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9.wmf" ContentType="image/x-wmf"/>
  <Override PartName="/xl/media/image20.wmf" ContentType="image/x-wmf"/>
  <Override PartName="/xl/charts/chart168.xml" ContentType="application/vnd.openxmlformats-officedocument.drawingml.chart+xml"/>
  <Override PartName="/xl/charts/chart173.xml" ContentType="application/vnd.openxmlformats-officedocument.drawingml.chart+xml"/>
  <Override PartName="/xl/charts/chart169.xml" ContentType="application/vnd.openxmlformats-officedocument.drawingml.chart+xml"/>
  <Override PartName="/xl/charts/chart174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  <sheet name="IFE_cost_central" sheetId="32" state="visible" r:id="rId33"/>
    <sheet name="IFE_cost_low" sheetId="33" state="visible" r:id="rId34"/>
    <sheet name="IFE_cost_high" sheetId="34" state="visible" r:id="rId35"/>
  </sheets>
  <externalReferences>
    <externalReference r:id="rId36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<sst xmlns="http://schemas.openxmlformats.org/spreadsheetml/2006/main" count="914" uniqueCount="281">
  <si>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</si>
  <si>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</si>
  <si>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</si>
  <si>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</si>
  <si>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</si>
  <si>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</si>
  <si>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</si>
  <si>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</si>
  <si>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</si>
  <si>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</si>
  <si>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</si>
  <si>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</si>
  <si>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</si>
  <si>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</si>
  <si>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</si>
  <si>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</si>
  <si>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</si>
  <si>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</si>
  <si>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</si>
  <si>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</si>
  <si>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</si>
  <si>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</si>
  <si>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</si>
  <si>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</si>
  <si>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</si>
  <si>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</si>
  <si>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</si>
  <si>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</si>
  <si>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</si>
  <si>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</si>
  <si>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</si>
  <si>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</si>
  <si>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</si>
  <si>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</si>
  <si>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</si>
  <si>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</si>
  <si>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</si>
  <si>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</si>
  <si>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</si>
  <si>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</si>
  <si>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</si>
  <si>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</si>
  <si>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</si>
  <si>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</si>
  <si>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</si>
  <si>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</si>
  <si>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</si>
  <si>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</si>
  <si>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</si>
  <si>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</si>
  <si>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</si>
  <si>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</si>
  <si>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</si>
  <si>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</si>
  <si>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</si>
  <si>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</si>
  <si>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</si>
  <si>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</si>
  <si>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</si>
  <si>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</si>
  <si>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</si>
  <si>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</si>
  <si>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</si>
  <si>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</si>
  <si>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</si>
  <si>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</si>
  <si>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</si>
  <si>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</si>
  <si>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</si>
  <si>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</si>
  <si>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</si>
  <si>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</si>
  <si>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</si>
  <si>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</si>
  <si>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</si>
  <si>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</si>
  <si>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</si>
  <si>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</si>
  <si>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</si>
  <si>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</si>
  <si>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</si>
  <si>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</si>
  <si>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</si>
  <si>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</si>
  <si>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</si>
  <si>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</si>
  <si>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</si>
  <si>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</si>
  <si>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</si>
  <si>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</si>
  <si>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</si>
  <si>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</si>
  <si>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</si>
  <si>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</si>
  <si>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</si>
  <si>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</si>
  <si>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</si>
  <si>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</si>
  <si>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</si>
  <si>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</si>
  <si>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</si>
  <si>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</si>
  <si>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</si>
  <si>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</si>
  <si>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</si>
  <si>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</si>
  <si>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</si>
  <si>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</si>
  <si>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</si>
  <si>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</si>
  <si>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</si>
  <si>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</si>
  <si>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</si>
  <si>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</si>
  <si>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</si>
  <si>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</si>
  <si>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</si>
  <si>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</si>
  <si>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</si>
  <si>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</si>
  <si>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</si>
  <si>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</si>
  <si>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</si>
  <si>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</si>
  <si>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</si>
  <si>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</si>
  <si>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</si>
  <si>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</si>
  <si>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</si>
  <si>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</si>
  <si>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</si>
  <si>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</si>
  <si>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</si>
  <si>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</si>
  <si>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</si>
  <si>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</si>
  <si>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</si>
  <si>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</si>
  <si>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</si>
  <si>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</si>
  <si>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</si>
  <si>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</si>
  <si>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</si>
  <si>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</si>
  <si>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</si>
  <si>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</si>
  <si>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</si>
  <si>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</si>
  <si>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</si>
  <si>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</si>
  <si>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</si>
  <si>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</si>
  <si>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</si>
  <si>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</si>
  <si>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</si>
  <si>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</si>
  <si>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</si>
  <si>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</si>
  <si>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</si>
  <si>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</si>
  <si>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</si>
  <si>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</si>
  <si>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</si>
  <si>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</si>
  <si>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</si>
  <si>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</si>
  <si>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</si>
  <si>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</si>
  <si>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</si>
  <si>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</si>
  <si>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</si>
  <si>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</si>
  <si>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</si>
  <si>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</si>
  <si>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IFE cost, Pension mobility indexation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</si>
  <si>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</si>
  <si>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</si>
  <si>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</si>
  <si>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</si>
  <si>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</si>
  <si>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</si>
  <si>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</si>
  <si>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</si>
  <si>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</si>
  <si>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</si>
  <si>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</si>
  <si>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</si>
  <si>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</si>
  <si>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</si>
  <si>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</si>
  <si>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</si>
  <si>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</si>
  <si>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</si>
  <si>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</si>
  <si>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</si>
  <si>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</si>
  <si>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</si>
  <si>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</si>
  <si>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</si>
  <si>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</si>
  <si>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</si>
  <si>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</si>
  <si>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</si>
  <si>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</si>
  <si>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</si>
  <si>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</si>
  <si>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</si>
  <si>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</si>
  <si>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</si>
  <si>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</si>
  <si>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</si>
  <si>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 (based on estimated historical IFE, see economic result with temporary IFE=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</si>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</sst>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#,##0.0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externalLink" Target="externalLinks/externalLink1.xml"/><Relationship Id="rId37" Type="http://schemas.openxmlformats.org/officeDocument/2006/relationships/sharedStrings" Target="sharedStrings.xml"/>
</Relationships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88.8510294568168</c:v>
                </c:pt>
                <c:pt idx="27">
                  <c:v>94.2709713089512</c:v>
                </c:pt>
                <c:pt idx="28">
                  <c:v>94.9491278530431</c:v>
                </c:pt>
                <c:pt idx="29">
                  <c:v>96.0973973957899</c:v>
                </c:pt>
                <c:pt idx="30">
                  <c:v>97.2918772552144</c:v>
                </c:pt>
                <c:pt idx="31">
                  <c:v>98.7367235600423</c:v>
                </c:pt>
                <c:pt idx="32">
                  <c:v>100.171329884961</c:v>
                </c:pt>
                <c:pt idx="33">
                  <c:v>101.863241239537</c:v>
                </c:pt>
                <c:pt idx="34">
                  <c:v>103.372619583665</c:v>
                </c:pt>
                <c:pt idx="35">
                  <c:v>104.892442919772</c:v>
                </c:pt>
                <c:pt idx="36">
                  <c:v>105.981267018288</c:v>
                </c:pt>
                <c:pt idx="37">
                  <c:v>106.956403301514</c:v>
                </c:pt>
                <c:pt idx="38">
                  <c:v>107.921014845347</c:v>
                </c:pt>
                <c:pt idx="39">
                  <c:v>108.930181060113</c:v>
                </c:pt>
                <c:pt idx="40">
                  <c:v>110.114536432001</c:v>
                </c:pt>
                <c:pt idx="41">
                  <c:v>111.448572240177</c:v>
                </c:pt>
                <c:pt idx="42">
                  <c:v>112.669539498542</c:v>
                </c:pt>
                <c:pt idx="43">
                  <c:v>113.822244869115</c:v>
                </c:pt>
                <c:pt idx="44">
                  <c:v>114.739346962145</c:v>
                </c:pt>
                <c:pt idx="45">
                  <c:v>115.572169413064</c:v>
                </c:pt>
                <c:pt idx="46">
                  <c:v>116.387634301994</c:v>
                </c:pt>
                <c:pt idx="47">
                  <c:v>117.037663619026</c:v>
                </c:pt>
                <c:pt idx="48">
                  <c:v>118.604958568573</c:v>
                </c:pt>
                <c:pt idx="49">
                  <c:v>119.31111438799</c:v>
                </c:pt>
                <c:pt idx="50">
                  <c:v>120.374499712269</c:v>
                </c:pt>
                <c:pt idx="51">
                  <c:v>121.394578238819</c:v>
                </c:pt>
                <c:pt idx="52">
                  <c:v>122.322592006139</c:v>
                </c:pt>
                <c:pt idx="53">
                  <c:v>122.935041700785</c:v>
                </c:pt>
                <c:pt idx="54">
                  <c:v>125.309055514546</c:v>
                </c:pt>
                <c:pt idx="55">
                  <c:v>126.478126724581</c:v>
                </c:pt>
                <c:pt idx="56">
                  <c:v>127.222707919759</c:v>
                </c:pt>
                <c:pt idx="57">
                  <c:v>128.403053272912</c:v>
                </c:pt>
                <c:pt idx="58">
                  <c:v>128.927540661351</c:v>
                </c:pt>
                <c:pt idx="59">
                  <c:v>129.973666241171</c:v>
                </c:pt>
                <c:pt idx="60">
                  <c:v>131.19222695251</c:v>
                </c:pt>
                <c:pt idx="61">
                  <c:v>132.335891219278</c:v>
                </c:pt>
                <c:pt idx="62">
                  <c:v>132.829688195266</c:v>
                </c:pt>
                <c:pt idx="63">
                  <c:v>134.248990922814</c:v>
                </c:pt>
                <c:pt idx="64">
                  <c:v>135.368458439443</c:v>
                </c:pt>
                <c:pt idx="65">
                  <c:v>136.593534124849</c:v>
                </c:pt>
                <c:pt idx="66">
                  <c:v>137.270679023324</c:v>
                </c:pt>
                <c:pt idx="67">
                  <c:v>138.009069879929</c:v>
                </c:pt>
                <c:pt idx="68">
                  <c:v>138.497019480103</c:v>
                </c:pt>
                <c:pt idx="69">
                  <c:v>139.427825121512</c:v>
                </c:pt>
                <c:pt idx="70">
                  <c:v>139.405511372513</c:v>
                </c:pt>
                <c:pt idx="71">
                  <c:v>139.609760485917</c:v>
                </c:pt>
                <c:pt idx="72">
                  <c:v>140.102783098928</c:v>
                </c:pt>
                <c:pt idx="73">
                  <c:v>141.363587601979</c:v>
                </c:pt>
                <c:pt idx="74">
                  <c:v>142.49317204799</c:v>
                </c:pt>
                <c:pt idx="75">
                  <c:v>143.487501688625</c:v>
                </c:pt>
                <c:pt idx="76">
                  <c:v>144.211573101273</c:v>
                </c:pt>
                <c:pt idx="77">
                  <c:v>144.748888967628</c:v>
                </c:pt>
                <c:pt idx="78">
                  <c:v>145.525819280016</c:v>
                </c:pt>
                <c:pt idx="79">
                  <c:v>145.372708770274</c:v>
                </c:pt>
                <c:pt idx="80">
                  <c:v>145.446895092694</c:v>
                </c:pt>
                <c:pt idx="81">
                  <c:v>146.349802100946</c:v>
                </c:pt>
                <c:pt idx="82">
                  <c:v>146.052996018164</c:v>
                </c:pt>
                <c:pt idx="83">
                  <c:v>147.232914948212</c:v>
                </c:pt>
                <c:pt idx="84">
                  <c:v>148.701578575775</c:v>
                </c:pt>
                <c:pt idx="85">
                  <c:v>148.892723802803</c:v>
                </c:pt>
                <c:pt idx="86">
                  <c:v>150.25090458204</c:v>
                </c:pt>
                <c:pt idx="87">
                  <c:v>151.135884148214</c:v>
                </c:pt>
                <c:pt idx="88">
                  <c:v>151.840707944269</c:v>
                </c:pt>
                <c:pt idx="89">
                  <c:v>152.920729525927</c:v>
                </c:pt>
                <c:pt idx="90">
                  <c:v>153.378491663092</c:v>
                </c:pt>
                <c:pt idx="91">
                  <c:v>153.269309507725</c:v>
                </c:pt>
                <c:pt idx="92">
                  <c:v>153.518305212575</c:v>
                </c:pt>
                <c:pt idx="93">
                  <c:v>154.470328035228</c:v>
                </c:pt>
                <c:pt idx="94">
                  <c:v>155.567328236509</c:v>
                </c:pt>
                <c:pt idx="95">
                  <c:v>156.521733026597</c:v>
                </c:pt>
                <c:pt idx="96">
                  <c:v>157.286191745091</c:v>
                </c:pt>
                <c:pt idx="97">
                  <c:v>157.723466848571</c:v>
                </c:pt>
                <c:pt idx="98">
                  <c:v>157.587862687897</c:v>
                </c:pt>
                <c:pt idx="99">
                  <c:v>157.86051413445</c:v>
                </c:pt>
                <c:pt idx="100">
                  <c:v>158.348016645882</c:v>
                </c:pt>
                <c:pt idx="101">
                  <c:v>158.956797001854</c:v>
                </c:pt>
                <c:pt idx="102">
                  <c:v>159.979772361394</c:v>
                </c:pt>
                <c:pt idx="103">
                  <c:v>159.797883728755</c:v>
                </c:pt>
                <c:pt idx="104">
                  <c:v>160.935650738667</c:v>
                </c:pt>
                <c:pt idx="105">
                  <c:v>161.435914227087</c:v>
                </c:pt>
                <c:pt idx="106">
                  <c:v>162.62995074519</c:v>
                </c:pt>
                <c:pt idx="107">
                  <c:v>162.73917194922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601024"/>
        <c:axId val="124888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-0.100261967473422</c:v>
                </c:pt>
                <c:pt idx="30">
                  <c:v>0.0900000000000021</c:v>
                </c:pt>
                <c:pt idx="34">
                  <c:v>0.0599999999999994</c:v>
                </c:pt>
                <c:pt idx="38">
                  <c:v>0.0475000000000008</c:v>
                </c:pt>
                <c:pt idx="42">
                  <c:v>0.0424999999999975</c:v>
                </c:pt>
                <c:pt idx="46">
                  <c:v>0.0350000000000015</c:v>
                </c:pt>
                <c:pt idx="50">
                  <c:v>0.034390922005245</c:v>
                </c:pt>
                <c:pt idx="54">
                  <c:v>0.0361897069474677</c:v>
                </c:pt>
                <c:pt idx="58">
                  <c:v>0.0351721848579503</c:v>
                </c:pt>
                <c:pt idx="62">
                  <c:v>0.0312516742401356</c:v>
                </c:pt>
                <c:pt idx="66">
                  <c:v>0.031350793586969</c:v>
                </c:pt>
                <c:pt idx="70">
                  <c:v>0.0177222866196058</c:v>
                </c:pt>
                <c:pt idx="74">
                  <c:v>0.0188654536941222</c:v>
                </c:pt>
                <c:pt idx="78">
                  <c:v>0.0218733110046823</c:v>
                </c:pt>
                <c:pt idx="82">
                  <c:v>0.00900842813483282</c:v>
                </c:pt>
                <c:pt idx="86">
                  <c:v>0.0237547360919246</c:v>
                </c:pt>
                <c:pt idx="90">
                  <c:v>0.0207488144728813</c:v>
                </c:pt>
                <c:pt idx="94">
                  <c:v>0.0141778293850494</c:v>
                </c:pt>
                <c:pt idx="98">
                  <c:v>0.0167403875304493</c:v>
                </c:pt>
                <c:pt idx="102">
                  <c:v>0.0105073358570242</c:v>
                </c:pt>
                <c:pt idx="106">
                  <c:v>0.0167297303387821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861646"/>
        <c:axId val="7706080"/>
      </c:lineChart>
      <c:catAx>
        <c:axId val="866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4888"/>
        <c:crosses val="autoZero"/>
        <c:auto val="1"/>
        <c:lblAlgn val="ctr"/>
        <c:lblOffset val="100"/>
      </c:catAx>
      <c:valAx>
        <c:axId val="124888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601024"/>
        <c:crossesAt val="1"/>
        <c:crossBetween val="midCat"/>
      </c:valAx>
      <c:catAx>
        <c:axId val="7486164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06080"/>
        <c:auto val="1"/>
        <c:lblAlgn val="ctr"/>
        <c:lblOffset val="100"/>
      </c:catAx>
      <c:valAx>
        <c:axId val="77060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86164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89.2885118372031</c:v>
                </c:pt>
                <c:pt idx="27">
                  <c:v>93.8334889285656</c:v>
                </c:pt>
                <c:pt idx="28">
                  <c:v>94.4813981591859</c:v>
                </c:pt>
                <c:pt idx="29">
                  <c:v>97.2741002210445</c:v>
                </c:pt>
                <c:pt idx="30">
                  <c:v>100.003133257668</c:v>
                </c:pt>
                <c:pt idx="31">
                  <c:v>102.418790317277</c:v>
                </c:pt>
                <c:pt idx="32">
                  <c:v>103.929537975104</c:v>
                </c:pt>
                <c:pt idx="33">
                  <c:v>105.542398739833</c:v>
                </c:pt>
                <c:pt idx="34">
                  <c:v>106.603340052673</c:v>
                </c:pt>
                <c:pt idx="35">
                  <c:v>107.665451834201</c:v>
                </c:pt>
                <c:pt idx="36">
                  <c:v>109.126014873859</c:v>
                </c:pt>
                <c:pt idx="37">
                  <c:v>110.819518676824</c:v>
                </c:pt>
                <c:pt idx="38">
                  <c:v>112.573127095623</c:v>
                </c:pt>
                <c:pt idx="39">
                  <c:v>114.527808028604</c:v>
                </c:pt>
                <c:pt idx="40">
                  <c:v>115.891827796039</c:v>
                </c:pt>
                <c:pt idx="41">
                  <c:v>116.91459220405</c:v>
                </c:pt>
                <c:pt idx="42">
                  <c:v>117.864064069118</c:v>
                </c:pt>
                <c:pt idx="43">
                  <c:v>118.728308039451</c:v>
                </c:pt>
                <c:pt idx="44">
                  <c:v>119.9480417689</c:v>
                </c:pt>
                <c:pt idx="45">
                  <c:v>121.298889411702</c:v>
                </c:pt>
                <c:pt idx="46">
                  <c:v>122.578626631882</c:v>
                </c:pt>
                <c:pt idx="47">
                  <c:v>124.349185980519</c:v>
                </c:pt>
                <c:pt idx="48">
                  <c:v>126.015929753683</c:v>
                </c:pt>
                <c:pt idx="49">
                  <c:v>126.873603156733</c:v>
                </c:pt>
                <c:pt idx="50">
                  <c:v>128.006258024253</c:v>
                </c:pt>
                <c:pt idx="51">
                  <c:v>129.898242686124</c:v>
                </c:pt>
                <c:pt idx="52">
                  <c:v>130.659270782709</c:v>
                </c:pt>
                <c:pt idx="53">
                  <c:v>132.20828522722</c:v>
                </c:pt>
                <c:pt idx="54">
                  <c:v>134.230701544703</c:v>
                </c:pt>
                <c:pt idx="55">
                  <c:v>135.05186676421</c:v>
                </c:pt>
                <c:pt idx="56">
                  <c:v>136.30633594885</c:v>
                </c:pt>
                <c:pt idx="57">
                  <c:v>136.727201985294</c:v>
                </c:pt>
                <c:pt idx="58">
                  <c:v>137.997326062015</c:v>
                </c:pt>
                <c:pt idx="59">
                  <c:v>138.46363487163</c:v>
                </c:pt>
                <c:pt idx="60">
                  <c:v>139.785241141727</c:v>
                </c:pt>
                <c:pt idx="61">
                  <c:v>142.32342076218</c:v>
                </c:pt>
                <c:pt idx="62">
                  <c:v>143.341241878349</c:v>
                </c:pt>
                <c:pt idx="63">
                  <c:v>145.120243799467</c:v>
                </c:pt>
                <c:pt idx="64">
                  <c:v>145.740539257672</c:v>
                </c:pt>
                <c:pt idx="65">
                  <c:v>146.926393712951</c:v>
                </c:pt>
                <c:pt idx="66">
                  <c:v>148.33618824857</c:v>
                </c:pt>
                <c:pt idx="67">
                  <c:v>149.922759947254</c:v>
                </c:pt>
                <c:pt idx="68">
                  <c:v>150.937737050338</c:v>
                </c:pt>
                <c:pt idx="69">
                  <c:v>151.799208146055</c:v>
                </c:pt>
                <c:pt idx="70">
                  <c:v>152.390136427835</c:v>
                </c:pt>
                <c:pt idx="71">
                  <c:v>153.885859237336</c:v>
                </c:pt>
                <c:pt idx="72">
                  <c:v>155.464749321466</c:v>
                </c:pt>
                <c:pt idx="73">
                  <c:v>155.878530076198</c:v>
                </c:pt>
                <c:pt idx="74">
                  <c:v>156.023065723734</c:v>
                </c:pt>
                <c:pt idx="75">
                  <c:v>157.287914065466</c:v>
                </c:pt>
                <c:pt idx="76">
                  <c:v>158.461939827858</c:v>
                </c:pt>
                <c:pt idx="77">
                  <c:v>160.248948266958</c:v>
                </c:pt>
                <c:pt idx="78">
                  <c:v>161.541913033635</c:v>
                </c:pt>
                <c:pt idx="79">
                  <c:v>162.86320877218</c:v>
                </c:pt>
                <c:pt idx="80">
                  <c:v>163.04404585986</c:v>
                </c:pt>
                <c:pt idx="81">
                  <c:v>164.555724681711</c:v>
                </c:pt>
                <c:pt idx="82">
                  <c:v>166.059617129211</c:v>
                </c:pt>
                <c:pt idx="83">
                  <c:v>166.70531940094</c:v>
                </c:pt>
                <c:pt idx="84">
                  <c:v>168.053009238819</c:v>
                </c:pt>
                <c:pt idx="85">
                  <c:v>169.474226018408</c:v>
                </c:pt>
                <c:pt idx="86">
                  <c:v>170.379229309756</c:v>
                </c:pt>
                <c:pt idx="87">
                  <c:v>171.704072819779</c:v>
                </c:pt>
                <c:pt idx="88">
                  <c:v>172.434714996544</c:v>
                </c:pt>
                <c:pt idx="89">
                  <c:v>172.473735988046</c:v>
                </c:pt>
                <c:pt idx="90">
                  <c:v>174.236304327046</c:v>
                </c:pt>
                <c:pt idx="91">
                  <c:v>174.686069119918</c:v>
                </c:pt>
                <c:pt idx="92">
                  <c:v>175.879337640169</c:v>
                </c:pt>
                <c:pt idx="93">
                  <c:v>176.206117557989</c:v>
                </c:pt>
                <c:pt idx="94">
                  <c:v>177.221643449592</c:v>
                </c:pt>
                <c:pt idx="95">
                  <c:v>177.665000250465</c:v>
                </c:pt>
                <c:pt idx="96">
                  <c:v>179.636978002311</c:v>
                </c:pt>
                <c:pt idx="97">
                  <c:v>180.080678434784</c:v>
                </c:pt>
                <c:pt idx="98">
                  <c:v>180.596213502648</c:v>
                </c:pt>
                <c:pt idx="99">
                  <c:v>181.314292862484</c:v>
                </c:pt>
                <c:pt idx="100">
                  <c:v>181.925360743655</c:v>
                </c:pt>
                <c:pt idx="101">
                  <c:v>182.809419590508</c:v>
                </c:pt>
                <c:pt idx="102">
                  <c:v>183.451808234876</c:v>
                </c:pt>
                <c:pt idx="103">
                  <c:v>184.42494920447</c:v>
                </c:pt>
                <c:pt idx="104">
                  <c:v>185.203159225738</c:v>
                </c:pt>
                <c:pt idx="105">
                  <c:v>186.09407217761</c:v>
                </c:pt>
                <c:pt idx="106">
                  <c:v>187.058838434444</c:v>
                </c:pt>
                <c:pt idx="107">
                  <c:v>188.284773829414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626370"/>
        <c:axId val="39696825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-0.10026196747342</c:v>
                </c:pt>
                <c:pt idx="30">
                  <c:v>0.110000000000002</c:v>
                </c:pt>
                <c:pt idx="34">
                  <c:v>0.074999999999998</c:v>
                </c:pt>
                <c:pt idx="38">
                  <c:v>0.0549999999999973</c:v>
                </c:pt>
                <c:pt idx="42">
                  <c:v>0.0500000000000014</c:v>
                </c:pt>
                <c:pt idx="46">
                  <c:v>0.0399999999999996</c:v>
                </c:pt>
                <c:pt idx="50">
                  <c:v>0.0463344122476372</c:v>
                </c:pt>
                <c:pt idx="54">
                  <c:v>0.0418095930891464</c:v>
                </c:pt>
                <c:pt idx="58">
                  <c:v>0.0325930104237946</c:v>
                </c:pt>
                <c:pt idx="62">
                  <c:v>0.0383546127529197</c:v>
                </c:pt>
                <c:pt idx="66">
                  <c:v>0.035676127941497</c:v>
                </c:pt>
                <c:pt idx="70">
                  <c:v>0.0306080005489247</c:v>
                </c:pt>
                <c:pt idx="74">
                  <c:v>0.0256830639808288</c:v>
                </c:pt>
                <c:pt idx="78">
                  <c:v>0.0295551506169189</c:v>
                </c:pt>
                <c:pt idx="82">
                  <c:v>0.0268205065735438</c:v>
                </c:pt>
                <c:pt idx="86">
                  <c:v>0.0291442442470642</c:v>
                </c:pt>
                <c:pt idx="90">
                  <c:v>0.0209241709221748</c:v>
                </c:pt>
                <c:pt idx="94">
                  <c:v>0.018940171009884</c:v>
                </c:pt>
                <c:pt idx="98">
                  <c:v>0.0207307529205911</c:v>
                </c:pt>
                <c:pt idx="102">
                  <c:v>0.0152202692985697</c:v>
                </c:pt>
                <c:pt idx="106">
                  <c:v>0.019149720104509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21295"/>
        <c:axId val="84029696"/>
      </c:lineChart>
      <c:catAx>
        <c:axId val="856263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696825"/>
        <c:crosses val="autoZero"/>
        <c:auto val="1"/>
        <c:lblAlgn val="ctr"/>
        <c:lblOffset val="100"/>
      </c:catAx>
      <c:valAx>
        <c:axId val="39696825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626370"/>
        <c:crossesAt val="1"/>
        <c:crossBetween val="midCat"/>
      </c:valAx>
      <c:catAx>
        <c:axId val="25212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4029696"/>
        <c:auto val="1"/>
        <c:lblAlgn val="ctr"/>
        <c:lblOffset val="100"/>
      </c:catAx>
      <c:valAx>
        <c:axId val="8402969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2129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89.2885118372031</c:v>
                </c:pt>
                <c:pt idx="27">
                  <c:v>93.8334889285656</c:v>
                </c:pt>
                <c:pt idx="28">
                  <c:v>94.0136684653281</c:v>
                </c:pt>
                <c:pt idx="29">
                  <c:v>94.5284602954505</c:v>
                </c:pt>
                <c:pt idx="30">
                  <c:v>95.0922651066214</c:v>
                </c:pt>
                <c:pt idx="31">
                  <c:v>96.3384363056053</c:v>
                </c:pt>
                <c:pt idx="32">
                  <c:v>97.5391810327781</c:v>
                </c:pt>
                <c:pt idx="33">
                  <c:v>98.7822410087456</c:v>
                </c:pt>
                <c:pt idx="34">
                  <c:v>99.8468783619523</c:v>
                </c:pt>
                <c:pt idx="35">
                  <c:v>100.903307127315</c:v>
                </c:pt>
                <c:pt idx="36">
                  <c:v>101.928444179253</c:v>
                </c:pt>
                <c:pt idx="37">
                  <c:v>102.980486251617</c:v>
                </c:pt>
                <c:pt idx="38">
                  <c:v>103.591136300525</c:v>
                </c:pt>
                <c:pt idx="39">
                  <c:v>104.454405100626</c:v>
                </c:pt>
                <c:pt idx="40">
                  <c:v>105.394011281348</c:v>
                </c:pt>
                <c:pt idx="41">
                  <c:v>106.37884229792</c:v>
                </c:pt>
                <c:pt idx="42">
                  <c:v>107.320417207344</c:v>
                </c:pt>
                <c:pt idx="43">
                  <c:v>108.31460755953</c:v>
                </c:pt>
                <c:pt idx="44">
                  <c:v>109.082801676195</c:v>
                </c:pt>
                <c:pt idx="45">
                  <c:v>109.836154672603</c:v>
                </c:pt>
                <c:pt idx="46">
                  <c:v>110.432709306357</c:v>
                </c:pt>
                <c:pt idx="47">
                  <c:v>110.878449041372</c:v>
                </c:pt>
                <c:pt idx="48">
                  <c:v>111.733174064372</c:v>
                </c:pt>
                <c:pt idx="49">
                  <c:v>112.080248937311</c:v>
                </c:pt>
                <c:pt idx="50">
                  <c:v>112.692029811463</c:v>
                </c:pt>
                <c:pt idx="51">
                  <c:v>113.93426517218</c:v>
                </c:pt>
                <c:pt idx="52">
                  <c:v>114.763157733715</c:v>
                </c:pt>
                <c:pt idx="53">
                  <c:v>115.125882695796</c:v>
                </c:pt>
                <c:pt idx="54">
                  <c:v>115.724437597982</c:v>
                </c:pt>
                <c:pt idx="55">
                  <c:v>116.938470603568</c:v>
                </c:pt>
                <c:pt idx="56">
                  <c:v>117.128037753948</c:v>
                </c:pt>
                <c:pt idx="57">
                  <c:v>117.691359662915</c:v>
                </c:pt>
                <c:pt idx="58">
                  <c:v>118.828372698553</c:v>
                </c:pt>
                <c:pt idx="59">
                  <c:v>119.694381217942</c:v>
                </c:pt>
                <c:pt idx="60">
                  <c:v>120.245408910142</c:v>
                </c:pt>
                <c:pt idx="61">
                  <c:v>120.48397107044</c:v>
                </c:pt>
                <c:pt idx="62">
                  <c:v>121.647791456924</c:v>
                </c:pt>
                <c:pt idx="63">
                  <c:v>122.149354669674</c:v>
                </c:pt>
                <c:pt idx="64">
                  <c:v>123.530619443174</c:v>
                </c:pt>
                <c:pt idx="65">
                  <c:v>123.724668846486</c:v>
                </c:pt>
                <c:pt idx="66">
                  <c:v>123.688023475025</c:v>
                </c:pt>
                <c:pt idx="67">
                  <c:v>124.205075811229</c:v>
                </c:pt>
                <c:pt idx="68">
                  <c:v>124.776631120829</c:v>
                </c:pt>
                <c:pt idx="69">
                  <c:v>125.611080131488</c:v>
                </c:pt>
                <c:pt idx="70">
                  <c:v>125.868531918184</c:v>
                </c:pt>
                <c:pt idx="71">
                  <c:v>126.7709456547</c:v>
                </c:pt>
                <c:pt idx="72">
                  <c:v>126.117609794882</c:v>
                </c:pt>
                <c:pt idx="73">
                  <c:v>126.916647132281</c:v>
                </c:pt>
                <c:pt idx="74">
                  <c:v>126.827115039824</c:v>
                </c:pt>
                <c:pt idx="75">
                  <c:v>127.640478849587</c:v>
                </c:pt>
                <c:pt idx="76">
                  <c:v>127.665013136384</c:v>
                </c:pt>
                <c:pt idx="77">
                  <c:v>128.212389189148</c:v>
                </c:pt>
                <c:pt idx="78">
                  <c:v>128.396243964353</c:v>
                </c:pt>
                <c:pt idx="79">
                  <c:v>128.661296096751</c:v>
                </c:pt>
                <c:pt idx="80">
                  <c:v>129.366046724962</c:v>
                </c:pt>
                <c:pt idx="81">
                  <c:v>130.472365586857</c:v>
                </c:pt>
                <c:pt idx="82">
                  <c:v>130.855565663413</c:v>
                </c:pt>
                <c:pt idx="83">
                  <c:v>131.205361310193</c:v>
                </c:pt>
                <c:pt idx="84">
                  <c:v>131.773296678453</c:v>
                </c:pt>
                <c:pt idx="85">
                  <c:v>132.890999847102</c:v>
                </c:pt>
                <c:pt idx="86">
                  <c:v>131.994789556989</c:v>
                </c:pt>
                <c:pt idx="87">
                  <c:v>132.398090803926</c:v>
                </c:pt>
                <c:pt idx="88">
                  <c:v>132.587385674745</c:v>
                </c:pt>
                <c:pt idx="89">
                  <c:v>132.962690506792</c:v>
                </c:pt>
                <c:pt idx="90">
                  <c:v>132.479014179697</c:v>
                </c:pt>
                <c:pt idx="91">
                  <c:v>132.392269173745</c:v>
                </c:pt>
                <c:pt idx="92">
                  <c:v>133.245514457007</c:v>
                </c:pt>
                <c:pt idx="93">
                  <c:v>133.859830052259</c:v>
                </c:pt>
                <c:pt idx="94">
                  <c:v>133.966733412358</c:v>
                </c:pt>
                <c:pt idx="95">
                  <c:v>134.114758492485</c:v>
                </c:pt>
                <c:pt idx="96">
                  <c:v>135.225910528318</c:v>
                </c:pt>
                <c:pt idx="97">
                  <c:v>135.318172660965</c:v>
                </c:pt>
                <c:pt idx="98">
                  <c:v>135.312880224093</c:v>
                </c:pt>
                <c:pt idx="99">
                  <c:v>135.495769954542</c:v>
                </c:pt>
                <c:pt idx="100">
                  <c:v>135.422681250426</c:v>
                </c:pt>
                <c:pt idx="101">
                  <c:v>135.474187378474</c:v>
                </c:pt>
                <c:pt idx="102">
                  <c:v>135.198254115482</c:v>
                </c:pt>
                <c:pt idx="103">
                  <c:v>135.630180784536</c:v>
                </c:pt>
                <c:pt idx="104">
                  <c:v>136.38403649742</c:v>
                </c:pt>
                <c:pt idx="105">
                  <c:v>137.175435261898</c:v>
                </c:pt>
                <c:pt idx="106">
                  <c:v>137.441622718161</c:v>
                </c:pt>
                <c:pt idx="107">
                  <c:v>137.457816399596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998957"/>
        <c:axId val="45530100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-0.10026196747342</c:v>
                </c:pt>
                <c:pt idx="30">
                  <c:v>0.0699999999999994</c:v>
                </c:pt>
                <c:pt idx="34">
                  <c:v>0.0450000000000002</c:v>
                </c:pt>
                <c:pt idx="38">
                  <c:v>0.039999999999998</c:v>
                </c:pt>
                <c:pt idx="42">
                  <c:v>0.0349999999999999</c:v>
                </c:pt>
                <c:pt idx="46">
                  <c:v>0.0300000000000007</c:v>
                </c:pt>
                <c:pt idx="50">
                  <c:v>0.0231915149553956</c:v>
                </c:pt>
                <c:pt idx="54">
                  <c:v>0.0268897927116836</c:v>
                </c:pt>
                <c:pt idx="58">
                  <c:v>0.0233275478229669</c:v>
                </c:pt>
                <c:pt idx="62">
                  <c:v>0.023628520600407</c:v>
                </c:pt>
                <c:pt idx="66">
                  <c:v>0.021922146459294</c:v>
                </c:pt>
                <c:pt idx="70">
                  <c:v>0.0159120002144375</c:v>
                </c:pt>
                <c:pt idx="74">
                  <c:v>0.00889546746334835</c:v>
                </c:pt>
                <c:pt idx="78">
                  <c:v>0.01070556011041</c:v>
                </c:pt>
                <c:pt idx="82">
                  <c:v>0.0174766742485484</c:v>
                </c:pt>
                <c:pt idx="86">
                  <c:v>0.0137149773188898</c:v>
                </c:pt>
                <c:pt idx="90">
                  <c:v>0.00257851647819707</c:v>
                </c:pt>
                <c:pt idx="94">
                  <c:v>0.00898432311117414</c:v>
                </c:pt>
                <c:pt idx="98">
                  <c:v>0.0115210175854117</c:v>
                </c:pt>
                <c:pt idx="102">
                  <c:v>0.000688220707194986</c:v>
                </c:pt>
                <c:pt idx="106">
                  <c:v>0.0124299295312458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418953"/>
        <c:axId val="39678280"/>
      </c:lineChart>
      <c:catAx>
        <c:axId val="839989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530100"/>
        <c:crosses val="autoZero"/>
        <c:auto val="1"/>
        <c:lblAlgn val="ctr"/>
        <c:lblOffset val="100"/>
      </c:catAx>
      <c:valAx>
        <c:axId val="45530100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998957"/>
        <c:crossesAt val="1"/>
        <c:crossBetween val="midCat"/>
      </c:valAx>
      <c:catAx>
        <c:axId val="1741895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678280"/>
        <c:auto val="1"/>
        <c:lblAlgn val="ctr"/>
        <c:lblOffset val="100"/>
      </c:catAx>
      <c:valAx>
        <c:axId val="39678280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41895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100.775055065994</c:v>
                </c:pt>
                <c:pt idx="13">
                  <c:v>101.5</c:v>
                </c:pt>
                <c:pt idx="14">
                  <c:v>102.72749267133</c:v>
                </c:pt>
                <c:pt idx="15">
                  <c:v>104.004383870576</c:v>
                </c:pt>
                <c:pt idx="16">
                  <c:v>105.548915171242</c:v>
                </c:pt>
                <c:pt idx="17">
                  <c:v>107.0825</c:v>
                </c:pt>
                <c:pt idx="18">
                  <c:v>108.89114223161</c:v>
                </c:pt>
                <c:pt idx="19">
                  <c:v>110.504657862487</c:v>
                </c:pt>
                <c:pt idx="20">
                  <c:v>112.12933912184</c:v>
                </c:pt>
                <c:pt idx="21">
                  <c:v>113.293285</c:v>
                </c:pt>
                <c:pt idx="22">
                  <c:v>114.335699343191</c:v>
                </c:pt>
                <c:pt idx="23">
                  <c:v>115.366862808436</c:v>
                </c:pt>
                <c:pt idx="24">
                  <c:v>116.445654927068</c:v>
                </c:pt>
                <c:pt idx="25">
                  <c:v>117.711723115</c:v>
                </c:pt>
                <c:pt idx="26">
                  <c:v>119.137798715604</c:v>
                </c:pt>
                <c:pt idx="27">
                  <c:v>120.443004772007</c:v>
                </c:pt>
                <c:pt idx="28">
                  <c:v>121.675239314427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93.1010758173519</c:v>
                </c:pt>
                <c:pt idx="13">
                  <c:v>94.1652922480866</c:v>
                </c:pt>
                <c:pt idx="14">
                  <c:v>95.2295086788206</c:v>
                </c:pt>
                <c:pt idx="15">
                  <c:v>96.2937251095553</c:v>
                </c:pt>
                <c:pt idx="16">
                  <c:v>97.35794154029</c:v>
                </c:pt>
                <c:pt idx="17">
                  <c:v>98.7896759747054</c:v>
                </c:pt>
                <c:pt idx="18">
                  <c:v>100.221410409122</c:v>
                </c:pt>
                <c:pt idx="19">
                  <c:v>101.653144843537</c:v>
                </c:pt>
                <c:pt idx="20">
                  <c:v>103.084879277954</c:v>
                </c:pt>
                <c:pt idx="21">
                  <c:v>103.800746495162</c:v>
                </c:pt>
                <c:pt idx="22">
                  <c:v>104.51661371237</c:v>
                </c:pt>
                <c:pt idx="23">
                  <c:v>105.232480929578</c:v>
                </c:pt>
                <c:pt idx="24">
                  <c:v>105.948348146786</c:v>
                </c:pt>
                <c:pt idx="25">
                  <c:v>106.425592958258</c:v>
                </c:pt>
                <c:pt idx="26">
                  <c:v>106.90283776973</c:v>
                </c:pt>
                <c:pt idx="27">
                  <c:v>107.380082581202</c:v>
                </c:pt>
                <c:pt idx="28">
                  <c:v>107.857327392673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601993"/>
        <c:axId val="66701814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136.235906140209</c:v>
                </c:pt>
                <c:pt idx="14">
                  <c:v>146.181285151603</c:v>
                </c:pt>
                <c:pt idx="15">
                  <c:v>156.126664162997</c:v>
                </c:pt>
                <c:pt idx="16">
                  <c:v>166.072043174391</c:v>
                </c:pt>
                <c:pt idx="17">
                  <c:v>175.413595602951</c:v>
                </c:pt>
                <c:pt idx="18">
                  <c:v>184.755148031511</c:v>
                </c:pt>
                <c:pt idx="19">
                  <c:v>194.09670046007</c:v>
                </c:pt>
                <c:pt idx="20">
                  <c:v>203.43825288863</c:v>
                </c:pt>
                <c:pt idx="21">
                  <c:v>212.847272084728</c:v>
                </c:pt>
                <c:pt idx="22">
                  <c:v>222.256291280827</c:v>
                </c:pt>
                <c:pt idx="23">
                  <c:v>231.665310476926</c:v>
                </c:pt>
                <c:pt idx="24">
                  <c:v>241.074329673026</c:v>
                </c:pt>
                <c:pt idx="25">
                  <c:v>250.415959947855</c:v>
                </c:pt>
                <c:pt idx="26">
                  <c:v>259.757590222685</c:v>
                </c:pt>
                <c:pt idx="27">
                  <c:v>269.099220497515</c:v>
                </c:pt>
                <c:pt idx="28">
                  <c:v>278.440850772345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879988"/>
        <c:axId val="14509203"/>
      </c:lineChart>
      <c:catAx>
        <c:axId val="8660199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701814"/>
        <c:crosses val="autoZero"/>
        <c:auto val="1"/>
        <c:lblAlgn val="ctr"/>
        <c:lblOffset val="100"/>
      </c:catAx>
      <c:valAx>
        <c:axId val="66701814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601993"/>
        <c:crossesAt val="1"/>
        <c:crossBetween val="midCat"/>
      </c:valAx>
      <c:catAx>
        <c:axId val="9887998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509203"/>
        <c:auto val="1"/>
        <c:lblAlgn val="ctr"/>
        <c:lblOffset val="100"/>
      </c:catAx>
      <c:valAx>
        <c:axId val="14509203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887998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95.4488383032121</c:v>
                </c:pt>
                <c:pt idx="12">
                  <c:v>100.307389247327</c:v>
                </c:pt>
                <c:pt idx="13">
                  <c:v>100.5</c:v>
                </c:pt>
                <c:pt idx="14">
                  <c:v>101.050309117513</c:v>
                </c:pt>
                <c:pt idx="15">
                  <c:v>101.653012792921</c:v>
                </c:pt>
                <c:pt idx="16">
                  <c:v>102.985161697887</c:v>
                </c:pt>
                <c:pt idx="17">
                  <c:v>104.26875</c:v>
                </c:pt>
                <c:pt idx="18">
                  <c:v>105.597573027801</c:v>
                </c:pt>
                <c:pt idx="19">
                  <c:v>106.735663432567</c:v>
                </c:pt>
                <c:pt idx="20">
                  <c:v>107.864978910327</c:v>
                </c:pt>
                <c:pt idx="21">
                  <c:v>108.96084375</c:v>
                </c:pt>
                <c:pt idx="22">
                  <c:v>110.085469881482</c:v>
                </c:pt>
                <c:pt idx="23">
                  <c:v>110.738250811288</c:v>
                </c:pt>
                <c:pt idx="24">
                  <c:v>111.661079542752</c:v>
                </c:pt>
                <c:pt idx="25">
                  <c:v>112.6655124375</c:v>
                </c:pt>
                <c:pt idx="26">
                  <c:v>113.718290387571</c:v>
                </c:pt>
                <c:pt idx="27">
                  <c:v>114.724827840494</c:v>
                </c:pt>
                <c:pt idx="28">
                  <c:v>115.78761085945</c:v>
                </c:pt>
                <c:pt idx="29">
                  <c:v>116.608805372812</c:v>
                </c:pt>
                <c:pt idx="30">
                  <c:v>117.414134825167</c:v>
                </c:pt>
                <c:pt idx="31">
                  <c:v>118.051847847869</c:v>
                </c:pt>
                <c:pt idx="32">
                  <c:v>118.528340724918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93.1010758173519</c:v>
                </c:pt>
                <c:pt idx="13">
                  <c:v>93.4494250308783</c:v>
                </c:pt>
                <c:pt idx="14">
                  <c:v>93.7977742444047</c:v>
                </c:pt>
                <c:pt idx="15">
                  <c:v>94.1461234579311</c:v>
                </c:pt>
                <c:pt idx="16">
                  <c:v>94.4944726714577</c:v>
                </c:pt>
                <c:pt idx="17">
                  <c:v>95.2103398886655</c:v>
                </c:pt>
                <c:pt idx="18">
                  <c:v>95.9262071058735</c:v>
                </c:pt>
                <c:pt idx="19">
                  <c:v>96.6420743230815</c:v>
                </c:pt>
                <c:pt idx="20">
                  <c:v>97.3579415402899</c:v>
                </c:pt>
                <c:pt idx="21">
                  <c:v>98.0738087574973</c:v>
                </c:pt>
                <c:pt idx="22">
                  <c:v>98.7896759747058</c:v>
                </c:pt>
                <c:pt idx="23">
                  <c:v>99.5055431919136</c:v>
                </c:pt>
                <c:pt idx="24">
                  <c:v>100.221410409122</c:v>
                </c:pt>
                <c:pt idx="25">
                  <c:v>100.698655220594</c:v>
                </c:pt>
                <c:pt idx="26">
                  <c:v>101.175900032066</c:v>
                </c:pt>
                <c:pt idx="27">
                  <c:v>101.653144843538</c:v>
                </c:pt>
                <c:pt idx="28">
                  <c:v>102.130389655009</c:v>
                </c:pt>
                <c:pt idx="29">
                  <c:v>102.369012060746</c:v>
                </c:pt>
                <c:pt idx="30">
                  <c:v>102.607634466482</c:v>
                </c:pt>
                <c:pt idx="31">
                  <c:v>102.846256872218</c:v>
                </c:pt>
                <c:pt idx="32">
                  <c:v>103.084879277954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027887"/>
        <c:axId val="38245052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139.743298374824</c:v>
                </c:pt>
                <c:pt idx="14">
                  <c:v>149.18981504818</c:v>
                </c:pt>
                <c:pt idx="15">
                  <c:v>158.636331721537</c:v>
                </c:pt>
                <c:pt idx="16">
                  <c:v>167.966401081323</c:v>
                </c:pt>
                <c:pt idx="17">
                  <c:v>177.402206687903</c:v>
                </c:pt>
                <c:pt idx="18">
                  <c:v>187.15539540362</c:v>
                </c:pt>
                <c:pt idx="19">
                  <c:v>197.444793290014</c:v>
                </c:pt>
                <c:pt idx="20">
                  <c:v>208.278337340841</c:v>
                </c:pt>
                <c:pt idx="21">
                  <c:v>218.692254207884</c:v>
                </c:pt>
                <c:pt idx="22">
                  <c:v>229.106171074925</c:v>
                </c:pt>
                <c:pt idx="23">
                  <c:v>239.520087941967</c:v>
                </c:pt>
                <c:pt idx="24">
                  <c:v>249.934004809009</c:v>
                </c:pt>
                <c:pt idx="25">
                  <c:v>260.556200013392</c:v>
                </c:pt>
                <c:pt idx="26">
                  <c:v>271.178395217775</c:v>
                </c:pt>
                <c:pt idx="27">
                  <c:v>281.800590422158</c:v>
                </c:pt>
                <c:pt idx="28">
                  <c:v>292.422785626541</c:v>
                </c:pt>
                <c:pt idx="29">
                  <c:v>302.65758312347</c:v>
                </c:pt>
                <c:pt idx="30">
                  <c:v>312.892380620399</c:v>
                </c:pt>
                <c:pt idx="31">
                  <c:v>323.127178117328</c:v>
                </c:pt>
                <c:pt idx="32">
                  <c:v>333.361975614257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137317"/>
        <c:axId val="660574"/>
      </c:lineChart>
      <c:catAx>
        <c:axId val="2502788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245052"/>
        <c:crosses val="autoZero"/>
        <c:auto val="1"/>
        <c:lblAlgn val="ctr"/>
        <c:lblOffset val="100"/>
      </c:catAx>
      <c:valAx>
        <c:axId val="38245052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027887"/>
        <c:crossesAt val="1"/>
        <c:crossBetween val="midCat"/>
      </c:valAx>
      <c:catAx>
        <c:axId val="9513731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0574"/>
        <c:auto val="1"/>
        <c:lblAlgn val="ctr"/>
        <c:lblOffset val="100"/>
      </c:catAx>
      <c:valAx>
        <c:axId val="660574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13731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95.4488383032121</c:v>
                </c:pt>
                <c:pt idx="12">
                  <c:v>100.307389247327</c:v>
                </c:pt>
                <c:pt idx="13">
                  <c:v>101</c:v>
                </c:pt>
                <c:pt idx="14">
                  <c:v>103.985380336693</c:v>
                </c:pt>
                <c:pt idx="15">
                  <c:v>106.902698899598</c:v>
                </c:pt>
                <c:pt idx="16">
                  <c:v>109.485020581686</c:v>
                </c:pt>
                <c:pt idx="17">
                  <c:v>111.1</c:v>
                </c:pt>
                <c:pt idx="18">
                  <c:v>112.824137665312</c:v>
                </c:pt>
                <c:pt idx="19">
                  <c:v>113.958277026971</c:v>
                </c:pt>
                <c:pt idx="20">
                  <c:v>115.093667612042</c:v>
                </c:pt>
                <c:pt idx="21">
                  <c:v>116.655</c:v>
                </c:pt>
                <c:pt idx="22">
                  <c:v>118.465344548577</c:v>
                </c:pt>
                <c:pt idx="23">
                  <c:v>120.339940540481</c:v>
                </c:pt>
                <c:pt idx="24">
                  <c:v>122.429481742004</c:v>
                </c:pt>
                <c:pt idx="25">
                  <c:v>123.88761</c:v>
                </c:pt>
                <c:pt idx="26">
                  <c:v>124.980938498749</c:v>
                </c:pt>
                <c:pt idx="27">
                  <c:v>125.995917745884</c:v>
                </c:pt>
                <c:pt idx="28">
                  <c:v>126.919788927983</c:v>
                </c:pt>
                <c:pt idx="29">
                  <c:v>128.22367635</c:v>
                </c:pt>
                <c:pt idx="30">
                  <c:v>129.667723692453</c:v>
                </c:pt>
                <c:pt idx="31">
                  <c:v>131.035754455719</c:v>
                </c:pt>
                <c:pt idx="32">
                  <c:v>132.928470881349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93.1010758173519</c:v>
                </c:pt>
                <c:pt idx="13">
                  <c:v>95.3584042767666</c:v>
                </c:pt>
                <c:pt idx="14">
                  <c:v>97.6157327361808</c:v>
                </c:pt>
                <c:pt idx="15">
                  <c:v>99.8730611955955</c:v>
                </c:pt>
                <c:pt idx="16">
                  <c:v>102.13038965501</c:v>
                </c:pt>
                <c:pt idx="17">
                  <c:v>103.800746495162</c:v>
                </c:pt>
                <c:pt idx="18">
                  <c:v>105.471103335314</c:v>
                </c:pt>
                <c:pt idx="19">
                  <c:v>107.141460175466</c:v>
                </c:pt>
                <c:pt idx="20">
                  <c:v>108.811817015618</c:v>
                </c:pt>
                <c:pt idx="21">
                  <c:v>109.527684232826</c:v>
                </c:pt>
                <c:pt idx="22">
                  <c:v>110.243551450034</c:v>
                </c:pt>
                <c:pt idx="23">
                  <c:v>110.959418667242</c:v>
                </c:pt>
                <c:pt idx="24">
                  <c:v>111.67528588445</c:v>
                </c:pt>
                <c:pt idx="25">
                  <c:v>112.391153101658</c:v>
                </c:pt>
                <c:pt idx="26">
                  <c:v>113.107020318866</c:v>
                </c:pt>
                <c:pt idx="27">
                  <c:v>113.822887536074</c:v>
                </c:pt>
                <c:pt idx="28">
                  <c:v>114.538754753282</c:v>
                </c:pt>
                <c:pt idx="29">
                  <c:v>115.015999564754</c:v>
                </c:pt>
                <c:pt idx="30">
                  <c:v>115.493244376226</c:v>
                </c:pt>
                <c:pt idx="31">
                  <c:v>115.970489187698</c:v>
                </c:pt>
                <c:pt idx="32">
                  <c:v>116.44773399917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600763"/>
        <c:axId val="38187028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135.762316663476</c:v>
                </c:pt>
                <c:pt idx="14">
                  <c:v>145.234106198137</c:v>
                </c:pt>
                <c:pt idx="15">
                  <c:v>154.705895732798</c:v>
                </c:pt>
                <c:pt idx="16">
                  <c:v>164.177685267459</c:v>
                </c:pt>
                <c:pt idx="17">
                  <c:v>172.797013744001</c:v>
                </c:pt>
                <c:pt idx="18">
                  <c:v>181.416342220542</c:v>
                </c:pt>
                <c:pt idx="19">
                  <c:v>190.035670697083</c:v>
                </c:pt>
                <c:pt idx="20">
                  <c:v>198.654999173626</c:v>
                </c:pt>
                <c:pt idx="21">
                  <c:v>207.097836638505</c:v>
                </c:pt>
                <c:pt idx="22">
                  <c:v>215.540674103384</c:v>
                </c:pt>
                <c:pt idx="23">
                  <c:v>223.983511568262</c:v>
                </c:pt>
                <c:pt idx="24">
                  <c:v>232.426349033141</c:v>
                </c:pt>
                <c:pt idx="25">
                  <c:v>240.561271249302</c:v>
                </c:pt>
                <c:pt idx="26">
                  <c:v>248.696193465461</c:v>
                </c:pt>
                <c:pt idx="27">
                  <c:v>256.831115681622</c:v>
                </c:pt>
                <c:pt idx="28">
                  <c:v>264.966037897782</c:v>
                </c:pt>
                <c:pt idx="29">
                  <c:v>272.915019034715</c:v>
                </c:pt>
                <c:pt idx="30">
                  <c:v>280.864000171648</c:v>
                </c:pt>
                <c:pt idx="31">
                  <c:v>288.812981308582</c:v>
                </c:pt>
                <c:pt idx="32">
                  <c:v>296.761962445515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222658"/>
        <c:axId val="4392142"/>
      </c:lineChart>
      <c:catAx>
        <c:axId val="4960076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187028"/>
        <c:crosses val="autoZero"/>
        <c:auto val="1"/>
        <c:lblAlgn val="ctr"/>
        <c:lblOffset val="100"/>
      </c:catAx>
      <c:valAx>
        <c:axId val="38187028"/>
        <c:scaling>
          <c:orientation val="minMax"/>
          <c:max val="13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9600763"/>
        <c:crossesAt val="1"/>
        <c:crossBetween val="midCat"/>
      </c:valAx>
      <c:catAx>
        <c:axId val="4822265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92142"/>
        <c:auto val="1"/>
        <c:lblAlgn val="ctr"/>
        <c:lblOffset val="100"/>
      </c:catAx>
      <c:valAx>
        <c:axId val="4392142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22265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-0.0331795977538114</c:v>
                </c:pt>
                <c:pt idx="3">
                  <c:v>-0.0366051126539158</c:v>
                </c:pt>
                <c:pt idx="4">
                  <c:v>-0.0367867634379296</c:v>
                </c:pt>
                <c:pt idx="5">
                  <c:v>-0.0376961884096756</c:v>
                </c:pt>
                <c:pt idx="6">
                  <c:v>-0.0460809587336948</c:v>
                </c:pt>
                <c:pt idx="7">
                  <c:v>-0.0348470930018803</c:v>
                </c:pt>
                <c:pt idx="8">
                  <c:v>-0.0373357185595014</c:v>
                </c:pt>
                <c:pt idx="9">
                  <c:v>-0.0400010078444808</c:v>
                </c:pt>
                <c:pt idx="10">
                  <c:v>-0.0433857715239425</c:v>
                </c:pt>
                <c:pt idx="11">
                  <c:v>-0.0458378666837731</c:v>
                </c:pt>
                <c:pt idx="12">
                  <c:v>-0.0464426199427983</c:v>
                </c:pt>
                <c:pt idx="13">
                  <c:v>-0.0460605956475</c:v>
                </c:pt>
                <c:pt idx="14">
                  <c:v>-0.0447565892790106</c:v>
                </c:pt>
                <c:pt idx="15">
                  <c:v>-0.0439868582408088</c:v>
                </c:pt>
                <c:pt idx="16">
                  <c:v>-0.0428613748505294</c:v>
                </c:pt>
                <c:pt idx="17">
                  <c:v>-0.0426423021306211</c:v>
                </c:pt>
                <c:pt idx="18">
                  <c:v>-0.0415026457340518</c:v>
                </c:pt>
                <c:pt idx="19">
                  <c:v>-0.0397274436808587</c:v>
                </c:pt>
                <c:pt idx="20">
                  <c:v>-0.0406594136426462</c:v>
                </c:pt>
                <c:pt idx="21">
                  <c:v>-0.0390781972295775</c:v>
                </c:pt>
                <c:pt idx="22">
                  <c:v>-0.0376467110478785</c:v>
                </c:pt>
                <c:pt idx="23">
                  <c:v>-0.0364938297808027</c:v>
                </c:pt>
                <c:pt idx="24">
                  <c:v>-0.0353438652178307</c:v>
                </c:pt>
                <c:pt idx="25">
                  <c:v>-0.0348236659623525</c:v>
                </c:pt>
                <c:pt idx="26">
                  <c:v>-0.0332054050446265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</c:v>
                </c:pt>
                <c:pt idx="3">
                  <c:v>-0.037053084153563</c:v>
                </c:pt>
                <c:pt idx="4">
                  <c:v>-0.0376732487763676</c:v>
                </c:pt>
                <c:pt idx="5">
                  <c:v>-0.0385800679980236</c:v>
                </c:pt>
                <c:pt idx="6">
                  <c:v>-0.0474473891950782</c:v>
                </c:pt>
                <c:pt idx="7">
                  <c:v>-0.0362992522111144</c:v>
                </c:pt>
                <c:pt idx="8">
                  <c:v>-0.0391302081291324</c:v>
                </c:pt>
                <c:pt idx="9">
                  <c:v>-0.0421273355461914</c:v>
                </c:pt>
                <c:pt idx="10">
                  <c:v>-0.0459264589704341</c:v>
                </c:pt>
                <c:pt idx="11">
                  <c:v>-0.0493777061432785</c:v>
                </c:pt>
                <c:pt idx="12">
                  <c:v>-0.0511079662993596</c:v>
                </c:pt>
                <c:pt idx="13">
                  <c:v>-0.0516024982552233</c:v>
                </c:pt>
                <c:pt idx="14">
                  <c:v>-0.0510624603443257</c:v>
                </c:pt>
                <c:pt idx="15">
                  <c:v>-0.0511825844543677</c:v>
                </c:pt>
                <c:pt idx="16">
                  <c:v>-0.0507194582380929</c:v>
                </c:pt>
                <c:pt idx="17">
                  <c:v>-0.051345463731996</c:v>
                </c:pt>
                <c:pt idx="18">
                  <c:v>-0.0511292750905574</c:v>
                </c:pt>
                <c:pt idx="19">
                  <c:v>-0.0501266652144673</c:v>
                </c:pt>
                <c:pt idx="20">
                  <c:v>-0.0516983607281973</c:v>
                </c:pt>
                <c:pt idx="21">
                  <c:v>-0.0508120782219191</c:v>
                </c:pt>
                <c:pt idx="22">
                  <c:v>-0.0501209448061331</c:v>
                </c:pt>
                <c:pt idx="23">
                  <c:v>-0.0497676089631949</c:v>
                </c:pt>
                <c:pt idx="24">
                  <c:v>-0.0490242685171878</c:v>
                </c:pt>
                <c:pt idx="25">
                  <c:v>-0.0494736828310934</c:v>
                </c:pt>
                <c:pt idx="26">
                  <c:v>-0.0484859577956905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-0.0331795977538114</c:v>
                </c:pt>
                <c:pt idx="3">
                  <c:v>-0.0366051126539158</c:v>
                </c:pt>
                <c:pt idx="4">
                  <c:v>-0.0367867634379296</c:v>
                </c:pt>
                <c:pt idx="5">
                  <c:v>-0.0377389074028457</c:v>
                </c:pt>
                <c:pt idx="6">
                  <c:v>-0.0461837712142171</c:v>
                </c:pt>
                <c:pt idx="7">
                  <c:v>-0.0347829504721857</c:v>
                </c:pt>
                <c:pt idx="8">
                  <c:v>-0.0390546883733043</c:v>
                </c:pt>
                <c:pt idx="9">
                  <c:v>-0.0412428785582641</c:v>
                </c:pt>
                <c:pt idx="10">
                  <c:v>-0.0433335164627082</c:v>
                </c:pt>
                <c:pt idx="11">
                  <c:v>-0.0468084500853175</c:v>
                </c:pt>
                <c:pt idx="12">
                  <c:v>-0.0474923372938024</c:v>
                </c:pt>
                <c:pt idx="13">
                  <c:v>-0.0474365095421837</c:v>
                </c:pt>
                <c:pt idx="14">
                  <c:v>-0.0464635300577336</c:v>
                </c:pt>
                <c:pt idx="15">
                  <c:v>-0.0459463331288721</c:v>
                </c:pt>
                <c:pt idx="16">
                  <c:v>-0.0449456981557594</c:v>
                </c:pt>
                <c:pt idx="17">
                  <c:v>-0.0445147509055165</c:v>
                </c:pt>
                <c:pt idx="18">
                  <c:v>-0.0447879536981076</c:v>
                </c:pt>
                <c:pt idx="19">
                  <c:v>-0.0443160223204404</c:v>
                </c:pt>
                <c:pt idx="20">
                  <c:v>-0.0428006690269663</c:v>
                </c:pt>
                <c:pt idx="21">
                  <c:v>-0.0414619500197967</c:v>
                </c:pt>
                <c:pt idx="22">
                  <c:v>-0.0413887450689907</c:v>
                </c:pt>
                <c:pt idx="23">
                  <c:v>-0.0407498124351552</c:v>
                </c:pt>
                <c:pt idx="24">
                  <c:v>-0.0391755241080523</c:v>
                </c:pt>
                <c:pt idx="25">
                  <c:v>-0.0386245527049491</c:v>
                </c:pt>
                <c:pt idx="26">
                  <c:v>-0.0361864311159747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</c:v>
                </c:pt>
                <c:pt idx="3">
                  <c:v>-0.037053084153563</c:v>
                </c:pt>
                <c:pt idx="4">
                  <c:v>-0.0376732487763676</c:v>
                </c:pt>
                <c:pt idx="5">
                  <c:v>-0.0386227869911937</c:v>
                </c:pt>
                <c:pt idx="6">
                  <c:v>-0.047551864964925</c:v>
                </c:pt>
                <c:pt idx="7">
                  <c:v>-0.0362348404844064</c:v>
                </c:pt>
                <c:pt idx="8">
                  <c:v>-0.0408568411317592</c:v>
                </c:pt>
                <c:pt idx="9">
                  <c:v>-0.043345342934376</c:v>
                </c:pt>
                <c:pt idx="10">
                  <c:v>-0.0458826425314954</c:v>
                </c:pt>
                <c:pt idx="11">
                  <c:v>-0.0503456549560697</c:v>
                </c:pt>
                <c:pt idx="12">
                  <c:v>-0.0520766301363109</c:v>
                </c:pt>
                <c:pt idx="13">
                  <c:v>-0.0527838674510311</c:v>
                </c:pt>
                <c:pt idx="14">
                  <c:v>-0.0527298606023343</c:v>
                </c:pt>
                <c:pt idx="15">
                  <c:v>-0.053116563865749</c:v>
                </c:pt>
                <c:pt idx="16">
                  <c:v>-0.0528652053499455</c:v>
                </c:pt>
                <c:pt idx="17">
                  <c:v>-0.0532697205373245</c:v>
                </c:pt>
                <c:pt idx="18">
                  <c:v>-0.0542641513490632</c:v>
                </c:pt>
                <c:pt idx="19">
                  <c:v>-0.0546043517505971</c:v>
                </c:pt>
                <c:pt idx="20">
                  <c:v>-0.0537630873730607</c:v>
                </c:pt>
                <c:pt idx="21">
                  <c:v>-0.0530794080642356</c:v>
                </c:pt>
                <c:pt idx="22">
                  <c:v>-0.0539475408956135</c:v>
                </c:pt>
                <c:pt idx="23">
                  <c:v>-0.0541072245353034</c:v>
                </c:pt>
                <c:pt idx="24">
                  <c:v>-0.0531152231114564</c:v>
                </c:pt>
                <c:pt idx="25">
                  <c:v>-0.0535523116982722</c:v>
                </c:pt>
                <c:pt idx="26">
                  <c:v>-0.0518653769744668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-0.0331795977538114</c:v>
                </c:pt>
                <c:pt idx="3">
                  <c:v>-0.0366051126539158</c:v>
                </c:pt>
                <c:pt idx="4">
                  <c:v>-0.0367867634379296</c:v>
                </c:pt>
                <c:pt idx="5">
                  <c:v>-0.0376960408689389</c:v>
                </c:pt>
                <c:pt idx="6">
                  <c:v>-0.046079984582258</c:v>
                </c:pt>
                <c:pt idx="7">
                  <c:v>-0.0335494117083789</c:v>
                </c:pt>
                <c:pt idx="8">
                  <c:v>-0.0361358072226703</c:v>
                </c:pt>
                <c:pt idx="9">
                  <c:v>-0.0393946666124068</c:v>
                </c:pt>
                <c:pt idx="10">
                  <c:v>-0.0412945318543917</c:v>
                </c:pt>
                <c:pt idx="11">
                  <c:v>-0.0431895978390823</c:v>
                </c:pt>
                <c:pt idx="12">
                  <c:v>-0.042965187816414</c:v>
                </c:pt>
                <c:pt idx="13">
                  <c:v>-0.0423510269309564</c:v>
                </c:pt>
                <c:pt idx="14">
                  <c:v>-0.041804649912212</c:v>
                </c:pt>
                <c:pt idx="15">
                  <c:v>-0.0408046503391025</c:v>
                </c:pt>
                <c:pt idx="16">
                  <c:v>-0.0404061541436134</c:v>
                </c:pt>
                <c:pt idx="17">
                  <c:v>-0.0393860690950092</c:v>
                </c:pt>
                <c:pt idx="18">
                  <c:v>-0.0384703516432748</c:v>
                </c:pt>
                <c:pt idx="19">
                  <c:v>-0.0359609462109448</c:v>
                </c:pt>
                <c:pt idx="20">
                  <c:v>-0.0345040853138909</c:v>
                </c:pt>
                <c:pt idx="21">
                  <c:v>-0.032705526393479</c:v>
                </c:pt>
                <c:pt idx="22">
                  <c:v>-0.0316105977027454</c:v>
                </c:pt>
                <c:pt idx="23">
                  <c:v>-0.0303687377399579</c:v>
                </c:pt>
                <c:pt idx="24">
                  <c:v>-0.0294189611918092</c:v>
                </c:pt>
                <c:pt idx="25">
                  <c:v>-0.0289766832366221</c:v>
                </c:pt>
                <c:pt idx="26">
                  <c:v>-0.0274318757941678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</c:v>
                </c:pt>
                <c:pt idx="3">
                  <c:v>-0.037053084153563</c:v>
                </c:pt>
                <c:pt idx="4">
                  <c:v>-0.0376732487763676</c:v>
                </c:pt>
                <c:pt idx="5">
                  <c:v>-0.0385799204572869</c:v>
                </c:pt>
                <c:pt idx="6">
                  <c:v>-0.0474464150436415</c:v>
                </c:pt>
                <c:pt idx="7">
                  <c:v>-0.0349875165598957</c:v>
                </c:pt>
                <c:pt idx="8">
                  <c:v>-0.0379566174462075</c:v>
                </c:pt>
                <c:pt idx="9">
                  <c:v>-0.0415501849026593</c:v>
                </c:pt>
                <c:pt idx="10">
                  <c:v>-0.0439200161717302</c:v>
                </c:pt>
                <c:pt idx="11">
                  <c:v>-0.0468449301268456</c:v>
                </c:pt>
                <c:pt idx="12">
                  <c:v>-0.0477310706814175</c:v>
                </c:pt>
                <c:pt idx="13">
                  <c:v>-0.0479475400213279</c:v>
                </c:pt>
                <c:pt idx="14">
                  <c:v>-0.0481322573171901</c:v>
                </c:pt>
                <c:pt idx="15">
                  <c:v>-0.0479579386165987</c:v>
                </c:pt>
                <c:pt idx="16">
                  <c:v>-0.0481199793931989</c:v>
                </c:pt>
                <c:pt idx="17">
                  <c:v>-0.0480138083126105</c:v>
                </c:pt>
                <c:pt idx="18">
                  <c:v>-0.0479663058244037</c:v>
                </c:pt>
                <c:pt idx="19">
                  <c:v>-0.0461233089609619</c:v>
                </c:pt>
                <c:pt idx="20">
                  <c:v>-0.0451401540411494</c:v>
                </c:pt>
                <c:pt idx="21">
                  <c:v>-0.043739912019578</c:v>
                </c:pt>
                <c:pt idx="22">
                  <c:v>-0.0434226492570975</c:v>
                </c:pt>
                <c:pt idx="23">
                  <c:v>-0.0431686677082429</c:v>
                </c:pt>
                <c:pt idx="24">
                  <c:v>-0.042749675711436</c:v>
                </c:pt>
                <c:pt idx="25">
                  <c:v>-0.0431110806125459</c:v>
                </c:pt>
                <c:pt idx="26">
                  <c:v>-0.0423861202706994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500291"/>
        <c:axId val="48360935"/>
      </c:lineChart>
      <c:catAx>
        <c:axId val="985002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360935"/>
        <c:crosses val="autoZero"/>
        <c:auto val="1"/>
        <c:lblAlgn val="ctr"/>
        <c:lblOffset val="100"/>
      </c:catAx>
      <c:valAx>
        <c:axId val="48360935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5002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-0.0329745750899216</c:v>
                </c:pt>
                <c:pt idx="24">
                  <c:v>-0.0331795977538114</c:v>
                </c:pt>
                <c:pt idx="25">
                  <c:v>-0.0366051126539158</c:v>
                </c:pt>
                <c:pt idx="26">
                  <c:v>-0.0367867634379296</c:v>
                </c:pt>
                <c:pt idx="27">
                  <c:v>-0.0376961884096756</c:v>
                </c:pt>
                <c:pt idx="28">
                  <c:v>-0.0460809587336948</c:v>
                </c:pt>
                <c:pt idx="29">
                  <c:v>-0.0348470930018803</c:v>
                </c:pt>
                <c:pt idx="30">
                  <c:v>-0.0373357185595014</c:v>
                </c:pt>
                <c:pt idx="31">
                  <c:v>-0.0400010078444808</c:v>
                </c:pt>
                <c:pt idx="32">
                  <c:v>-0.0433857715239425</c:v>
                </c:pt>
                <c:pt idx="33">
                  <c:v>-0.0458378666837731</c:v>
                </c:pt>
                <c:pt idx="34">
                  <c:v>-0.0464426199427983</c:v>
                </c:pt>
                <c:pt idx="35">
                  <c:v>-0.0460605956475</c:v>
                </c:pt>
                <c:pt idx="36">
                  <c:v>-0.0447565892790106</c:v>
                </c:pt>
                <c:pt idx="37">
                  <c:v>-0.0439868582408088</c:v>
                </c:pt>
                <c:pt idx="38">
                  <c:v>-0.0428613748505294</c:v>
                </c:pt>
                <c:pt idx="39">
                  <c:v>-0.0426423021306211</c:v>
                </c:pt>
                <c:pt idx="40">
                  <c:v>-0.0415026457340518</c:v>
                </c:pt>
                <c:pt idx="41">
                  <c:v>-0.0397274436808587</c:v>
                </c:pt>
                <c:pt idx="42">
                  <c:v>-0.0406594136426462</c:v>
                </c:pt>
                <c:pt idx="43">
                  <c:v>-0.0390781972295775</c:v>
                </c:pt>
                <c:pt idx="44">
                  <c:v>-0.0376467110478785</c:v>
                </c:pt>
                <c:pt idx="45">
                  <c:v>-0.0364938297808027</c:v>
                </c:pt>
                <c:pt idx="46">
                  <c:v>-0.0353438652178307</c:v>
                </c:pt>
                <c:pt idx="47">
                  <c:v>-0.0348236659623525</c:v>
                </c:pt>
                <c:pt idx="48">
                  <c:v>-0.0332054050446265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-0.033199592057014</c:v>
                </c:pt>
                <c:pt idx="25">
                  <c:v>-0.037053084153563</c:v>
                </c:pt>
                <c:pt idx="26">
                  <c:v>-0.0376732487763676</c:v>
                </c:pt>
                <c:pt idx="27">
                  <c:v>-0.0385800679980236</c:v>
                </c:pt>
                <c:pt idx="28">
                  <c:v>-0.0474473891950782</c:v>
                </c:pt>
                <c:pt idx="29">
                  <c:v>-0.0362992522111144</c:v>
                </c:pt>
                <c:pt idx="30">
                  <c:v>-0.0391302081291324</c:v>
                </c:pt>
                <c:pt idx="31">
                  <c:v>-0.0421273355461914</c:v>
                </c:pt>
                <c:pt idx="32">
                  <c:v>-0.0459264589704341</c:v>
                </c:pt>
                <c:pt idx="33">
                  <c:v>-0.0493777061432785</c:v>
                </c:pt>
                <c:pt idx="34">
                  <c:v>-0.0511079662993596</c:v>
                </c:pt>
                <c:pt idx="35">
                  <c:v>-0.0516024982552233</c:v>
                </c:pt>
                <c:pt idx="36">
                  <c:v>-0.0510624603443257</c:v>
                </c:pt>
                <c:pt idx="37">
                  <c:v>-0.0511825844543677</c:v>
                </c:pt>
                <c:pt idx="38">
                  <c:v>-0.0507194582380929</c:v>
                </c:pt>
                <c:pt idx="39">
                  <c:v>-0.051345463731996</c:v>
                </c:pt>
                <c:pt idx="40">
                  <c:v>-0.0511292750905574</c:v>
                </c:pt>
                <c:pt idx="41">
                  <c:v>-0.0501266652144673</c:v>
                </c:pt>
                <c:pt idx="42">
                  <c:v>-0.0516983607281973</c:v>
                </c:pt>
                <c:pt idx="43">
                  <c:v>-0.0508120782219191</c:v>
                </c:pt>
                <c:pt idx="44">
                  <c:v>-0.0501209448061331</c:v>
                </c:pt>
                <c:pt idx="45">
                  <c:v>-0.0497676089631949</c:v>
                </c:pt>
                <c:pt idx="46">
                  <c:v>-0.0490242685171878</c:v>
                </c:pt>
                <c:pt idx="47">
                  <c:v>-0.0494736828310934</c:v>
                </c:pt>
                <c:pt idx="48">
                  <c:v>-0.0484859577956905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-0.0366051126539158</c:v>
                </c:pt>
                <c:pt idx="26">
                  <c:v>-0.0367867634379296</c:v>
                </c:pt>
                <c:pt idx="27">
                  <c:v>-0.0377389074028457</c:v>
                </c:pt>
                <c:pt idx="28">
                  <c:v>-0.0461837712142171</c:v>
                </c:pt>
                <c:pt idx="29">
                  <c:v>-0.0347829504721857</c:v>
                </c:pt>
                <c:pt idx="30">
                  <c:v>-0.0390546883733043</c:v>
                </c:pt>
                <c:pt idx="31">
                  <c:v>-0.0412428785582641</c:v>
                </c:pt>
                <c:pt idx="32">
                  <c:v>-0.0433335164627082</c:v>
                </c:pt>
                <c:pt idx="33">
                  <c:v>-0.0468084500853175</c:v>
                </c:pt>
                <c:pt idx="34">
                  <c:v>-0.0474923372938024</c:v>
                </c:pt>
                <c:pt idx="35">
                  <c:v>-0.0474365095421837</c:v>
                </c:pt>
                <c:pt idx="36">
                  <c:v>-0.0464635300577336</c:v>
                </c:pt>
                <c:pt idx="37">
                  <c:v>-0.0459463331288721</c:v>
                </c:pt>
                <c:pt idx="38">
                  <c:v>-0.0449456981557594</c:v>
                </c:pt>
                <c:pt idx="39">
                  <c:v>-0.0445147509055165</c:v>
                </c:pt>
                <c:pt idx="40">
                  <c:v>-0.0447879536981076</c:v>
                </c:pt>
                <c:pt idx="41">
                  <c:v>-0.0443160223204404</c:v>
                </c:pt>
                <c:pt idx="42">
                  <c:v>-0.0428006690269663</c:v>
                </c:pt>
                <c:pt idx="43">
                  <c:v>-0.0414619500197967</c:v>
                </c:pt>
                <c:pt idx="44">
                  <c:v>-0.0413887450689907</c:v>
                </c:pt>
                <c:pt idx="45">
                  <c:v>-0.0407498124351552</c:v>
                </c:pt>
                <c:pt idx="46">
                  <c:v>-0.0391755241080523</c:v>
                </c:pt>
                <c:pt idx="47">
                  <c:v>-0.0386245527049491</c:v>
                </c:pt>
                <c:pt idx="48">
                  <c:v>-0.0361864311159747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-0.037053084153563</c:v>
                </c:pt>
                <c:pt idx="26">
                  <c:v>-0.0376732487763676</c:v>
                </c:pt>
                <c:pt idx="27">
                  <c:v>-0.0386227869911937</c:v>
                </c:pt>
                <c:pt idx="28">
                  <c:v>-0.047551864964925</c:v>
                </c:pt>
                <c:pt idx="29">
                  <c:v>-0.0362348404844064</c:v>
                </c:pt>
                <c:pt idx="30">
                  <c:v>-0.0408568411317592</c:v>
                </c:pt>
                <c:pt idx="31">
                  <c:v>-0.043345342934376</c:v>
                </c:pt>
                <c:pt idx="32">
                  <c:v>-0.0458826425314954</c:v>
                </c:pt>
                <c:pt idx="33">
                  <c:v>-0.0503456549560697</c:v>
                </c:pt>
                <c:pt idx="34">
                  <c:v>-0.0520766301363109</c:v>
                </c:pt>
                <c:pt idx="35">
                  <c:v>-0.0527838674510311</c:v>
                </c:pt>
                <c:pt idx="36">
                  <c:v>-0.0527298606023343</c:v>
                </c:pt>
                <c:pt idx="37">
                  <c:v>-0.053116563865749</c:v>
                </c:pt>
                <c:pt idx="38">
                  <c:v>-0.0528652053499455</c:v>
                </c:pt>
                <c:pt idx="39">
                  <c:v>-0.0532697205373245</c:v>
                </c:pt>
                <c:pt idx="40">
                  <c:v>-0.0542641513490632</c:v>
                </c:pt>
                <c:pt idx="41">
                  <c:v>-0.0546043517505971</c:v>
                </c:pt>
                <c:pt idx="42">
                  <c:v>-0.0537630873730607</c:v>
                </c:pt>
                <c:pt idx="43">
                  <c:v>-0.0530794080642356</c:v>
                </c:pt>
                <c:pt idx="44">
                  <c:v>-0.0539475408956135</c:v>
                </c:pt>
                <c:pt idx="45">
                  <c:v>-0.0541072245353034</c:v>
                </c:pt>
                <c:pt idx="46">
                  <c:v>-0.0531152231114564</c:v>
                </c:pt>
                <c:pt idx="47">
                  <c:v>-0.0535523116982722</c:v>
                </c:pt>
                <c:pt idx="48">
                  <c:v>-0.0518653769744668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-0.0366051126539158</c:v>
                </c:pt>
                <c:pt idx="26">
                  <c:v>-0.0367867634379296</c:v>
                </c:pt>
                <c:pt idx="27">
                  <c:v>-0.0376960408689389</c:v>
                </c:pt>
                <c:pt idx="28">
                  <c:v>-0.046079984582258</c:v>
                </c:pt>
                <c:pt idx="29">
                  <c:v>-0.0335494117083789</c:v>
                </c:pt>
                <c:pt idx="30">
                  <c:v>-0.0361358072226703</c:v>
                </c:pt>
                <c:pt idx="31">
                  <c:v>-0.0393946666124068</c:v>
                </c:pt>
                <c:pt idx="32">
                  <c:v>-0.0412945318543917</c:v>
                </c:pt>
                <c:pt idx="33">
                  <c:v>-0.0431895978390823</c:v>
                </c:pt>
                <c:pt idx="34">
                  <c:v>-0.042965187816414</c:v>
                </c:pt>
                <c:pt idx="35">
                  <c:v>-0.0423510269309564</c:v>
                </c:pt>
                <c:pt idx="36">
                  <c:v>-0.041804649912212</c:v>
                </c:pt>
                <c:pt idx="37">
                  <c:v>-0.0408046503391025</c:v>
                </c:pt>
                <c:pt idx="38">
                  <c:v>-0.0404061541436134</c:v>
                </c:pt>
                <c:pt idx="39">
                  <c:v>-0.0393860690950092</c:v>
                </c:pt>
                <c:pt idx="40">
                  <c:v>-0.0384703516432748</c:v>
                </c:pt>
                <c:pt idx="41">
                  <c:v>-0.0359609462109448</c:v>
                </c:pt>
                <c:pt idx="42">
                  <c:v>-0.0345040853138909</c:v>
                </c:pt>
                <c:pt idx="43">
                  <c:v>-0.032705526393479</c:v>
                </c:pt>
                <c:pt idx="44">
                  <c:v>-0.0316105977027454</c:v>
                </c:pt>
                <c:pt idx="45">
                  <c:v>-0.0303687377399579</c:v>
                </c:pt>
                <c:pt idx="46">
                  <c:v>-0.0294189611918092</c:v>
                </c:pt>
                <c:pt idx="47">
                  <c:v>-0.0289766832366221</c:v>
                </c:pt>
                <c:pt idx="48">
                  <c:v>-0.0274318757941678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-0.037053084153563</c:v>
                </c:pt>
                <c:pt idx="26">
                  <c:v>-0.0376732487763676</c:v>
                </c:pt>
                <c:pt idx="27">
                  <c:v>-0.0385799204572869</c:v>
                </c:pt>
                <c:pt idx="28">
                  <c:v>-0.0474464150436415</c:v>
                </c:pt>
                <c:pt idx="29">
                  <c:v>-0.0349875165598957</c:v>
                </c:pt>
                <c:pt idx="30">
                  <c:v>-0.0379566174462075</c:v>
                </c:pt>
                <c:pt idx="31">
                  <c:v>-0.0415501849026593</c:v>
                </c:pt>
                <c:pt idx="32">
                  <c:v>-0.0439200161717302</c:v>
                </c:pt>
                <c:pt idx="33">
                  <c:v>-0.0468449301268456</c:v>
                </c:pt>
                <c:pt idx="34">
                  <c:v>-0.0477310706814175</c:v>
                </c:pt>
                <c:pt idx="35">
                  <c:v>-0.0479475400213279</c:v>
                </c:pt>
                <c:pt idx="36">
                  <c:v>-0.0481322573171901</c:v>
                </c:pt>
                <c:pt idx="37">
                  <c:v>-0.0479579386165987</c:v>
                </c:pt>
                <c:pt idx="38">
                  <c:v>-0.0481199793931989</c:v>
                </c:pt>
                <c:pt idx="39">
                  <c:v>-0.0480138083126105</c:v>
                </c:pt>
                <c:pt idx="40">
                  <c:v>-0.0479663058244037</c:v>
                </c:pt>
                <c:pt idx="41">
                  <c:v>-0.0461233089609619</c:v>
                </c:pt>
                <c:pt idx="42">
                  <c:v>-0.0451401540411494</c:v>
                </c:pt>
                <c:pt idx="43">
                  <c:v>-0.043739912019578</c:v>
                </c:pt>
                <c:pt idx="44">
                  <c:v>-0.0434226492570975</c:v>
                </c:pt>
                <c:pt idx="45">
                  <c:v>-0.0431686677082429</c:v>
                </c:pt>
                <c:pt idx="46">
                  <c:v>-0.042749675711436</c:v>
                </c:pt>
                <c:pt idx="47">
                  <c:v>-0.0431110806125459</c:v>
                </c:pt>
                <c:pt idx="48">
                  <c:v>-0.0423861202706994</c:v>
                </c:pt>
              </c:numCache>
            </c:numRef>
          </c:yVal>
          <c:smooth val="0"/>
        </c:ser>
        <c:axId val="79487046"/>
        <c:axId val="9223395"/>
      </c:scatterChart>
      <c:valAx>
        <c:axId val="794870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23395"/>
        <c:crosses val="autoZero"/>
        <c:crossBetween val="midCat"/>
      </c:valAx>
      <c:valAx>
        <c:axId val="92233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487046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-0.0117328132990594</c:v>
                </c:pt>
                <c:pt idx="25">
                  <c:v>-0.015764061187012</c:v>
                </c:pt>
                <c:pt idx="26">
                  <c:v>-0.0182231542809671</c:v>
                </c:pt>
                <c:pt idx="27">
                  <c:v>-0.00936350280989384</c:v>
                </c:pt>
                <c:pt idx="28">
                  <c:v>-0.0133650454132884</c:v>
                </c:pt>
                <c:pt idx="29">
                  <c:v>-0.0217498157373076</c:v>
                </c:pt>
                <c:pt idx="30">
                  <c:v>-0.0105159500054931</c:v>
                </c:pt>
                <c:pt idx="31">
                  <c:v>-0.0130045755631142</c:v>
                </c:pt>
                <c:pt idx="32">
                  <c:v>-0.0156698648480936</c:v>
                </c:pt>
                <c:pt idx="33">
                  <c:v>-0.0190546285275553</c:v>
                </c:pt>
                <c:pt idx="34">
                  <c:v>-0.021506723687386</c:v>
                </c:pt>
                <c:pt idx="35">
                  <c:v>-0.0221114769464111</c:v>
                </c:pt>
                <c:pt idx="36">
                  <c:v>-0.0217294526511128</c:v>
                </c:pt>
                <c:pt idx="37">
                  <c:v>-0.0204254462826234</c:v>
                </c:pt>
                <c:pt idx="38">
                  <c:v>-0.0196557152444217</c:v>
                </c:pt>
                <c:pt idx="39">
                  <c:v>-0.0185302318541422</c:v>
                </c:pt>
                <c:pt idx="40">
                  <c:v>-0.0183111591342339</c:v>
                </c:pt>
                <c:pt idx="41">
                  <c:v>-0.0171715027376647</c:v>
                </c:pt>
                <c:pt idx="42">
                  <c:v>-0.0153963006844715</c:v>
                </c:pt>
                <c:pt idx="43">
                  <c:v>-0.0163282706462591</c:v>
                </c:pt>
                <c:pt idx="44">
                  <c:v>-0.0147470542331903</c:v>
                </c:pt>
                <c:pt idx="45">
                  <c:v>-0.0133155680514913</c:v>
                </c:pt>
                <c:pt idx="46">
                  <c:v>-0.0121626867844156</c:v>
                </c:pt>
                <c:pt idx="47">
                  <c:v>-0.0110127222214436</c:v>
                </c:pt>
                <c:pt idx="48">
                  <c:v>-0.0104925229659654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-0.0117328132990594</c:v>
                </c:pt>
                <c:pt idx="25">
                  <c:v>-0.0195881331115992</c:v>
                </c:pt>
                <c:pt idx="26">
                  <c:v>-0.0259966260361919</c:v>
                </c:pt>
                <c:pt idx="27">
                  <c:v>-0.0217929820184035</c:v>
                </c:pt>
                <c:pt idx="28">
                  <c:v>-0.0261186809053804</c:v>
                </c:pt>
                <c:pt idx="29">
                  <c:v>-0.0331311476073674</c:v>
                </c:pt>
                <c:pt idx="30">
                  <c:v>-0.0222138905358768</c:v>
                </c:pt>
                <c:pt idx="31">
                  <c:v>-0.0247690884552447</c:v>
                </c:pt>
                <c:pt idx="32">
                  <c:v>-0.0275175046951927</c:v>
                </c:pt>
                <c:pt idx="33">
                  <c:v>-0.0311839134986834</c:v>
                </c:pt>
                <c:pt idx="34">
                  <c:v>-0.0345289672084729</c:v>
                </c:pt>
                <c:pt idx="35">
                  <c:v>-0.0349693504135782</c:v>
                </c:pt>
                <c:pt idx="36">
                  <c:v>-0.035463882369442</c:v>
                </c:pt>
                <c:pt idx="37">
                  <c:v>-0.0349238444585443</c:v>
                </c:pt>
                <c:pt idx="38">
                  <c:v>-0.0350439685685863</c:v>
                </c:pt>
                <c:pt idx="39">
                  <c:v>-0.0345808423523116</c:v>
                </c:pt>
                <c:pt idx="40">
                  <c:v>-0.0352068478462146</c:v>
                </c:pt>
                <c:pt idx="41">
                  <c:v>-0.034990659204776</c:v>
                </c:pt>
                <c:pt idx="42">
                  <c:v>-0.0339880493286859</c:v>
                </c:pt>
                <c:pt idx="43">
                  <c:v>-0.0355597448424159</c:v>
                </c:pt>
                <c:pt idx="44">
                  <c:v>-0.0346734623361377</c:v>
                </c:pt>
                <c:pt idx="45">
                  <c:v>-0.0339823289203517</c:v>
                </c:pt>
                <c:pt idx="46">
                  <c:v>-0.0336289930774135</c:v>
                </c:pt>
                <c:pt idx="47">
                  <c:v>-0.0328856526314064</c:v>
                </c:pt>
                <c:pt idx="48">
                  <c:v>-0.033335066945312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9">
                  <c:v>-0.0218526282178299</c:v>
                </c:pt>
                <c:pt idx="30">
                  <c:v>-0.0104518074757985</c:v>
                </c:pt>
                <c:pt idx="31">
                  <c:v>-0.0147235453769171</c:v>
                </c:pt>
                <c:pt idx="32">
                  <c:v>-0.016911735561877</c:v>
                </c:pt>
                <c:pt idx="33">
                  <c:v>-0.019002373466321</c:v>
                </c:pt>
                <c:pt idx="34">
                  <c:v>-0.0224773070889303</c:v>
                </c:pt>
                <c:pt idx="35">
                  <c:v>-0.0231611942974152</c:v>
                </c:pt>
                <c:pt idx="36">
                  <c:v>-0.0231053665457965</c:v>
                </c:pt>
                <c:pt idx="37">
                  <c:v>-0.0221323870613464</c:v>
                </c:pt>
                <c:pt idx="38">
                  <c:v>-0.0216151901324849</c:v>
                </c:pt>
                <c:pt idx="39">
                  <c:v>-0.0206145551593722</c:v>
                </c:pt>
                <c:pt idx="40">
                  <c:v>-0.0201836079091293</c:v>
                </c:pt>
                <c:pt idx="41">
                  <c:v>-0.0204568107017205</c:v>
                </c:pt>
                <c:pt idx="42">
                  <c:v>-0.0199848793240532</c:v>
                </c:pt>
                <c:pt idx="43">
                  <c:v>-0.0184695260305791</c:v>
                </c:pt>
                <c:pt idx="44">
                  <c:v>-0.0171308070234095</c:v>
                </c:pt>
                <c:pt idx="45">
                  <c:v>-0.0170576020726035</c:v>
                </c:pt>
                <c:pt idx="46">
                  <c:v>-0.016418669438768</c:v>
                </c:pt>
                <c:pt idx="47">
                  <c:v>-0.0148443811116651</c:v>
                </c:pt>
                <c:pt idx="48">
                  <c:v>-0.0142934097085619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-0.0332356233772142</c:v>
                </c:pt>
                <c:pt idx="30">
                  <c:v>-0.0221494788091688</c:v>
                </c:pt>
                <c:pt idx="31">
                  <c:v>-0.0264957214578715</c:v>
                </c:pt>
                <c:pt idx="32">
                  <c:v>-0.0287355120833773</c:v>
                </c:pt>
                <c:pt idx="33">
                  <c:v>-0.0311400970597447</c:v>
                </c:pt>
                <c:pt idx="34">
                  <c:v>-0.035496916021264</c:v>
                </c:pt>
                <c:pt idx="35">
                  <c:v>-0.0359380142505295</c:v>
                </c:pt>
                <c:pt idx="36">
                  <c:v>-0.0366452515652497</c:v>
                </c:pt>
                <c:pt idx="37">
                  <c:v>-0.0365912447165529</c:v>
                </c:pt>
                <c:pt idx="38">
                  <c:v>-0.0369779479799676</c:v>
                </c:pt>
                <c:pt idx="39">
                  <c:v>-0.0367265894641642</c:v>
                </c:pt>
                <c:pt idx="40">
                  <c:v>-0.0371311046515431</c:v>
                </c:pt>
                <c:pt idx="41">
                  <c:v>-0.0381255354632818</c:v>
                </c:pt>
                <c:pt idx="42">
                  <c:v>-0.0384657358648158</c:v>
                </c:pt>
                <c:pt idx="43">
                  <c:v>-0.0376244714872793</c:v>
                </c:pt>
                <c:pt idx="44">
                  <c:v>-0.0369407921784542</c:v>
                </c:pt>
                <c:pt idx="45">
                  <c:v>-0.0378089250098321</c:v>
                </c:pt>
                <c:pt idx="46">
                  <c:v>-0.037968608649522</c:v>
                </c:pt>
                <c:pt idx="47">
                  <c:v>-0.036976607225675</c:v>
                </c:pt>
                <c:pt idx="48">
                  <c:v>-0.0374136958124908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9">
                  <c:v>-0.0217488415858709</c:v>
                </c:pt>
                <c:pt idx="30">
                  <c:v>-0.00921826871199167</c:v>
                </c:pt>
                <c:pt idx="31">
                  <c:v>-0.0118046642262831</c:v>
                </c:pt>
                <c:pt idx="32">
                  <c:v>-0.0150635236160196</c:v>
                </c:pt>
                <c:pt idx="33">
                  <c:v>-0.0169633888580045</c:v>
                </c:pt>
                <c:pt idx="34">
                  <c:v>-0.0188584548426951</c:v>
                </c:pt>
                <c:pt idx="35">
                  <c:v>-0.0186340448200269</c:v>
                </c:pt>
                <c:pt idx="36">
                  <c:v>-0.0180198839345692</c:v>
                </c:pt>
                <c:pt idx="37">
                  <c:v>-0.0174735069158248</c:v>
                </c:pt>
                <c:pt idx="38">
                  <c:v>-0.0164735073427153</c:v>
                </c:pt>
                <c:pt idx="39">
                  <c:v>-0.0160750111472262</c:v>
                </c:pt>
                <c:pt idx="40">
                  <c:v>-0.015054926098622</c:v>
                </c:pt>
                <c:pt idx="41">
                  <c:v>-0.0141392086468877</c:v>
                </c:pt>
                <c:pt idx="42">
                  <c:v>-0.0116298032145576</c:v>
                </c:pt>
                <c:pt idx="43">
                  <c:v>-0.0101729423175037</c:v>
                </c:pt>
                <c:pt idx="44">
                  <c:v>-0.00837438339709184</c:v>
                </c:pt>
                <c:pt idx="45">
                  <c:v>-0.00727945470635823</c:v>
                </c:pt>
                <c:pt idx="46">
                  <c:v>-0.00603759474357075</c:v>
                </c:pt>
                <c:pt idx="47">
                  <c:v>-0.00508781819542202</c:v>
                </c:pt>
                <c:pt idx="48">
                  <c:v>-0.0046455402402349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-0.0331301734559307</c:v>
                </c:pt>
                <c:pt idx="30">
                  <c:v>-0.0209021548846581</c:v>
                </c:pt>
                <c:pt idx="31">
                  <c:v>-0.0235954977723198</c:v>
                </c:pt>
                <c:pt idx="32">
                  <c:v>-0.0269403540516606</c:v>
                </c:pt>
                <c:pt idx="33">
                  <c:v>-0.0291774706999795</c:v>
                </c:pt>
                <c:pt idx="34">
                  <c:v>-0.03199619119204</c:v>
                </c:pt>
                <c:pt idx="35">
                  <c:v>-0.0315924547956362</c:v>
                </c:pt>
                <c:pt idx="36">
                  <c:v>-0.0318089241355465</c:v>
                </c:pt>
                <c:pt idx="37">
                  <c:v>-0.0319936414314088</c:v>
                </c:pt>
                <c:pt idx="38">
                  <c:v>-0.0318193227308173</c:v>
                </c:pt>
                <c:pt idx="39">
                  <c:v>-0.0319813635074175</c:v>
                </c:pt>
                <c:pt idx="40">
                  <c:v>-0.0318751924268291</c:v>
                </c:pt>
                <c:pt idx="41">
                  <c:v>-0.0318276899386223</c:v>
                </c:pt>
                <c:pt idx="42">
                  <c:v>-0.0299846930751805</c:v>
                </c:pt>
                <c:pt idx="43">
                  <c:v>-0.029001538155368</c:v>
                </c:pt>
                <c:pt idx="44">
                  <c:v>-0.0276012961337966</c:v>
                </c:pt>
                <c:pt idx="45">
                  <c:v>-0.0272840333713162</c:v>
                </c:pt>
                <c:pt idx="46">
                  <c:v>-0.0270300518224615</c:v>
                </c:pt>
                <c:pt idx="47">
                  <c:v>-0.0266110598256547</c:v>
                </c:pt>
                <c:pt idx="48">
                  <c:v>-0.0269724647267645</c:v>
                </c:pt>
              </c:numCache>
            </c:numRef>
          </c:yVal>
          <c:smooth val="0"/>
        </c:ser>
        <c:axId val="41251056"/>
        <c:axId val="25413748"/>
      </c:scatterChart>
      <c:valAx>
        <c:axId val="4125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413748"/>
        <c:crosses val="autoZero"/>
        <c:crossBetween val="midCat"/>
      </c:valAx>
      <c:valAx>
        <c:axId val="254137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251056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result'!$C$147:$C$147</c:f>
              <c:strCache>
                <c:ptCount val="1"/>
                <c:pt idx="0">
                  <c:v>1.16%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-0.0109202595021298</c:v>
                </c:pt>
                <c:pt idx="3">
                  <c:v>-0.0120403218026096</c:v>
                </c:pt>
                <c:pt idx="4">
                  <c:v>-0.0152644230272318</c:v>
                </c:pt>
                <c:pt idx="5">
                  <c:v>-0.0142020180814306</c:v>
                </c:pt>
                <c:pt idx="6">
                  <c:v>-0.0137173289663036</c:v>
                </c:pt>
                <c:pt idx="7">
                  <c:v>-0.014469744725219</c:v>
                </c:pt>
                <c:pt idx="8">
                  <c:v>-0.0128487015541316</c:v>
                </c:pt>
                <c:pt idx="9">
                  <c:v>-0.0134394574772679</c:v>
                </c:pt>
                <c:pt idx="10">
                  <c:v>-0.0139452441743462</c:v>
                </c:pt>
                <c:pt idx="11">
                  <c:v>-0.0144185844734338</c:v>
                </c:pt>
                <c:pt idx="12">
                  <c:v>-0.0146697821707913</c:v>
                </c:pt>
                <c:pt idx="13">
                  <c:v>-0.0147551201902916</c:v>
                </c:pt>
                <c:pt idx="14">
                  <c:v>-0.0145771901506034</c:v>
                </c:pt>
                <c:pt idx="15">
                  <c:v>-0.0143138460442366</c:v>
                </c:pt>
                <c:pt idx="16">
                  <c:v>-0.0139551403239103</c:v>
                </c:pt>
                <c:pt idx="17">
                  <c:v>-0.0137212027463605</c:v>
                </c:pt>
                <c:pt idx="18">
                  <c:v>-0.0136691915870917</c:v>
                </c:pt>
                <c:pt idx="19">
                  <c:v>-0.0132163204353277</c:v>
                </c:pt>
                <c:pt idx="20">
                  <c:v>-0.0129879440111935</c:v>
                </c:pt>
                <c:pt idx="21">
                  <c:v>-0.0129242177469821</c:v>
                </c:pt>
                <c:pt idx="22">
                  <c:v>-0.0125825723397089</c:v>
                </c:pt>
                <c:pt idx="23">
                  <c:v>-0.0123017706213175</c:v>
                </c:pt>
                <c:pt idx="24">
                  <c:v>-0.012127608187335</c:v>
                </c:pt>
                <c:pt idx="25">
                  <c:v>-0.0121671008276077</c:v>
                </c:pt>
                <c:pt idx="26">
                  <c:v>-0.011929811121844</c:v>
                </c:pt>
              </c:numCache>
            </c:numRef>
          </c:val>
        </c:ser>
        <c:ser>
          <c:idx val="1"/>
          <c:order val="1"/>
          <c:tx>
            <c:strRef>
              <c:f>'Economic result'!$D$147:$D$147</c:f>
              <c:strCache>
                <c:ptCount val="1"/>
                <c:pt idx="0">
                  <c:v>10.17%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-0.0636642641339579</c:v>
                </c:pt>
                <c:pt idx="2">
                  <c:v>-0.082878117973868</c:v>
                </c:pt>
                <c:pt idx="3">
                  <c:v>-0.0819364794999317</c:v>
                </c:pt>
                <c:pt idx="4">
                  <c:v>-0.0850072793541836</c:v>
                </c:pt>
                <c:pt idx="5">
                  <c:v>-0.0819274924771431</c:v>
                </c:pt>
                <c:pt idx="6">
                  <c:v>-0.0762877740608485</c:v>
                </c:pt>
                <c:pt idx="7">
                  <c:v>-0.0909588398965544</c:v>
                </c:pt>
                <c:pt idx="8">
                  <c:v>-0.0793489112974638</c:v>
                </c:pt>
                <c:pt idx="9">
                  <c:v>-0.0836915909502539</c:v>
                </c:pt>
                <c:pt idx="10">
                  <c:v>-0.0880542294139783</c:v>
                </c:pt>
                <c:pt idx="11">
                  <c:v>-0.0912217226704597</c:v>
                </c:pt>
                <c:pt idx="12">
                  <c:v>-0.094848985213249</c:v>
                </c:pt>
                <c:pt idx="13">
                  <c:v>-0.0970851399942451</c:v>
                </c:pt>
                <c:pt idx="14">
                  <c:v>-0.0983448930442449</c:v>
                </c:pt>
                <c:pt idx="15">
                  <c:v>-0.0985428349859413</c:v>
                </c:pt>
                <c:pt idx="16">
                  <c:v>-0.0993652326737069</c:v>
                </c:pt>
                <c:pt idx="17">
                  <c:v>-0.099499253794068</c:v>
                </c:pt>
                <c:pt idx="18">
                  <c:v>-0.100420845647322</c:v>
                </c:pt>
                <c:pt idx="19">
                  <c:v>-0.101119721960534</c:v>
                </c:pt>
                <c:pt idx="20">
                  <c:v>-0.100682999050267</c:v>
                </c:pt>
                <c:pt idx="21">
                  <c:v>-0.10207423122733</c:v>
                </c:pt>
                <c:pt idx="22">
                  <c:v>-0.101762101177245</c:v>
                </c:pt>
                <c:pt idx="23">
                  <c:v>-0.101750823547709</c:v>
                </c:pt>
                <c:pt idx="24">
                  <c:v>-0.10213724036629</c:v>
                </c:pt>
                <c:pt idx="25">
                  <c:v>-0.101307585874689</c:v>
                </c:pt>
                <c:pt idx="26">
                  <c:v>-0.101996404427907</c:v>
                </c:pt>
              </c:numCache>
            </c:numRef>
          </c:val>
        </c:ser>
        <c:ser>
          <c:idx val="2"/>
          <c:order val="2"/>
          <c:tx>
            <c:strRef>
              <c:f>'Economic result'!$E$147:$E$147</c:f>
              <c:strCache>
                <c:ptCount val="1"/>
                <c:pt idx="0">
                  <c:v>6.48%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0.0608238023860763</c:v>
                </c:pt>
                <c:pt idx="3">
                  <c:v>0.0607772092455274</c:v>
                </c:pt>
                <c:pt idx="4">
                  <c:v>0.0632186182278524</c:v>
                </c:pt>
                <c:pt idx="5">
                  <c:v>0.0584562617822061</c:v>
                </c:pt>
                <c:pt idx="6">
                  <c:v>0.0514250350291285</c:v>
                </c:pt>
                <c:pt idx="7">
                  <c:v>0.0579811954266951</c:v>
                </c:pt>
                <c:pt idx="8">
                  <c:v>0.055898360640481</c:v>
                </c:pt>
                <c:pt idx="9">
                  <c:v>0.0580008402983893</c:v>
                </c:pt>
                <c:pt idx="10">
                  <c:v>0.0598721380421331</c:v>
                </c:pt>
                <c:pt idx="11">
                  <c:v>0.0597138481734594</c:v>
                </c:pt>
                <c:pt idx="12">
                  <c:v>0.0601410612407619</c:v>
                </c:pt>
                <c:pt idx="13">
                  <c:v>0.0607322938851771</c:v>
                </c:pt>
                <c:pt idx="14">
                  <c:v>0.061319584939625</c:v>
                </c:pt>
                <c:pt idx="15">
                  <c:v>0.0617942206858522</c:v>
                </c:pt>
                <c:pt idx="16">
                  <c:v>0.0621377885432495</c:v>
                </c:pt>
                <c:pt idx="17">
                  <c:v>0.0625009983023355</c:v>
                </c:pt>
                <c:pt idx="18">
                  <c:v>0.0627445735024179</c:v>
                </c:pt>
                <c:pt idx="19">
                  <c:v>0.0632067673053045</c:v>
                </c:pt>
                <c:pt idx="20">
                  <c:v>0.0635442778469928</c:v>
                </c:pt>
                <c:pt idx="21">
                  <c:v>0.0633000882461149</c:v>
                </c:pt>
                <c:pt idx="22">
                  <c:v>0.0635325952950344</c:v>
                </c:pt>
                <c:pt idx="23">
                  <c:v>0.0639316493628931</c:v>
                </c:pt>
                <c:pt idx="24">
                  <c:v>0.06449723959043</c:v>
                </c:pt>
                <c:pt idx="25">
                  <c:v>0.0644504181851084</c:v>
                </c:pt>
                <c:pt idx="26">
                  <c:v>0.0644525327186572</c:v>
                </c:pt>
              </c:numCache>
            </c:numRef>
          </c:val>
        </c:ser>
        <c:ser>
          <c:idx val="3"/>
          <c:order val="3"/>
          <c:tx>
            <c:strRef>
              <c:f>'Economic result'!$F$147:$F$147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0.0117771213079025</c:v>
                </c:pt>
                <c:pt idx="7">
                  <c:v>0.0143162415877108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0.0148487389348056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72122646"/>
        <c:axId val="9101606"/>
      </c:barChart>
      <c:lineChart>
        <c:grouping val="stacked"/>
        <c:varyColors val="0"/>
        <c:ser>
          <c:idx val="4"/>
          <c:order val="4"/>
          <c:tx>
            <c:strRef>
              <c:f>'Economic result'!$G$147:$G$147</c:f>
              <c:strCache>
                <c:ptCount val="1"/>
                <c:pt idx="0">
                  <c:v>-3.23%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0.00115825366281498</c:v>
                </c:pt>
                <c:pt idx="2">
                  <c:v>-0.0117328132990594</c:v>
                </c:pt>
                <c:pt idx="3">
                  <c:v>-0.0195881331115991</c:v>
                </c:pt>
                <c:pt idx="4">
                  <c:v>-0.0259966260361919</c:v>
                </c:pt>
                <c:pt idx="5">
                  <c:v>-0.0217929820184036</c:v>
                </c:pt>
                <c:pt idx="6">
                  <c:v>-0.0268029466901211</c:v>
                </c:pt>
                <c:pt idx="7">
                  <c:v>-0.0331311476073674</c:v>
                </c:pt>
                <c:pt idx="8">
                  <c:v>-0.0222138905358768</c:v>
                </c:pt>
                <c:pt idx="9">
                  <c:v>-0.0247690884552447</c:v>
                </c:pt>
                <c:pt idx="10">
                  <c:v>-0.0275175046951927</c:v>
                </c:pt>
                <c:pt idx="11">
                  <c:v>-0.0311839134986834</c:v>
                </c:pt>
                <c:pt idx="12">
                  <c:v>-0.0345289672084729</c:v>
                </c:pt>
                <c:pt idx="13">
                  <c:v>-0.0349693504135782</c:v>
                </c:pt>
                <c:pt idx="14">
                  <c:v>-0.0354638823694419</c:v>
                </c:pt>
                <c:pt idx="15">
                  <c:v>-0.0349238444585442</c:v>
                </c:pt>
                <c:pt idx="16">
                  <c:v>-0.0350439685685863</c:v>
                </c:pt>
                <c:pt idx="17">
                  <c:v>-0.0345808423523115</c:v>
                </c:pt>
                <c:pt idx="18">
                  <c:v>-0.0352068478462146</c:v>
                </c:pt>
                <c:pt idx="19">
                  <c:v>-0.034990659204776</c:v>
                </c:pt>
                <c:pt idx="20">
                  <c:v>-0.0339880493286859</c:v>
                </c:pt>
                <c:pt idx="21">
                  <c:v>-0.0355597448424159</c:v>
                </c:pt>
                <c:pt idx="22">
                  <c:v>-0.0346734623361377</c:v>
                </c:pt>
                <c:pt idx="23">
                  <c:v>-0.0339823289203517</c:v>
                </c:pt>
                <c:pt idx="24">
                  <c:v>-0.0336289930774135</c:v>
                </c:pt>
                <c:pt idx="25">
                  <c:v>-0.0328856526314064</c:v>
                </c:pt>
                <c:pt idx="26">
                  <c:v>-0.033335066945312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122646"/>
        <c:axId val="9101606"/>
      </c:lineChart>
      <c:catAx>
        <c:axId val="721226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01606"/>
        <c:crosses val="autoZero"/>
        <c:auto val="1"/>
        <c:lblAlgn val="ctr"/>
        <c:lblOffset val="100"/>
      </c:catAx>
      <c:valAx>
        <c:axId val="91016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12264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-0.0117328132990594</c:v>
                </c:pt>
                <c:pt idx="25">
                  <c:v>-0.0195881331115992</c:v>
                </c:pt>
                <c:pt idx="26">
                  <c:v>-0.0259966260361919</c:v>
                </c:pt>
                <c:pt idx="27">
                  <c:v>-0.0217929820184035</c:v>
                </c:pt>
                <c:pt idx="28">
                  <c:v>-0.0261186809053804</c:v>
                </c:pt>
                <c:pt idx="29">
                  <c:v>-0.0331311476073674</c:v>
                </c:pt>
                <c:pt idx="30">
                  <c:v>-0.0222138905358768</c:v>
                </c:pt>
                <c:pt idx="31">
                  <c:v>-0.0247690884552447</c:v>
                </c:pt>
                <c:pt idx="32">
                  <c:v>-0.0275175046951927</c:v>
                </c:pt>
                <c:pt idx="33">
                  <c:v>-0.0311839134986834</c:v>
                </c:pt>
                <c:pt idx="34">
                  <c:v>-0.0345289672084729</c:v>
                </c:pt>
                <c:pt idx="35">
                  <c:v>-0.0349693504135782</c:v>
                </c:pt>
                <c:pt idx="36">
                  <c:v>-0.035463882369442</c:v>
                </c:pt>
                <c:pt idx="37">
                  <c:v>-0.0349238444585443</c:v>
                </c:pt>
                <c:pt idx="38">
                  <c:v>-0.0350439685685863</c:v>
                </c:pt>
                <c:pt idx="39">
                  <c:v>-0.0345808423523116</c:v>
                </c:pt>
                <c:pt idx="40">
                  <c:v>-0.0352068478462146</c:v>
                </c:pt>
                <c:pt idx="41">
                  <c:v>-0.034990659204776</c:v>
                </c:pt>
                <c:pt idx="42">
                  <c:v>-0.0339880493286859</c:v>
                </c:pt>
                <c:pt idx="43">
                  <c:v>-0.0355597448424159</c:v>
                </c:pt>
                <c:pt idx="44">
                  <c:v>-0.0346734623361377</c:v>
                </c:pt>
                <c:pt idx="45">
                  <c:v>-0.0339823289203517</c:v>
                </c:pt>
                <c:pt idx="46">
                  <c:v>-0.0336289930774135</c:v>
                </c:pt>
                <c:pt idx="47">
                  <c:v>-0.0328856526314064</c:v>
                </c:pt>
                <c:pt idx="48">
                  <c:v>-0.033335066945312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-0.0332356233772142</c:v>
                </c:pt>
                <c:pt idx="30">
                  <c:v>-0.0221494788091688</c:v>
                </c:pt>
                <c:pt idx="31">
                  <c:v>-0.0264957214578715</c:v>
                </c:pt>
                <c:pt idx="32">
                  <c:v>-0.0287355120833773</c:v>
                </c:pt>
                <c:pt idx="33">
                  <c:v>-0.0311400970597447</c:v>
                </c:pt>
                <c:pt idx="34">
                  <c:v>-0.035496916021264</c:v>
                </c:pt>
                <c:pt idx="35">
                  <c:v>-0.0359380142505295</c:v>
                </c:pt>
                <c:pt idx="36">
                  <c:v>-0.0366452515652497</c:v>
                </c:pt>
                <c:pt idx="37">
                  <c:v>-0.0365912447165529</c:v>
                </c:pt>
                <c:pt idx="38">
                  <c:v>-0.0369779479799676</c:v>
                </c:pt>
                <c:pt idx="39">
                  <c:v>-0.0367265894641642</c:v>
                </c:pt>
                <c:pt idx="40">
                  <c:v>-0.0371311046515431</c:v>
                </c:pt>
                <c:pt idx="41">
                  <c:v>-0.0381255354632818</c:v>
                </c:pt>
                <c:pt idx="42">
                  <c:v>-0.0384657358648158</c:v>
                </c:pt>
                <c:pt idx="43">
                  <c:v>-0.0376244714872793</c:v>
                </c:pt>
                <c:pt idx="44">
                  <c:v>-0.0369407921784542</c:v>
                </c:pt>
                <c:pt idx="45">
                  <c:v>-0.0378089250098321</c:v>
                </c:pt>
                <c:pt idx="46">
                  <c:v>-0.037968608649522</c:v>
                </c:pt>
                <c:pt idx="47">
                  <c:v>-0.036976607225675</c:v>
                </c:pt>
                <c:pt idx="48">
                  <c:v>-0.0374136958124908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-0.0331301734559307</c:v>
                </c:pt>
                <c:pt idx="30">
                  <c:v>-0.0209021548846581</c:v>
                </c:pt>
                <c:pt idx="31">
                  <c:v>-0.0235954977723198</c:v>
                </c:pt>
                <c:pt idx="32">
                  <c:v>-0.0269403540516606</c:v>
                </c:pt>
                <c:pt idx="33">
                  <c:v>-0.0291774706999795</c:v>
                </c:pt>
                <c:pt idx="34">
                  <c:v>-0.03199619119204</c:v>
                </c:pt>
                <c:pt idx="35">
                  <c:v>-0.0315924547956362</c:v>
                </c:pt>
                <c:pt idx="36">
                  <c:v>-0.0318089241355465</c:v>
                </c:pt>
                <c:pt idx="37">
                  <c:v>-0.0319936414314088</c:v>
                </c:pt>
                <c:pt idx="38">
                  <c:v>-0.0318193227308173</c:v>
                </c:pt>
                <c:pt idx="39">
                  <c:v>-0.0319813635074175</c:v>
                </c:pt>
                <c:pt idx="40">
                  <c:v>-0.0318751924268291</c:v>
                </c:pt>
                <c:pt idx="41">
                  <c:v>-0.0318276899386223</c:v>
                </c:pt>
                <c:pt idx="42">
                  <c:v>-0.0299846930751805</c:v>
                </c:pt>
                <c:pt idx="43">
                  <c:v>-0.029001538155368</c:v>
                </c:pt>
                <c:pt idx="44">
                  <c:v>-0.0276012961337966</c:v>
                </c:pt>
                <c:pt idx="45">
                  <c:v>-0.0272840333713162</c:v>
                </c:pt>
                <c:pt idx="46">
                  <c:v>-0.0270300518224615</c:v>
                </c:pt>
                <c:pt idx="47">
                  <c:v>-0.0266110598256547</c:v>
                </c:pt>
                <c:pt idx="48">
                  <c:v>-0.0269724647267645</c:v>
                </c:pt>
              </c:numCache>
            </c:numRef>
          </c:yVal>
          <c:smooth val="0"/>
        </c:ser>
        <c:axId val="56232037"/>
        <c:axId val="89613545"/>
      </c:scatterChart>
      <c:valAx>
        <c:axId val="562320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613545"/>
        <c:crosses val="autoZero"/>
        <c:crossBetween val="midCat"/>
      </c:valAx>
      <c:valAx>
        <c:axId val="896135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6232037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result'!$C$148:$C$148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-0.0137173289663036</c:v>
                </c:pt>
                <c:pt idx="6">
                  <c:v>-0.014469744725219</c:v>
                </c:pt>
                <c:pt idx="7">
                  <c:v>-0.0128487015541316</c:v>
                </c:pt>
                <c:pt idx="8">
                  <c:v>-0.0134394574772679</c:v>
                </c:pt>
                <c:pt idx="9">
                  <c:v>-0.0139452441743462</c:v>
                </c:pt>
                <c:pt idx="10">
                  <c:v>-0.0144185844734338</c:v>
                </c:pt>
                <c:pt idx="11">
                  <c:v>-0.0146697821707913</c:v>
                </c:pt>
                <c:pt idx="12">
                  <c:v>-0.0147551201902916</c:v>
                </c:pt>
                <c:pt idx="13">
                  <c:v>-0.0145771901506034</c:v>
                </c:pt>
                <c:pt idx="14">
                  <c:v>-0.0143138460442366</c:v>
                </c:pt>
                <c:pt idx="15">
                  <c:v>-0.0139551403239103</c:v>
                </c:pt>
                <c:pt idx="16">
                  <c:v>-0.0137212027463605</c:v>
                </c:pt>
                <c:pt idx="17">
                  <c:v>-0.0136691915870917</c:v>
                </c:pt>
                <c:pt idx="18">
                  <c:v>-0.0132163204353277</c:v>
                </c:pt>
                <c:pt idx="19">
                  <c:v>-0.0129879440111935</c:v>
                </c:pt>
                <c:pt idx="20">
                  <c:v>-0.0129242177469821</c:v>
                </c:pt>
                <c:pt idx="21">
                  <c:v>-0.0125825723397089</c:v>
                </c:pt>
                <c:pt idx="22">
                  <c:v>-0.0123017706213175</c:v>
                </c:pt>
                <c:pt idx="23">
                  <c:v>-0.012127608187335</c:v>
                </c:pt>
                <c:pt idx="24">
                  <c:v>-0.0121671008276077</c:v>
                </c:pt>
                <c:pt idx="25">
                  <c:v>-0.011929811121844</c:v>
                </c:pt>
                <c:pt idx="26">
                  <c:v>-0.011570033686103</c:v>
                </c:pt>
              </c:numCache>
            </c:numRef>
          </c:val>
        </c:ser>
        <c:ser>
          <c:idx val="1"/>
          <c:order val="1"/>
          <c:tx>
            <c:strRef>
              <c:f>'Economic result'!$D$148:$D$148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-0.0636642641339579</c:v>
                </c:pt>
                <c:pt idx="1">
                  <c:v>-0.082878117973868</c:v>
                </c:pt>
                <c:pt idx="2">
                  <c:v>-0.0819364794999317</c:v>
                </c:pt>
                <c:pt idx="3">
                  <c:v>-0.0850072793541836</c:v>
                </c:pt>
                <c:pt idx="4">
                  <c:v>-0.0819274924771431</c:v>
                </c:pt>
                <c:pt idx="5">
                  <c:v>-0.0762877740608485</c:v>
                </c:pt>
                <c:pt idx="6">
                  <c:v>-0.0909588398965544</c:v>
                </c:pt>
                <c:pt idx="7">
                  <c:v>-0.0793489112974638</c:v>
                </c:pt>
                <c:pt idx="8">
                  <c:v>-0.0836915909502539</c:v>
                </c:pt>
                <c:pt idx="9">
                  <c:v>-0.0880542294139783</c:v>
                </c:pt>
                <c:pt idx="10">
                  <c:v>-0.0912217226704597</c:v>
                </c:pt>
                <c:pt idx="11">
                  <c:v>-0.094848985213249</c:v>
                </c:pt>
                <c:pt idx="12">
                  <c:v>-0.0970851399942451</c:v>
                </c:pt>
                <c:pt idx="13">
                  <c:v>-0.0983448930442449</c:v>
                </c:pt>
                <c:pt idx="14">
                  <c:v>-0.0985428349859413</c:v>
                </c:pt>
                <c:pt idx="15">
                  <c:v>-0.0993652326737069</c:v>
                </c:pt>
                <c:pt idx="16">
                  <c:v>-0.099499253794068</c:v>
                </c:pt>
                <c:pt idx="17">
                  <c:v>-0.100420845647322</c:v>
                </c:pt>
                <c:pt idx="18">
                  <c:v>-0.101119721960534</c:v>
                </c:pt>
                <c:pt idx="19">
                  <c:v>-0.100682999050267</c:v>
                </c:pt>
                <c:pt idx="20">
                  <c:v>-0.10207423122733</c:v>
                </c:pt>
                <c:pt idx="21">
                  <c:v>-0.101762101177245</c:v>
                </c:pt>
                <c:pt idx="22">
                  <c:v>-0.101750823547709</c:v>
                </c:pt>
                <c:pt idx="23">
                  <c:v>-0.10213724036629</c:v>
                </c:pt>
                <c:pt idx="24">
                  <c:v>-0.101307585874689</c:v>
                </c:pt>
                <c:pt idx="25">
                  <c:v>-0.101996404427907</c:v>
                </c:pt>
                <c:pt idx="26">
                  <c:v>-0.101674148422641</c:v>
                </c:pt>
              </c:numCache>
            </c:numRef>
          </c:val>
        </c:ser>
        <c:ser>
          <c:idx val="2"/>
          <c:order val="2"/>
          <c:tx>
            <c:strRef>
              <c:f>'Economic result'!$E$148:$E$148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0.0514250350291285</c:v>
                </c:pt>
                <c:pt idx="6">
                  <c:v>0.0579811954266951</c:v>
                </c:pt>
                <c:pt idx="7">
                  <c:v>0.055898360640481</c:v>
                </c:pt>
                <c:pt idx="8">
                  <c:v>0.0580008402983893</c:v>
                </c:pt>
                <c:pt idx="9">
                  <c:v>0.0598721380421331</c:v>
                </c:pt>
                <c:pt idx="10">
                  <c:v>0.0597138481734594</c:v>
                </c:pt>
                <c:pt idx="11">
                  <c:v>0.0601410612407619</c:v>
                </c:pt>
                <c:pt idx="12">
                  <c:v>0.0607322938851771</c:v>
                </c:pt>
                <c:pt idx="13">
                  <c:v>0.061319584939625</c:v>
                </c:pt>
                <c:pt idx="14">
                  <c:v>0.0617942206858522</c:v>
                </c:pt>
                <c:pt idx="15">
                  <c:v>0.0621377885432495</c:v>
                </c:pt>
                <c:pt idx="16">
                  <c:v>0.0625009983023355</c:v>
                </c:pt>
                <c:pt idx="17">
                  <c:v>0.0627445735024179</c:v>
                </c:pt>
                <c:pt idx="18">
                  <c:v>0.0632067673053045</c:v>
                </c:pt>
                <c:pt idx="19">
                  <c:v>0.0635442778469928</c:v>
                </c:pt>
                <c:pt idx="20">
                  <c:v>0.0633000882461149</c:v>
                </c:pt>
                <c:pt idx="21">
                  <c:v>0.0635325952950344</c:v>
                </c:pt>
                <c:pt idx="22">
                  <c:v>0.0639316493628931</c:v>
                </c:pt>
                <c:pt idx="23">
                  <c:v>0.06449723959043</c:v>
                </c:pt>
                <c:pt idx="24">
                  <c:v>0.0644504181851084</c:v>
                </c:pt>
                <c:pt idx="25">
                  <c:v>0.0644525327186572</c:v>
                </c:pt>
                <c:pt idx="26">
                  <c:v>0.0647582243130537</c:v>
                </c:pt>
              </c:numCache>
            </c:numRef>
          </c:val>
        </c:ser>
        <c:ser>
          <c:idx val="3"/>
          <c:order val="3"/>
          <c:tx>
            <c:strRef>
              <c:f>'Economic result'!$F$148:$F$148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0.0117771213079025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8704206"/>
        <c:axId val="37523958"/>
      </c:barChart>
      <c:lineChart>
        <c:grouping val="stacked"/>
        <c:varyColors val="0"/>
        <c:ser>
          <c:idx val="4"/>
          <c:order val="4"/>
          <c:tx>
            <c:strRef>
              <c:f>'Economic result'!$G$148:$G$148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0.00115825366281498</c:v>
                </c:pt>
                <c:pt idx="1">
                  <c:v>-0.0117328132990594</c:v>
                </c:pt>
                <c:pt idx="2">
                  <c:v>-0.0195881331115991</c:v>
                </c:pt>
                <c:pt idx="3">
                  <c:v>-0.0259966260361919</c:v>
                </c:pt>
                <c:pt idx="4">
                  <c:v>-0.0217929820184036</c:v>
                </c:pt>
                <c:pt idx="5">
                  <c:v>-0.0268029466901211</c:v>
                </c:pt>
                <c:pt idx="6">
                  <c:v>-0.0331311476073674</c:v>
                </c:pt>
                <c:pt idx="7">
                  <c:v>-0.0222138905358768</c:v>
                </c:pt>
                <c:pt idx="8">
                  <c:v>-0.0247690884552447</c:v>
                </c:pt>
                <c:pt idx="9">
                  <c:v>-0.0275175046951927</c:v>
                </c:pt>
                <c:pt idx="10">
                  <c:v>-0.0311839134986834</c:v>
                </c:pt>
                <c:pt idx="11">
                  <c:v>-0.0345289672084729</c:v>
                </c:pt>
                <c:pt idx="12">
                  <c:v>-0.0349693504135782</c:v>
                </c:pt>
                <c:pt idx="13">
                  <c:v>-0.0354638823694419</c:v>
                </c:pt>
                <c:pt idx="14">
                  <c:v>-0.0349238444585442</c:v>
                </c:pt>
                <c:pt idx="15">
                  <c:v>-0.0350439685685863</c:v>
                </c:pt>
                <c:pt idx="16">
                  <c:v>-0.0345808423523115</c:v>
                </c:pt>
                <c:pt idx="17">
                  <c:v>-0.0352068478462146</c:v>
                </c:pt>
                <c:pt idx="18">
                  <c:v>-0.034990659204776</c:v>
                </c:pt>
                <c:pt idx="19">
                  <c:v>-0.0339880493286859</c:v>
                </c:pt>
                <c:pt idx="20">
                  <c:v>-0.0355597448424159</c:v>
                </c:pt>
                <c:pt idx="21">
                  <c:v>-0.0346734623361377</c:v>
                </c:pt>
                <c:pt idx="22">
                  <c:v>-0.0339823289203517</c:v>
                </c:pt>
                <c:pt idx="23">
                  <c:v>-0.0336289930774135</c:v>
                </c:pt>
                <c:pt idx="24">
                  <c:v>-0.0328856526314064</c:v>
                </c:pt>
                <c:pt idx="25">
                  <c:v>-0.033335066945312</c:v>
                </c:pt>
                <c:pt idx="26">
                  <c:v>-0.0323473419099091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04206"/>
        <c:axId val="37523958"/>
      </c:lineChart>
      <c:catAx>
        <c:axId val="87042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37523958"/>
        <c:crosses val="autoZero"/>
        <c:auto val="1"/>
        <c:lblAlgn val="ctr"/>
        <c:lblOffset val="100"/>
      </c:catAx>
      <c:valAx>
        <c:axId val="375239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8704206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-0.0117328132990594</c:v>
                </c:pt>
                <c:pt idx="23">
                  <c:v>-0.0195881331115992</c:v>
                </c:pt>
                <c:pt idx="24">
                  <c:v>-0.0259966260361919</c:v>
                </c:pt>
                <c:pt idx="25">
                  <c:v>-0.0217929820184035</c:v>
                </c:pt>
                <c:pt idx="26">
                  <c:v>-0.0261186809053804</c:v>
                </c:pt>
                <c:pt idx="27">
                  <c:v>-0.0331311476073674</c:v>
                </c:pt>
                <c:pt idx="28">
                  <c:v>-0.0222138905358768</c:v>
                </c:pt>
                <c:pt idx="29">
                  <c:v>-0.0247690884552447</c:v>
                </c:pt>
                <c:pt idx="30">
                  <c:v>-0.0275175046951927</c:v>
                </c:pt>
                <c:pt idx="31">
                  <c:v>-0.0311839134986834</c:v>
                </c:pt>
                <c:pt idx="32">
                  <c:v>-0.0345289672084729</c:v>
                </c:pt>
                <c:pt idx="33">
                  <c:v>-0.0349693504135782</c:v>
                </c:pt>
                <c:pt idx="34">
                  <c:v>-0.035463882369442</c:v>
                </c:pt>
                <c:pt idx="35">
                  <c:v>-0.0349238444585443</c:v>
                </c:pt>
                <c:pt idx="36">
                  <c:v>-0.0350439685685863</c:v>
                </c:pt>
                <c:pt idx="37">
                  <c:v>-0.0345808423523116</c:v>
                </c:pt>
                <c:pt idx="38">
                  <c:v>-0.0352068478462146</c:v>
                </c:pt>
                <c:pt idx="39">
                  <c:v>-0.034990659204776</c:v>
                </c:pt>
                <c:pt idx="40">
                  <c:v>-0.0339880493286859</c:v>
                </c:pt>
                <c:pt idx="41">
                  <c:v>-0.0355597448424159</c:v>
                </c:pt>
                <c:pt idx="42">
                  <c:v>-0.0346734623361377</c:v>
                </c:pt>
                <c:pt idx="43">
                  <c:v>-0.0339823289203517</c:v>
                </c:pt>
                <c:pt idx="44">
                  <c:v>-0.0336289930774135</c:v>
                </c:pt>
                <c:pt idx="45">
                  <c:v>-0.0328856526314064</c:v>
                </c:pt>
                <c:pt idx="46">
                  <c:v>-0.033335066945312</c:v>
                </c:pt>
                <c:pt idx="47">
                  <c:v>-0.0323473419099091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7">
                  <c:v>-0.0332356233772142</c:v>
                </c:pt>
                <c:pt idx="28">
                  <c:v>-0.0221494788091688</c:v>
                </c:pt>
                <c:pt idx="29">
                  <c:v>-0.0264957214578715</c:v>
                </c:pt>
                <c:pt idx="30">
                  <c:v>-0.0287355120833773</c:v>
                </c:pt>
                <c:pt idx="31">
                  <c:v>-0.0311400970597447</c:v>
                </c:pt>
                <c:pt idx="32">
                  <c:v>-0.035496916021264</c:v>
                </c:pt>
                <c:pt idx="33">
                  <c:v>-0.0359380142505295</c:v>
                </c:pt>
                <c:pt idx="34">
                  <c:v>-0.0366452515652497</c:v>
                </c:pt>
                <c:pt idx="35">
                  <c:v>-0.0365912447165529</c:v>
                </c:pt>
                <c:pt idx="36">
                  <c:v>-0.0369779479799676</c:v>
                </c:pt>
                <c:pt idx="37">
                  <c:v>-0.0367265894641642</c:v>
                </c:pt>
                <c:pt idx="38">
                  <c:v>-0.0371311046515431</c:v>
                </c:pt>
                <c:pt idx="39">
                  <c:v>-0.0381255354632818</c:v>
                </c:pt>
                <c:pt idx="40">
                  <c:v>-0.0384657358648158</c:v>
                </c:pt>
                <c:pt idx="41">
                  <c:v>-0.0376244714872793</c:v>
                </c:pt>
                <c:pt idx="42">
                  <c:v>-0.0369407921784542</c:v>
                </c:pt>
                <c:pt idx="43">
                  <c:v>-0.0378089250098321</c:v>
                </c:pt>
                <c:pt idx="44">
                  <c:v>-0.037968608649522</c:v>
                </c:pt>
                <c:pt idx="45">
                  <c:v>-0.036976607225675</c:v>
                </c:pt>
                <c:pt idx="46">
                  <c:v>-0.0374136958124908</c:v>
                </c:pt>
                <c:pt idx="47">
                  <c:v>-0.0357267610886854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7">
                  <c:v>-0.0331301734559307</c:v>
                </c:pt>
                <c:pt idx="28">
                  <c:v>-0.0209021548846581</c:v>
                </c:pt>
                <c:pt idx="29">
                  <c:v>-0.0235954977723198</c:v>
                </c:pt>
                <c:pt idx="30">
                  <c:v>-0.0269403540516606</c:v>
                </c:pt>
                <c:pt idx="31">
                  <c:v>-0.0291774706999795</c:v>
                </c:pt>
                <c:pt idx="32">
                  <c:v>-0.03199619119204</c:v>
                </c:pt>
                <c:pt idx="33">
                  <c:v>-0.0315924547956362</c:v>
                </c:pt>
                <c:pt idx="34">
                  <c:v>-0.0318089241355465</c:v>
                </c:pt>
                <c:pt idx="35">
                  <c:v>-0.0319936414314088</c:v>
                </c:pt>
                <c:pt idx="36">
                  <c:v>-0.0318193227308173</c:v>
                </c:pt>
                <c:pt idx="37">
                  <c:v>-0.0319813635074175</c:v>
                </c:pt>
                <c:pt idx="38">
                  <c:v>-0.0318751924268291</c:v>
                </c:pt>
                <c:pt idx="39">
                  <c:v>-0.0318276899386223</c:v>
                </c:pt>
                <c:pt idx="40">
                  <c:v>-0.0299846930751805</c:v>
                </c:pt>
                <c:pt idx="41">
                  <c:v>-0.029001538155368</c:v>
                </c:pt>
                <c:pt idx="42">
                  <c:v>-0.0276012961337966</c:v>
                </c:pt>
                <c:pt idx="43">
                  <c:v>-0.0272840333713162</c:v>
                </c:pt>
                <c:pt idx="44">
                  <c:v>-0.0270300518224615</c:v>
                </c:pt>
                <c:pt idx="45">
                  <c:v>-0.0266110598256547</c:v>
                </c:pt>
                <c:pt idx="46">
                  <c:v>-0.0269724647267645</c:v>
                </c:pt>
                <c:pt idx="47">
                  <c:v>-0.026247504384918</c:v>
                </c:pt>
              </c:numCache>
            </c:numRef>
          </c:yVal>
          <c:smooth val="0"/>
        </c:ser>
        <c:axId val="76554824"/>
        <c:axId val="75216346"/>
      </c:scatterChart>
      <c:valAx>
        <c:axId val="76554824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216346"/>
        <c:crosses val="autoZero"/>
        <c:crossBetween val="midCat"/>
        <c:majorUnit val="2"/>
      </c:valAx>
      <c:valAx>
        <c:axId val="75216346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55482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result'!$C$148:$C$148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-0.0137173289663036</c:v>
                </c:pt>
                <c:pt idx="6">
                  <c:v>-0.014469744725219</c:v>
                </c:pt>
                <c:pt idx="7">
                  <c:v>-0.0128487015541316</c:v>
                </c:pt>
                <c:pt idx="8">
                  <c:v>-0.0134394574772679</c:v>
                </c:pt>
                <c:pt idx="9">
                  <c:v>-0.0139452441743462</c:v>
                </c:pt>
                <c:pt idx="10">
                  <c:v>-0.0144185844734338</c:v>
                </c:pt>
                <c:pt idx="11">
                  <c:v>-0.0146697821707913</c:v>
                </c:pt>
              </c:numCache>
            </c:numRef>
          </c:val>
        </c:ser>
        <c:ser>
          <c:idx val="1"/>
          <c:order val="1"/>
          <c:tx>
            <c:strRef>
              <c:f>'Economic result'!$D$148:$D$148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-0.0636642641339579</c:v>
                </c:pt>
                <c:pt idx="1">
                  <c:v>-0.082878117973868</c:v>
                </c:pt>
                <c:pt idx="2">
                  <c:v>-0.0819364794999317</c:v>
                </c:pt>
                <c:pt idx="3">
                  <c:v>-0.0850072793541836</c:v>
                </c:pt>
                <c:pt idx="4">
                  <c:v>-0.0819274924771431</c:v>
                </c:pt>
                <c:pt idx="5">
                  <c:v>-0.0762877740608485</c:v>
                </c:pt>
                <c:pt idx="6">
                  <c:v>-0.0909588398965544</c:v>
                </c:pt>
                <c:pt idx="7">
                  <c:v>-0.0793489112974638</c:v>
                </c:pt>
                <c:pt idx="8">
                  <c:v>-0.0836915909502539</c:v>
                </c:pt>
                <c:pt idx="9">
                  <c:v>-0.0880542294139783</c:v>
                </c:pt>
                <c:pt idx="10">
                  <c:v>-0.0912217226704597</c:v>
                </c:pt>
                <c:pt idx="11">
                  <c:v>-0.094848985213249</c:v>
                </c:pt>
              </c:numCache>
            </c:numRef>
          </c:val>
        </c:ser>
        <c:ser>
          <c:idx val="2"/>
          <c:order val="2"/>
          <c:tx>
            <c:strRef>
              <c:f>'Economic result'!$E$148:$E$148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0.0514250350291285</c:v>
                </c:pt>
                <c:pt idx="6">
                  <c:v>0.0579811954266951</c:v>
                </c:pt>
                <c:pt idx="7">
                  <c:v>0.055898360640481</c:v>
                </c:pt>
                <c:pt idx="8">
                  <c:v>0.0580008402983893</c:v>
                </c:pt>
                <c:pt idx="9">
                  <c:v>0.0598721380421331</c:v>
                </c:pt>
                <c:pt idx="10">
                  <c:v>0.0597138481734594</c:v>
                </c:pt>
                <c:pt idx="11">
                  <c:v>0.0601410612407619</c:v>
                </c:pt>
              </c:numCache>
            </c:numRef>
          </c:val>
        </c:ser>
        <c:ser>
          <c:idx val="3"/>
          <c:order val="3"/>
          <c:tx>
            <c:strRef>
              <c:f>'Economic result'!$F$148:$F$148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0.0117771213079025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</c:numCache>
            </c:numRef>
          </c:val>
        </c:ser>
        <c:gapWidth val="100"/>
        <c:overlap val="100"/>
        <c:axId val="96134023"/>
        <c:axId val="65040112"/>
      </c:barChart>
      <c:lineChart>
        <c:grouping val="stacked"/>
        <c:varyColors val="0"/>
        <c:ser>
          <c:idx val="4"/>
          <c:order val="4"/>
          <c:tx>
            <c:strRef>
              <c:f>'Economic result'!$G$148:$G$148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0.00115825366281498</c:v>
                </c:pt>
                <c:pt idx="1">
                  <c:v>-0.0117328132990594</c:v>
                </c:pt>
                <c:pt idx="2">
                  <c:v>-0.0195881331115991</c:v>
                </c:pt>
                <c:pt idx="3">
                  <c:v>-0.0259966260361919</c:v>
                </c:pt>
                <c:pt idx="4">
                  <c:v>-0.0217929820184036</c:v>
                </c:pt>
                <c:pt idx="5">
                  <c:v>-0.0268029466901211</c:v>
                </c:pt>
                <c:pt idx="6">
                  <c:v>-0.0331311476073674</c:v>
                </c:pt>
                <c:pt idx="7">
                  <c:v>-0.0222138905358768</c:v>
                </c:pt>
                <c:pt idx="8">
                  <c:v>-0.0247690884552447</c:v>
                </c:pt>
                <c:pt idx="9">
                  <c:v>-0.0275175046951927</c:v>
                </c:pt>
                <c:pt idx="10">
                  <c:v>-0.0311839134986834</c:v>
                </c:pt>
                <c:pt idx="11">
                  <c:v>-0.0345289672084729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134023"/>
        <c:axId val="65040112"/>
      </c:lineChart>
      <c:catAx>
        <c:axId val="96134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65040112"/>
        <c:crosses val="autoZero"/>
        <c:auto val="1"/>
        <c:lblAlgn val="ctr"/>
        <c:lblOffset val="100"/>
      </c:catAx>
      <c:valAx>
        <c:axId val="65040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96134023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8.xml"/><Relationship Id="rId2" Type="http://schemas.openxmlformats.org/officeDocument/2006/relationships/chart" Target="../charts/chart169.xml"/><Relationship Id="rId3" Type="http://schemas.openxmlformats.org/officeDocument/2006/relationships/chart" Target="../charts/chart17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7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7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9.wmf"/><Relationship Id="rId2" Type="http://schemas.openxmlformats.org/officeDocument/2006/relationships/image" Target="../media/image20.wmf"/><Relationship Id="rId3" Type="http://schemas.openxmlformats.org/officeDocument/2006/relationships/chart" Target="../charts/chart175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76.xml"/><Relationship Id="rId2" Type="http://schemas.openxmlformats.org/officeDocument/2006/relationships/chart" Target="../charts/chart177.xml"/><Relationship Id="rId3" Type="http://schemas.openxmlformats.org/officeDocument/2006/relationships/chart" Target="../charts/chart178.xml"/><Relationship Id="rId4" Type="http://schemas.openxmlformats.org/officeDocument/2006/relationships/chart" Target="../charts/chart179.xml"/><Relationship Id="rId5" Type="http://schemas.openxmlformats.org/officeDocument/2006/relationships/chart" Target="../charts/chart180.xml"/><Relationship Id="rId6" Type="http://schemas.openxmlformats.org/officeDocument/2006/relationships/chart" Target="../charts/chart18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106200</xdr:colOff>
      <xdr:row>142</xdr:row>
      <xdr:rowOff>138960</xdr:rowOff>
    </xdr:to>
    <xdr:graphicFrame>
      <xdr:nvGraphicFramePr>
        <xdr:cNvPr id="0" name=""/>
        <xdr:cNvGraphicFramePr/>
      </xdr:nvGraphicFramePr>
      <xdr:xfrm>
        <a:off x="2840400" y="19997280"/>
        <a:ext cx="5997600" cy="322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197640</xdr:colOff>
      <xdr:row>140</xdr:row>
      <xdr:rowOff>55440</xdr:rowOff>
    </xdr:to>
    <xdr:graphicFrame>
      <xdr:nvGraphicFramePr>
        <xdr:cNvPr id="1" name=""/>
        <xdr:cNvGraphicFramePr/>
      </xdr:nvGraphicFramePr>
      <xdr:xfrm>
        <a:off x="12070800" y="19589400"/>
        <a:ext cx="5986080" cy="322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373680</xdr:colOff>
      <xdr:row>142</xdr:row>
      <xdr:rowOff>99000</xdr:rowOff>
    </xdr:to>
    <xdr:graphicFrame>
      <xdr:nvGraphicFramePr>
        <xdr:cNvPr id="2" name=""/>
        <xdr:cNvGraphicFramePr/>
      </xdr:nvGraphicFramePr>
      <xdr:xfrm>
        <a:off x="18187560" y="19958040"/>
        <a:ext cx="6023880" cy="322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765720</xdr:colOff>
      <xdr:row>21</xdr:row>
      <xdr:rowOff>133560</xdr:rowOff>
    </xdr:to>
    <xdr:graphicFrame>
      <xdr:nvGraphicFramePr>
        <xdr:cNvPr id="3" name=""/>
        <xdr:cNvGraphicFramePr/>
      </xdr:nvGraphicFramePr>
      <xdr:xfrm>
        <a:off x="12112920" y="460800"/>
        <a:ext cx="3737520" cy="358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761040</xdr:colOff>
      <xdr:row>26</xdr:row>
      <xdr:rowOff>56520</xdr:rowOff>
    </xdr:to>
    <xdr:graphicFrame>
      <xdr:nvGraphicFramePr>
        <xdr:cNvPr id="4" name=""/>
        <xdr:cNvGraphicFramePr/>
      </xdr:nvGraphicFramePr>
      <xdr:xfrm>
        <a:off x="11260080" y="1212840"/>
        <a:ext cx="3736080" cy="357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768240</xdr:colOff>
      <xdr:row>26</xdr:row>
      <xdr:rowOff>12600</xdr:rowOff>
    </xdr:to>
    <xdr:graphicFrame>
      <xdr:nvGraphicFramePr>
        <xdr:cNvPr id="5" name=""/>
        <xdr:cNvGraphicFramePr/>
      </xdr:nvGraphicFramePr>
      <xdr:xfrm>
        <a:off x="11267280" y="1168920"/>
        <a:ext cx="3736080" cy="357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568080</xdr:colOff>
      <xdr:row>35</xdr:row>
      <xdr:rowOff>41400</xdr:rowOff>
    </xdr:to>
    <xdr:graphicFrame>
      <xdr:nvGraphicFramePr>
        <xdr:cNvPr id="6" name="Chart 1"/>
        <xdr:cNvGraphicFramePr/>
      </xdr:nvGraphicFramePr>
      <xdr:xfrm>
        <a:off x="6204240" y="46080"/>
        <a:ext cx="7444800" cy="68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243000</xdr:colOff>
      <xdr:row>83</xdr:row>
      <xdr:rowOff>152280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547760" y="13689000"/>
          <a:ext cx="10243800" cy="1254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421920</xdr:colOff>
      <xdr:row>73</xdr:row>
      <xdr:rowOff>111240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705880" y="7844400"/>
          <a:ext cx="13443120" cy="5432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714960</xdr:colOff>
      <xdr:row>36</xdr:row>
      <xdr:rowOff>141120</xdr:rowOff>
    </xdr:to>
    <xdr:graphicFrame>
      <xdr:nvGraphicFramePr>
        <xdr:cNvPr id="9" name="Chart 1"/>
        <xdr:cNvGraphicFramePr/>
      </xdr:nvGraphicFramePr>
      <xdr:xfrm>
        <a:off x="6790320" y="327960"/>
        <a:ext cx="13980240" cy="696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640800</xdr:colOff>
      <xdr:row>41</xdr:row>
      <xdr:rowOff>79920</xdr:rowOff>
    </xdr:to>
    <xdr:graphicFrame>
      <xdr:nvGraphicFramePr>
        <xdr:cNvPr id="10" name="Chart 1"/>
        <xdr:cNvGraphicFramePr/>
      </xdr:nvGraphicFramePr>
      <xdr:xfrm>
        <a:off x="10894680" y="1496520"/>
        <a:ext cx="13980240" cy="706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139</xdr:row>
      <xdr:rowOff>157680</xdr:rowOff>
    </xdr:from>
    <xdr:to>
      <xdr:col>15</xdr:col>
      <xdr:colOff>636840</xdr:colOff>
      <xdr:row>193</xdr:row>
      <xdr:rowOff>74520</xdr:rowOff>
    </xdr:to>
    <xdr:graphicFrame>
      <xdr:nvGraphicFramePr>
        <xdr:cNvPr id="11" name=""/>
        <xdr:cNvGraphicFramePr/>
      </xdr:nvGraphicFramePr>
      <xdr:xfrm>
        <a:off x="6712920" y="24629760"/>
        <a:ext cx="6458760" cy="869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637200</xdr:colOff>
      <xdr:row>41</xdr:row>
      <xdr:rowOff>84960</xdr:rowOff>
    </xdr:to>
    <xdr:graphicFrame>
      <xdr:nvGraphicFramePr>
        <xdr:cNvPr id="12" name="Chart 1"/>
        <xdr:cNvGraphicFramePr/>
      </xdr:nvGraphicFramePr>
      <xdr:xfrm>
        <a:off x="26768520" y="1501560"/>
        <a:ext cx="13980240" cy="706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103</xdr:row>
      <xdr:rowOff>33120</xdr:rowOff>
    </xdr:from>
    <xdr:to>
      <xdr:col>23</xdr:col>
      <xdr:colOff>371880</xdr:colOff>
      <xdr:row>160</xdr:row>
      <xdr:rowOff>120240</xdr:rowOff>
    </xdr:to>
    <xdr:graphicFrame>
      <xdr:nvGraphicFramePr>
        <xdr:cNvPr id="13" name=""/>
        <xdr:cNvGraphicFramePr/>
      </xdr:nvGraphicFramePr>
      <xdr:xfrm>
        <a:off x="12237120" y="18653040"/>
        <a:ext cx="7354800" cy="935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255960</xdr:colOff>
      <xdr:row>91</xdr:row>
      <xdr:rowOff>145800</xdr:rowOff>
    </xdr:from>
    <xdr:to>
      <xdr:col>34</xdr:col>
      <xdr:colOff>75240</xdr:colOff>
      <xdr:row>149</xdr:row>
      <xdr:rowOff>71640</xdr:rowOff>
    </xdr:to>
    <xdr:graphicFrame>
      <xdr:nvGraphicFramePr>
        <xdr:cNvPr id="14" name="Chart 1"/>
        <xdr:cNvGraphicFramePr/>
      </xdr:nvGraphicFramePr>
      <xdr:xfrm>
        <a:off x="21147120" y="16814880"/>
        <a:ext cx="7340400" cy="935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720</xdr:colOff>
      <xdr:row>164</xdr:row>
      <xdr:rowOff>144720</xdr:rowOff>
    </xdr:from>
    <xdr:to>
      <xdr:col>30</xdr:col>
      <xdr:colOff>660600</xdr:colOff>
      <xdr:row>222</xdr:row>
      <xdr:rowOff>69480</xdr:rowOff>
    </xdr:to>
    <xdr:graphicFrame>
      <xdr:nvGraphicFramePr>
        <xdr:cNvPr id="15" name=""/>
        <xdr:cNvGraphicFramePr/>
      </xdr:nvGraphicFramePr>
      <xdr:xfrm>
        <a:off x="18385200" y="28680840"/>
        <a:ext cx="7345080" cy="935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F73" activePane="bottomRight" state="frozen"/>
      <selection pane="topLeft" activeCell="A1" activeCellId="0" sqref="A1"/>
      <selection pane="topRight" activeCell="F1" activeCellId="0" sqref="F1"/>
      <selection pane="bottomLeft" activeCell="A73" activeCellId="0" sqref="A73"/>
      <selection pane="bottomRight" activeCell="Z930" activeCellId="0" sqref="Z930"/>
    </sheetView>
  </sheetViews>
  <sheetFormatPr defaultColWidth="12.121093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4553103519.4936</v>
      </c>
      <c r="F33" s="9" t="n">
        <f aca="false">E33/$B$14*100</f>
        <v>88.8510294568168</v>
      </c>
      <c r="G33" s="10" t="n">
        <f aca="false">AVERAGE(E31:E34)/AVERAGE(E27:E30)-1</f>
        <v>-0.100261967473422</v>
      </c>
      <c r="H33" s="12" t="n">
        <f aca="false">'Central scenario'!BB36</f>
        <v>46.4144673290806</v>
      </c>
      <c r="K33" s="9" t="n">
        <f aca="false">'High scenario'!AG36</f>
        <v>4575521971.79551</v>
      </c>
      <c r="L33" s="9" t="n">
        <f aca="false">K33/$B$14*100</f>
        <v>89.2885118372031</v>
      </c>
      <c r="M33" s="10" t="n">
        <f aca="false">AVERAGE(K31:K34)/AVERAGE(K27:K30)-1</f>
        <v>-0.10026196747342</v>
      </c>
      <c r="O33" s="7" t="n">
        <f aca="false">O29+1</f>
        <v>2020</v>
      </c>
      <c r="P33" s="9" t="n">
        <f aca="false">'Low scenario'!AG36</f>
        <v>4575521971.79551</v>
      </c>
      <c r="Q33" s="9" t="n">
        <f aca="false">P33/$B$14*100</f>
        <v>89.2885118372031</v>
      </c>
      <c r="R33" s="10" t="n">
        <f aca="false">AVERAGE(P31:P34)/AVERAGE(P27:P30)-1</f>
        <v>-0.10026196747342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4830844323.09787</v>
      </c>
      <c r="F34" s="9" t="n">
        <f aca="false">E34/$B$14*100</f>
        <v>94.2709713089512</v>
      </c>
      <c r="G34" s="7"/>
      <c r="H34" s="12" t="n">
        <f aca="false">'Central scenario'!BB37</f>
        <v>47</v>
      </c>
      <c r="K34" s="9" t="n">
        <f aca="false">'High scenario'!AG37</f>
        <v>4808425870.796</v>
      </c>
      <c r="L34" s="9" t="n">
        <f aca="false">K34/$B$14*100</f>
        <v>93.8334889285656</v>
      </c>
      <c r="M34" s="7"/>
      <c r="O34" s="7" t="n">
        <f aca="false">O30+1</f>
        <v>2020</v>
      </c>
      <c r="P34" s="9" t="n">
        <f aca="false">'Low scenario'!AG37</f>
        <v>4808425870.796</v>
      </c>
      <c r="Q34" s="9" t="n">
        <f aca="false">P34/$B$14*100</f>
        <v>93.8334889285656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4865595940.11964</v>
      </c>
      <c r="F35" s="6" t="n">
        <f aca="false">E35/$B$14*100</f>
        <v>94.9491278530431</v>
      </c>
      <c r="G35" s="7"/>
      <c r="H35" s="11" t="n">
        <f aca="false">'Central scenario'!BB38</f>
        <v>48</v>
      </c>
      <c r="K35" s="6" t="n">
        <f aca="false">'High scenario'!AG38</f>
        <v>4841627487.21265</v>
      </c>
      <c r="L35" s="6" t="n">
        <f aca="false">K35/$B$14*100</f>
        <v>94.4813981591859</v>
      </c>
      <c r="M35" s="7"/>
      <c r="O35" s="5" t="n">
        <f aca="false">O31+1</f>
        <v>2021</v>
      </c>
      <c r="P35" s="6" t="n">
        <f aca="false">'Low scenario'!AG38</f>
        <v>4817659034.30564</v>
      </c>
      <c r="Q35" s="6" t="n">
        <f aca="false">P35/$B$14*100</f>
        <v>94.0136684653281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4924438140.69255</v>
      </c>
      <c r="F36" s="9" t="n">
        <f aca="false">E36/$B$14*100</f>
        <v>96.0973973957899</v>
      </c>
      <c r="G36" s="7"/>
      <c r="H36" s="12" t="n">
        <f aca="false">'Central scenario'!BB39</f>
        <v>49</v>
      </c>
      <c r="K36" s="9" t="n">
        <f aca="false">'High scenario'!AG39</f>
        <v>4984737383.23164</v>
      </c>
      <c r="L36" s="9" t="n">
        <f aca="false">K36/$B$14*100</f>
        <v>97.2741002210445</v>
      </c>
      <c r="M36" s="7"/>
      <c r="O36" s="7" t="n">
        <f aca="false">O32+1</f>
        <v>2021</v>
      </c>
      <c r="P36" s="9" t="n">
        <f aca="false">'Low scenario'!AG39</f>
        <v>4844039150.64042</v>
      </c>
      <c r="Q36" s="9" t="n">
        <f aca="false">P36/$B$14*100</f>
        <v>94.5284602954505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4985648353.84549</v>
      </c>
      <c r="F37" s="9" t="n">
        <f aca="false">E37/$B$14*100</f>
        <v>97.2918772552144</v>
      </c>
      <c r="G37" s="10" t="n">
        <f aca="false">AVERAGE(E35:E38)/AVERAGE(E31:E34)-1</f>
        <v>0.0900000000000021</v>
      </c>
      <c r="H37" s="12" t="n">
        <f aca="false">'Central scenario'!BB40</f>
        <v>50</v>
      </c>
      <c r="K37" s="9" t="n">
        <f aca="false">'High scenario'!AG40</f>
        <v>5124584608.41097</v>
      </c>
      <c r="L37" s="9" t="n">
        <f aca="false">K37/$B$14*100</f>
        <v>100.003133257668</v>
      </c>
      <c r="M37" s="10" t="n">
        <f aca="false">AVERAGE(K35:K38)/AVERAGE(K31:K34)-1</f>
        <v>0.110000000000002</v>
      </c>
      <c r="O37" s="7" t="n">
        <f aca="false">O33+1</f>
        <v>2021</v>
      </c>
      <c r="P37" s="9" t="n">
        <f aca="false">'Low scenario'!AG40</f>
        <v>4872930899.96222</v>
      </c>
      <c r="Q37" s="9" t="n">
        <f aca="false">P37/$B$14*100</f>
        <v>95.0922651066214</v>
      </c>
      <c r="R37" s="10" t="n">
        <f aca="false">AVERAGE(P35:P38)/AVERAGE(P31:P34)-1</f>
        <v>0.0699999999999994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5059688405.3323</v>
      </c>
      <c r="F38" s="9" t="n">
        <f aca="false">E38/$B$14*100</f>
        <v>98.7367235600423</v>
      </c>
      <c r="G38" s="7"/>
      <c r="H38" s="12" t="n">
        <f aca="false">'Central scenario'!BB41</f>
        <v>51</v>
      </c>
      <c r="K38" s="9" t="n">
        <f aca="false">'High scenario'!AG41</f>
        <v>5248373119.66668</v>
      </c>
      <c r="L38" s="9" t="n">
        <f aca="false">K38/$B$14*100</f>
        <v>102.418790317277</v>
      </c>
      <c r="M38" s="7"/>
      <c r="O38" s="7" t="n">
        <f aca="false">O34+1</f>
        <v>2021</v>
      </c>
      <c r="P38" s="9" t="n">
        <f aca="false">'Low scenario'!AG41</f>
        <v>4936789996.54976</v>
      </c>
      <c r="Q38" s="9" t="n">
        <f aca="false">P38/$B$14*100</f>
        <v>96.3384363056053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5133203716.82622</v>
      </c>
      <c r="F39" s="6" t="n">
        <f aca="false">E39/$B$14*100</f>
        <v>100.171329884961</v>
      </c>
      <c r="G39" s="7"/>
      <c r="H39" s="11" t="n">
        <f aca="false">'Central scenario'!BB42</f>
        <v>51.125</v>
      </c>
      <c r="K39" s="6" t="n">
        <f aca="false">'High scenario'!AG42</f>
        <v>5325790235.93391</v>
      </c>
      <c r="L39" s="6" t="n">
        <f aca="false">K39/$B$14*100</f>
        <v>103.929537975104</v>
      </c>
      <c r="M39" s="7"/>
      <c r="O39" s="5" t="n">
        <f aca="false">O35+1</f>
        <v>2022</v>
      </c>
      <c r="P39" s="6" t="n">
        <f aca="false">'Low scenario'!AG42</f>
        <v>4998321248.0921</v>
      </c>
      <c r="Q39" s="6" t="n">
        <f aca="false">P39/$B$14*100</f>
        <v>97.5391810327781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5219904429.13408</v>
      </c>
      <c r="F40" s="9" t="n">
        <f aca="false">E40/$B$14*100</f>
        <v>101.863241239537</v>
      </c>
      <c r="G40" s="7"/>
      <c r="H40" s="12" t="n">
        <f aca="false">'Central scenario'!BB43</f>
        <v>51.25</v>
      </c>
      <c r="K40" s="9" t="n">
        <f aca="false">'High scenario'!AG43</f>
        <v>5408440060.80632</v>
      </c>
      <c r="L40" s="9" t="n">
        <f aca="false">K40/$B$14*100</f>
        <v>105.542398739833</v>
      </c>
      <c r="M40" s="7"/>
      <c r="O40" s="7" t="n">
        <f aca="false">O36+1</f>
        <v>2022</v>
      </c>
      <c r="P40" s="9" t="n">
        <f aca="false">'Low scenario'!AG43</f>
        <v>5062020912.41924</v>
      </c>
      <c r="Q40" s="9" t="n">
        <f aca="false">P40/$B$14*100</f>
        <v>98.7822410087456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5297251375.96084</v>
      </c>
      <c r="F41" s="9" t="n">
        <f aca="false">E41/$B$14*100</f>
        <v>103.372619583665</v>
      </c>
      <c r="G41" s="10" t="n">
        <f aca="false">AVERAGE(E39:E42)/AVERAGE(E35:E38)-1</f>
        <v>0.0599999999999994</v>
      </c>
      <c r="H41" s="12" t="n">
        <f aca="false">'Central scenario'!BB44</f>
        <v>51.375</v>
      </c>
      <c r="K41" s="9" t="n">
        <f aca="false">'High scenario'!AG44</f>
        <v>5462807192.56608</v>
      </c>
      <c r="L41" s="9" t="n">
        <f aca="false">K41/$B$14*100</f>
        <v>106.603340052673</v>
      </c>
      <c r="M41" s="10" t="n">
        <f aca="false">AVERAGE(K39:K42)/AVERAGE(K35:K38)-1</f>
        <v>0.074999999999998</v>
      </c>
      <c r="O41" s="7" t="n">
        <f aca="false">O37+1</f>
        <v>2022</v>
      </c>
      <c r="P41" s="9" t="n">
        <f aca="false">'Low scenario'!AG44</f>
        <v>5116577444.96032</v>
      </c>
      <c r="Q41" s="9" t="n">
        <f aca="false">P41/$B$14*100</f>
        <v>99.8468783619523</v>
      </c>
      <c r="R41" s="10" t="n">
        <f aca="false">AVERAGE(P39:P42)/AVERAGE(P35:P38)-1</f>
        <v>0.0450000000000002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5375133568.46822</v>
      </c>
      <c r="F42" s="9" t="n">
        <f aca="false">E42/$B$14*100</f>
        <v>104.892442919772</v>
      </c>
      <c r="G42" s="7"/>
      <c r="H42" s="12" t="n">
        <f aca="false">'Central scenario'!BB45</f>
        <v>51.5</v>
      </c>
      <c r="K42" s="9" t="n">
        <f aca="false">'High scenario'!AG45</f>
        <v>5517234304.10474</v>
      </c>
      <c r="L42" s="9" t="n">
        <f aca="false">K42/$B$14*100</f>
        <v>107.665451834201</v>
      </c>
      <c r="M42" s="7"/>
      <c r="O42" s="7" t="n">
        <f aca="false">O38+1</f>
        <v>2022</v>
      </c>
      <c r="P42" s="9" t="n">
        <f aca="false">'Low scenario'!AG45</f>
        <v>5170713334.65198</v>
      </c>
      <c r="Q42" s="9" t="n">
        <f aca="false">P42/$B$14*100</f>
        <v>100.903307127315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5430929532.40212</v>
      </c>
      <c r="F43" s="6" t="n">
        <f aca="false">E43/$B$14*100</f>
        <v>105.981267018288</v>
      </c>
      <c r="G43" s="7"/>
      <c r="H43" s="11" t="n">
        <f aca="false">'Central scenario'!BB46</f>
        <v>51.625</v>
      </c>
      <c r="K43" s="6" t="n">
        <f aca="false">'High scenario'!AG46</f>
        <v>5592079747.73059</v>
      </c>
      <c r="L43" s="6" t="n">
        <f aca="false">K43/$B$14*100</f>
        <v>109.126014873859</v>
      </c>
      <c r="M43" s="7"/>
      <c r="O43" s="5" t="n">
        <f aca="false">O39+1</f>
        <v>2023</v>
      </c>
      <c r="P43" s="6" t="n">
        <f aca="false">'Low scenario'!AG46</f>
        <v>5223245704.25624</v>
      </c>
      <c r="Q43" s="6" t="n">
        <f aca="false">P43/$B$14*100</f>
        <v>101.928444179253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5480899650.5908</v>
      </c>
      <c r="F44" s="9" t="n">
        <f aca="false">E44/$B$14*100</f>
        <v>106.956403301514</v>
      </c>
      <c r="G44" s="7"/>
      <c r="H44" s="12" t="n">
        <f aca="false">'Central scenario'!BB47</f>
        <v>51.75</v>
      </c>
      <c r="K44" s="9" t="n">
        <f aca="false">'High scenario'!AG47</f>
        <v>5678862063.84661</v>
      </c>
      <c r="L44" s="9" t="n">
        <f aca="false">K44/$B$14*100</f>
        <v>110.819518676824</v>
      </c>
      <c r="M44" s="7"/>
      <c r="O44" s="7" t="n">
        <f aca="false">O40+1</f>
        <v>2023</v>
      </c>
      <c r="P44" s="9" t="n">
        <f aca="false">'Low scenario'!AG47</f>
        <v>5277156801.19704</v>
      </c>
      <c r="Q44" s="9" t="n">
        <f aca="false">P44/$B$14*100</f>
        <v>102.980486251617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5530330436.50312</v>
      </c>
      <c r="F45" s="9" t="n">
        <f aca="false">E45/$B$14*100</f>
        <v>107.921014845347</v>
      </c>
      <c r="G45" s="10" t="n">
        <f aca="false">AVERAGE(E43:E46)/AVERAGE(E39:E42)-1</f>
        <v>0.0475000000000008</v>
      </c>
      <c r="H45" s="12" t="n">
        <f aca="false">'Central scenario'!BB48</f>
        <v>51.875</v>
      </c>
      <c r="K45" s="9" t="n">
        <f aca="false">'High scenario'!AG48</f>
        <v>5768724395.34977</v>
      </c>
      <c r="L45" s="9" t="n">
        <f aca="false">K45/$B$14*100</f>
        <v>112.573127095623</v>
      </c>
      <c r="M45" s="10" t="n">
        <f aca="false">AVERAGE(K43:K46)/AVERAGE(K39:K42)-1</f>
        <v>0.0549999999999973</v>
      </c>
      <c r="O45" s="7" t="n">
        <f aca="false">O41+1</f>
        <v>2023</v>
      </c>
      <c r="P45" s="9" t="n">
        <f aca="false">'Low scenario'!AG48</f>
        <v>5308449099.14632</v>
      </c>
      <c r="Q45" s="9" t="n">
        <f aca="false">P45/$B$14*100</f>
        <v>103.591136300525</v>
      </c>
      <c r="R45" s="10" t="n">
        <f aca="false">AVERAGE(P43:P46)/AVERAGE(P39:P42)-1</f>
        <v>0.039999999999998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5582044392.68683</v>
      </c>
      <c r="F46" s="9" t="n">
        <f aca="false">E46/$B$14*100</f>
        <v>108.930181060113</v>
      </c>
      <c r="G46" s="7"/>
      <c r="H46" s="12" t="n">
        <f aca="false">'Central scenario'!BB49</f>
        <v>52</v>
      </c>
      <c r="K46" s="9" t="n">
        <f aca="false">'High scenario'!AG49</f>
        <v>5868890535.12162</v>
      </c>
      <c r="L46" s="9" t="n">
        <f aca="false">K46/$B$14*100</f>
        <v>114.527808028604</v>
      </c>
      <c r="M46" s="7"/>
      <c r="O46" s="7" t="n">
        <f aca="false">O42+1</f>
        <v>2023</v>
      </c>
      <c r="P46" s="9" t="n">
        <f aca="false">'Low scenario'!AG49</f>
        <v>5352686653.12895</v>
      </c>
      <c r="Q46" s="9" t="n">
        <f aca="false">P46/$B$14*100</f>
        <v>104.454405100626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5642735784.1658</v>
      </c>
      <c r="F47" s="6" t="n">
        <f aca="false">E47/$B$14*100</f>
        <v>110.114536432001</v>
      </c>
      <c r="G47" s="7"/>
      <c r="H47" s="11" t="n">
        <f aca="false">'Central scenario'!BB50</f>
        <v>52</v>
      </c>
      <c r="K47" s="6" t="n">
        <f aca="false">'High scenario'!AG50</f>
        <v>5938788692.08989</v>
      </c>
      <c r="L47" s="6" t="n">
        <f aca="false">K47/$B$14*100</f>
        <v>115.891827796039</v>
      </c>
      <c r="M47" s="7"/>
      <c r="O47" s="5" t="n">
        <f aca="false">O43+1</f>
        <v>2024</v>
      </c>
      <c r="P47" s="6" t="n">
        <f aca="false">'Low scenario'!AG50</f>
        <v>5400836058.20096</v>
      </c>
      <c r="Q47" s="6" t="n">
        <f aca="false">P47/$B$14*100</f>
        <v>105.394011281348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5711097435.9156</v>
      </c>
      <c r="F48" s="9" t="n">
        <f aca="false">E48/$B$14*100</f>
        <v>111.448572240177</v>
      </c>
      <c r="G48" s="7"/>
      <c r="H48" s="12" t="n">
        <f aca="false">'Central scenario'!BB51</f>
        <v>52</v>
      </c>
      <c r="K48" s="9" t="n">
        <f aca="false">'High scenario'!AG51</f>
        <v>5991199477.35818</v>
      </c>
      <c r="L48" s="9" t="n">
        <f aca="false">K48/$B$14*100</f>
        <v>116.91459220405</v>
      </c>
      <c r="M48" s="7"/>
      <c r="O48" s="7" t="n">
        <f aca="false">O44+1</f>
        <v>2024</v>
      </c>
      <c r="P48" s="9" t="n">
        <f aca="false">'Low scenario'!AG51</f>
        <v>5451302975.63653</v>
      </c>
      <c r="Q48" s="9" t="n">
        <f aca="false">P48/$B$14*100</f>
        <v>106.37884229792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5773664975.70923</v>
      </c>
      <c r="F49" s="9" t="n">
        <f aca="false">E49/$B$14*100</f>
        <v>112.669539498542</v>
      </c>
      <c r="G49" s="10" t="n">
        <f aca="false">AVERAGE(E47:E50)/AVERAGE(E43:E46)-1</f>
        <v>0.0424999999999975</v>
      </c>
      <c r="H49" s="12" t="n">
        <f aca="false">'Central scenario'!BB52</f>
        <v>52</v>
      </c>
      <c r="K49" s="9" t="n">
        <f aca="false">'High scenario'!AG52</f>
        <v>6039854441.93123</v>
      </c>
      <c r="L49" s="9" t="n">
        <f aca="false">K49/$B$14*100</f>
        <v>117.864064069118</v>
      </c>
      <c r="M49" s="10" t="n">
        <f aca="false">AVERAGE(K47:K50)/AVERAGE(K43:K46)-1</f>
        <v>0.0500000000000014</v>
      </c>
      <c r="O49" s="7" t="n">
        <f aca="false">O45+1</f>
        <v>2024</v>
      </c>
      <c r="P49" s="9" t="n">
        <f aca="false">'Low scenario'!AG52</f>
        <v>5499553266.71558</v>
      </c>
      <c r="Q49" s="9" t="n">
        <f aca="false">P49/$B$14*100</f>
        <v>107.320417207344</v>
      </c>
      <c r="R49" s="10" t="n">
        <f aca="false">AVERAGE(P47:P50)/AVERAGE(P43:P46)-1</f>
        <v>0.0349999999999999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5832734486.90996</v>
      </c>
      <c r="F50" s="9" t="n">
        <f aca="false">E50/$B$14*100</f>
        <v>113.822244869115</v>
      </c>
      <c r="G50" s="7"/>
      <c r="H50" s="7" t="n">
        <v>52</v>
      </c>
      <c r="K50" s="9" t="n">
        <f aca="false">'High scenario'!AG53</f>
        <v>6084141967.77175</v>
      </c>
      <c r="L50" s="9" t="n">
        <f aca="false">K50/$B$14*100</f>
        <v>118.728308039451</v>
      </c>
      <c r="M50" s="7"/>
      <c r="O50" s="7" t="n">
        <f aca="false">O46+1</f>
        <v>2024</v>
      </c>
      <c r="P50" s="9" t="n">
        <f aca="false">'Low scenario'!AG53</f>
        <v>5550499796.19598</v>
      </c>
      <c r="Q50" s="9" t="n">
        <f aca="false">P50/$B$14*100</f>
        <v>108.31460755953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5879730687.10078</v>
      </c>
      <c r="F51" s="6" t="n">
        <f aca="false">E51/$B$14*100</f>
        <v>114.739346962145</v>
      </c>
      <c r="G51" s="7"/>
      <c r="H51" s="2" t="n">
        <f aca="false">H50</f>
        <v>52</v>
      </c>
      <c r="K51" s="6" t="n">
        <f aca="false">'High scenario'!AG54</f>
        <v>6146646296.31305</v>
      </c>
      <c r="L51" s="6" t="n">
        <f aca="false">K51/$B$14*100</f>
        <v>119.9480417689</v>
      </c>
      <c r="M51" s="7"/>
      <c r="O51" s="5" t="n">
        <f aca="false">O47+1</f>
        <v>2025</v>
      </c>
      <c r="P51" s="6" t="n">
        <f aca="false">'Low scenario'!AG54</f>
        <v>5589865320.23798</v>
      </c>
      <c r="Q51" s="6" t="n">
        <f aca="false">P51/$B$14*100</f>
        <v>109.082801676195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5922408041.04447</v>
      </c>
      <c r="F52" s="9" t="n">
        <f aca="false">E52/$B$14*100</f>
        <v>115.572169413064</v>
      </c>
      <c r="G52" s="7"/>
      <c r="H52" s="2" t="n">
        <f aca="false">H51</f>
        <v>52</v>
      </c>
      <c r="K52" s="9" t="n">
        <f aca="false">'High scenario'!AG55</f>
        <v>6215869457.75912</v>
      </c>
      <c r="L52" s="9" t="n">
        <f aca="false">K52/$B$14*100</f>
        <v>121.298889411702</v>
      </c>
      <c r="M52" s="7"/>
      <c r="O52" s="7" t="n">
        <f aca="false">O48+1</f>
        <v>2025</v>
      </c>
      <c r="P52" s="9" t="n">
        <f aca="false">'Low scenario'!AG55</f>
        <v>5628470322.34473</v>
      </c>
      <c r="Q52" s="9" t="n">
        <f aca="false">P52/$B$14*100</f>
        <v>109.836154672603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5964195919.90767</v>
      </c>
      <c r="F53" s="9" t="n">
        <f aca="false">E53/$B$14*100</f>
        <v>116.387634301994</v>
      </c>
      <c r="G53" s="10" t="n">
        <f aca="false">AVERAGE(E51:E54)/AVERAGE(E47:E50)-1</f>
        <v>0.0350000000000015</v>
      </c>
      <c r="H53" s="2" t="n">
        <f aca="false">H52</f>
        <v>52</v>
      </c>
      <c r="K53" s="9" t="n">
        <f aca="false">'High scenario'!AG56</f>
        <v>6281448619.60846</v>
      </c>
      <c r="L53" s="9" t="n">
        <f aca="false">K53/$B$14*100</f>
        <v>122.578626631882</v>
      </c>
      <c r="M53" s="10" t="n">
        <f aca="false">AVERAGE(K51:K54)/AVERAGE(K47:K50)-1</f>
        <v>0.0399999999999996</v>
      </c>
      <c r="O53" s="7" t="n">
        <f aca="false">O49+1</f>
        <v>2025</v>
      </c>
      <c r="P53" s="9" t="n">
        <f aca="false">'Low scenario'!AG56</f>
        <v>5659040311.45035</v>
      </c>
      <c r="Q53" s="9" t="n">
        <f aca="false">P53/$B$14*100</f>
        <v>110.432709306357</v>
      </c>
      <c r="R53" s="10" t="n">
        <f aca="false">AVERAGE(P51:P54)/AVERAGE(P47:P50)-1</f>
        <v>0.0300000000000007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5997506178.54223</v>
      </c>
      <c r="F54" s="9" t="n">
        <f aca="false">E54/$B$14*100</f>
        <v>117.037663619026</v>
      </c>
      <c r="G54" s="7"/>
      <c r="H54" s="2" t="n">
        <f aca="false">H53</f>
        <v>52</v>
      </c>
      <c r="K54" s="9" t="n">
        <f aca="false">'High scenario'!AG57</f>
        <v>6372179588.63645</v>
      </c>
      <c r="L54" s="9" t="n">
        <f aca="false">K54/$B$14*100</f>
        <v>124.349185980519</v>
      </c>
      <c r="M54" s="7"/>
      <c r="O54" s="7" t="n">
        <f aca="false">O50+1</f>
        <v>2025</v>
      </c>
      <c r="P54" s="9" t="n">
        <f aca="false">'Low scenario'!AG57</f>
        <v>5681881905.61847</v>
      </c>
      <c r="Q54" s="9" t="n">
        <f aca="false">P54/$B$14*100</f>
        <v>110.878449041372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6077821017.82426</v>
      </c>
      <c r="F55" s="6" t="n">
        <f aca="false">E55/$B$14*100</f>
        <v>118.604958568573</v>
      </c>
      <c r="G55" s="7"/>
      <c r="H55" s="2" t="n">
        <f aca="false">H54</f>
        <v>52</v>
      </c>
      <c r="K55" s="6" t="n">
        <f aca="false">'High scenario'!AG58</f>
        <v>6457590607.35037</v>
      </c>
      <c r="L55" s="6" t="n">
        <f aca="false">K55/$B$14*100</f>
        <v>126.015929753683</v>
      </c>
      <c r="M55" s="7"/>
      <c r="O55" s="5" t="n">
        <f aca="false">O51+1</f>
        <v>2026</v>
      </c>
      <c r="P55" s="6" t="n">
        <f aca="false">'Low scenario'!AG58</f>
        <v>5725681640.23284</v>
      </c>
      <c r="Q55" s="6" t="n">
        <f aca="false">P55/$B$14*100</f>
        <v>111.733174064372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6114007436.44375</v>
      </c>
      <c r="F56" s="9" t="n">
        <f aca="false">E56/$B$14*100</f>
        <v>119.31111438799</v>
      </c>
      <c r="G56" s="7"/>
      <c r="H56" s="2" t="n">
        <f aca="false">H55</f>
        <v>52</v>
      </c>
      <c r="K56" s="9" t="n">
        <f aca="false">'High scenario'!AG59</f>
        <v>6501541429.46101</v>
      </c>
      <c r="L56" s="9" t="n">
        <f aca="false">K56/$B$14*100</f>
        <v>126.873603156733</v>
      </c>
      <c r="M56" s="7"/>
      <c r="O56" s="7" t="n">
        <f aca="false">O52+1</f>
        <v>2026</v>
      </c>
      <c r="P56" s="9" t="n">
        <f aca="false">'Low scenario'!AG59</f>
        <v>5743467228.48283</v>
      </c>
      <c r="Q56" s="9" t="n">
        <f aca="false">P56/$B$14*100</f>
        <v>112.080248937311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6168499809.71339</v>
      </c>
      <c r="F57" s="9" t="n">
        <f aca="false">E57/$B$14*100</f>
        <v>120.374499712269</v>
      </c>
      <c r="G57" s="10" t="n">
        <f aca="false">AVERAGE(E55:E58)/AVERAGE(E51:E54)-1</f>
        <v>0.034390922005245</v>
      </c>
      <c r="H57" s="2" t="n">
        <f aca="false">H56</f>
        <v>52</v>
      </c>
      <c r="K57" s="9" t="n">
        <f aca="false">'High scenario'!AG60</f>
        <v>6559583467.86173</v>
      </c>
      <c r="L57" s="9" t="n">
        <f aca="false">K57/$B$14*100</f>
        <v>128.006258024253</v>
      </c>
      <c r="M57" s="10" t="n">
        <f aca="false">AVERAGE(K55:K58)/AVERAGE(K51:K54)-1</f>
        <v>0.0463344122476372</v>
      </c>
      <c r="O57" s="7" t="n">
        <f aca="false">O53+1</f>
        <v>2026</v>
      </c>
      <c r="P57" s="9" t="n">
        <f aca="false">'Low scenario'!AG60</f>
        <v>5774817474.71282</v>
      </c>
      <c r="Q57" s="9" t="n">
        <f aca="false">P57/$B$14*100</f>
        <v>112.692029811463</v>
      </c>
      <c r="R57" s="10" t="n">
        <f aca="false">AVERAGE(P55:P58)/AVERAGE(P51:P54)-1</f>
        <v>0.0231915149553956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6220772959.02623</v>
      </c>
      <c r="F58" s="9" t="n">
        <f aca="false">E58/$B$14*100</f>
        <v>121.394578238819</v>
      </c>
      <c r="G58" s="7"/>
      <c r="H58" s="2" t="n">
        <f aca="false">H57</f>
        <v>52</v>
      </c>
      <c r="K58" s="9" t="n">
        <f aca="false">'High scenario'!AG61</f>
        <v>6656536784.84022</v>
      </c>
      <c r="L58" s="9" t="n">
        <f aca="false">K58/$B$14*100</f>
        <v>129.898242686124</v>
      </c>
      <c r="M58" s="7"/>
      <c r="O58" s="7" t="n">
        <f aca="false">O54+1</f>
        <v>2026</v>
      </c>
      <c r="P58" s="9" t="n">
        <f aca="false">'Low scenario'!AG61</f>
        <v>5838474882.25778</v>
      </c>
      <c r="Q58" s="9" t="n">
        <f aca="false">P58/$B$14*100</f>
        <v>113.93426517218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6268328319.67826</v>
      </c>
      <c r="F59" s="6" t="n">
        <f aca="false">E59/$B$14*100</f>
        <v>122.322592006139</v>
      </c>
      <c r="G59" s="7"/>
      <c r="H59" s="2" t="n">
        <f aca="false">H58</f>
        <v>52</v>
      </c>
      <c r="K59" s="6" t="n">
        <f aca="false">'High scenario'!AG62</f>
        <v>6695535091.62608</v>
      </c>
      <c r="L59" s="6" t="n">
        <f aca="false">K59/$B$14*100</f>
        <v>130.659270782709</v>
      </c>
      <c r="M59" s="7"/>
      <c r="O59" s="5" t="n">
        <f aca="false">O55+1</f>
        <v>2027</v>
      </c>
      <c r="P59" s="6" t="n">
        <f aca="false">'Low scenario'!AG62</f>
        <v>5880950852.00487</v>
      </c>
      <c r="Q59" s="6" t="n">
        <f aca="false">P59/$B$14*100</f>
        <v>114.763157733715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6299712839.10649</v>
      </c>
      <c r="F60" s="9" t="n">
        <f aca="false">E60/$B$14*100</f>
        <v>122.935041700785</v>
      </c>
      <c r="G60" s="7"/>
      <c r="H60" s="2" t="n">
        <f aca="false">H59</f>
        <v>52</v>
      </c>
      <c r="K60" s="9" t="n">
        <f aca="false">'High scenario'!AG63</f>
        <v>6774913160.31214</v>
      </c>
      <c r="L60" s="9" t="n">
        <f aca="false">K60/$B$14*100</f>
        <v>132.20828522722</v>
      </c>
      <c r="M60" s="7"/>
      <c r="O60" s="7" t="n">
        <f aca="false">O56+1</f>
        <v>2027</v>
      </c>
      <c r="P60" s="9" t="n">
        <f aca="false">'Low scenario'!AG63</f>
        <v>5899538417.1862</v>
      </c>
      <c r="Q60" s="9" t="n">
        <f aca="false">P60/$B$14*100</f>
        <v>115.125882695796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6421367373.85798</v>
      </c>
      <c r="F61" s="9" t="n">
        <f aca="false">E61/$B$14*100</f>
        <v>125.309055514546</v>
      </c>
      <c r="G61" s="10" t="n">
        <f aca="false">AVERAGE(E59:E62)/AVERAGE(E55:E58)-1</f>
        <v>0.0361897069474677</v>
      </c>
      <c r="H61" s="2" t="n">
        <f aca="false">H60</f>
        <v>52</v>
      </c>
      <c r="K61" s="9" t="n">
        <f aca="false">'High scenario'!AG64</f>
        <v>6878550348.41568</v>
      </c>
      <c r="L61" s="9" t="n">
        <f aca="false">K61/$B$14*100</f>
        <v>134.230701544703</v>
      </c>
      <c r="M61" s="10" t="n">
        <f aca="false">AVERAGE(K59:K62)/AVERAGE(K55:K58)-1</f>
        <v>0.0418095930891464</v>
      </c>
      <c r="O61" s="7" t="n">
        <f aca="false">O57+1</f>
        <v>2027</v>
      </c>
      <c r="P61" s="9" t="n">
        <f aca="false">'Low scenario'!AG64</f>
        <v>5930210908.52836</v>
      </c>
      <c r="Q61" s="9" t="n">
        <f aca="false">P61/$B$14*100</f>
        <v>115.724437597982</v>
      </c>
      <c r="R61" s="10" t="n">
        <f aca="false">AVERAGE(P59:P62)/AVERAGE(P55:P58)-1</f>
        <v>0.0268897927116836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6481275540.07158</v>
      </c>
      <c r="F62" s="9" t="n">
        <f aca="false">E62/$B$14*100</f>
        <v>126.478126724581</v>
      </c>
      <c r="G62" s="7"/>
      <c r="H62" s="2" t="n">
        <f aca="false">H61</f>
        <v>52</v>
      </c>
      <c r="K62" s="9" t="n">
        <f aca="false">'High scenario'!AG65</f>
        <v>6920630336.38972</v>
      </c>
      <c r="L62" s="9" t="n">
        <f aca="false">K62/$B$14*100</f>
        <v>135.05186676421</v>
      </c>
      <c r="M62" s="7"/>
      <c r="O62" s="7" t="n">
        <f aca="false">O58+1</f>
        <v>2027</v>
      </c>
      <c r="P62" s="9" t="n">
        <f aca="false">'Low scenario'!AG65</f>
        <v>5992423107.80515</v>
      </c>
      <c r="Q62" s="9" t="n">
        <f aca="false">P62/$B$14*100</f>
        <v>116.938470603568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6519431037.88672</v>
      </c>
      <c r="F63" s="6" t="n">
        <f aca="false">E63/$B$14*100</f>
        <v>127.222707919759</v>
      </c>
      <c r="G63" s="7"/>
      <c r="H63" s="2" t="n">
        <f aca="false">H62</f>
        <v>52</v>
      </c>
      <c r="K63" s="6" t="n">
        <f aca="false">'High scenario'!AG66</f>
        <v>6984914656.94968</v>
      </c>
      <c r="L63" s="6" t="n">
        <f aca="false">K63/$B$14*100</f>
        <v>136.30633594885</v>
      </c>
      <c r="M63" s="7"/>
      <c r="O63" s="5" t="n">
        <f aca="false">O59+1</f>
        <v>2028</v>
      </c>
      <c r="P63" s="6" t="n">
        <f aca="false">'Low scenario'!AG66</f>
        <v>6002137332.44444</v>
      </c>
      <c r="Q63" s="6" t="n">
        <f aca="false">P63/$B$14*100</f>
        <v>117.128037753948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6579916939.00136</v>
      </c>
      <c r="F64" s="9" t="n">
        <f aca="false">E64/$B$14*100</f>
        <v>128.403053272912</v>
      </c>
      <c r="G64" s="7"/>
      <c r="H64" s="2" t="n">
        <f aca="false">H63</f>
        <v>52</v>
      </c>
      <c r="K64" s="9" t="n">
        <f aca="false">'High scenario'!AG67</f>
        <v>7006481617.32683</v>
      </c>
      <c r="L64" s="9" t="n">
        <f aca="false">K64/$B$14*100</f>
        <v>136.727201985294</v>
      </c>
      <c r="M64" s="7"/>
      <c r="O64" s="7" t="n">
        <f aca="false">O60+1</f>
        <v>2028</v>
      </c>
      <c r="P64" s="9" t="n">
        <f aca="false">'Low scenario'!AG67</f>
        <v>6031004335.80957</v>
      </c>
      <c r="Q64" s="9" t="n">
        <f aca="false">P64/$B$14*100</f>
        <v>117.691359662915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6606793896.85804</v>
      </c>
      <c r="F65" s="9" t="n">
        <f aca="false">E65/$B$14*100</f>
        <v>128.927540661351</v>
      </c>
      <c r="G65" s="10" t="n">
        <f aca="false">AVERAGE(E63:E66)/AVERAGE(E59:E62)-1</f>
        <v>0.0351721848579503</v>
      </c>
      <c r="H65" s="2" t="n">
        <f aca="false">H64</f>
        <v>52</v>
      </c>
      <c r="K65" s="9" t="n">
        <f aca="false">'High scenario'!AG68</f>
        <v>7071568160.9411</v>
      </c>
      <c r="L65" s="9" t="n">
        <f aca="false">K65/$B$14*100</f>
        <v>137.997326062015</v>
      </c>
      <c r="M65" s="10" t="n">
        <f aca="false">AVERAGE(K63:K66)/AVERAGE(K59:K62)-1</f>
        <v>0.0325930104237946</v>
      </c>
      <c r="O65" s="7" t="n">
        <f aca="false">O61+1</f>
        <v>2028</v>
      </c>
      <c r="P65" s="9" t="n">
        <f aca="false">'Low scenario'!AG68</f>
        <v>6089269705.22533</v>
      </c>
      <c r="Q65" s="9" t="n">
        <f aca="false">P65/$B$14*100</f>
        <v>118.828372698553</v>
      </c>
      <c r="R65" s="10" t="n">
        <f aca="false">AVERAGE(P63:P66)/AVERAGE(P59:P62)-1</f>
        <v>0.0233275478229669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6660401807.63215</v>
      </c>
      <c r="F66" s="9" t="n">
        <f aca="false">E66/$B$14*100</f>
        <v>129.973666241171</v>
      </c>
      <c r="G66" s="7"/>
      <c r="H66" s="2" t="n">
        <f aca="false">H65</f>
        <v>52</v>
      </c>
      <c r="K66" s="9" t="n">
        <f aca="false">'High scenario'!AG69</f>
        <v>7095463801.71431</v>
      </c>
      <c r="L66" s="9" t="n">
        <f aca="false">K66/$B$14*100</f>
        <v>138.46363487163</v>
      </c>
      <c r="M66" s="7"/>
      <c r="O66" s="7" t="n">
        <f aca="false">O62+1</f>
        <v>2028</v>
      </c>
      <c r="P66" s="9" t="n">
        <f aca="false">'Low scenario'!AG69</f>
        <v>6133647654.042</v>
      </c>
      <c r="Q66" s="9" t="n">
        <f aca="false">P66/$B$14*100</f>
        <v>119.694381217942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6722846025.75133</v>
      </c>
      <c r="F67" s="6" t="n">
        <f aca="false">E67/$B$14*100</f>
        <v>131.19222695251</v>
      </c>
      <c r="G67" s="7"/>
      <c r="H67" s="2" t="n">
        <f aca="false">H66</f>
        <v>52</v>
      </c>
      <c r="K67" s="6" t="n">
        <f aca="false">'High scenario'!AG70</f>
        <v>7163188511.22585</v>
      </c>
      <c r="L67" s="6" t="n">
        <f aca="false">K67/$B$14*100</f>
        <v>139.785241141727</v>
      </c>
      <c r="M67" s="7"/>
      <c r="O67" s="5" t="n">
        <f aca="false">O63+1</f>
        <v>2029</v>
      </c>
      <c r="P67" s="6" t="n">
        <f aca="false">'Low scenario'!AG70</f>
        <v>6161884649.60673</v>
      </c>
      <c r="Q67" s="6" t="n">
        <f aca="false">P67/$B$14*100</f>
        <v>120.245408910142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6781452232.45458</v>
      </c>
      <c r="F68" s="9" t="n">
        <f aca="false">E68/$B$14*100</f>
        <v>132.335891219278</v>
      </c>
      <c r="G68" s="7"/>
      <c r="H68" s="2" t="n">
        <f aca="false">H67</f>
        <v>52</v>
      </c>
      <c r="K68" s="9" t="n">
        <f aca="false">'High scenario'!AG71</f>
        <v>7293255598.05241</v>
      </c>
      <c r="L68" s="9" t="n">
        <f aca="false">K68/$B$14*100</f>
        <v>142.32342076218</v>
      </c>
      <c r="M68" s="7"/>
      <c r="O68" s="7" t="n">
        <f aca="false">O64+1</f>
        <v>2029</v>
      </c>
      <c r="P68" s="9" t="n">
        <f aca="false">'Low scenario'!AG71</f>
        <v>6174109586.31606</v>
      </c>
      <c r="Q68" s="9" t="n">
        <f aca="false">P68/$B$14*100</f>
        <v>120.48397107044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6806756483.43544</v>
      </c>
      <c r="F69" s="9" t="n">
        <f aca="false">E69/$B$14*100</f>
        <v>132.829688195266</v>
      </c>
      <c r="G69" s="10" t="n">
        <f aca="false">AVERAGE(E67:E70)/AVERAGE(E63:E66)-1</f>
        <v>0.0312516742401356</v>
      </c>
      <c r="H69" s="2" t="n">
        <f aca="false">H68</f>
        <v>52</v>
      </c>
      <c r="K69" s="9" t="n">
        <f aca="false">'High scenario'!AG72</f>
        <v>7345413068.08486</v>
      </c>
      <c r="L69" s="9" t="n">
        <f aca="false">K69/$B$14*100</f>
        <v>143.341241878349</v>
      </c>
      <c r="M69" s="10" t="n">
        <f aca="false">AVERAGE(K67:K70)/AVERAGE(K63:K66)-1</f>
        <v>0.0383546127529197</v>
      </c>
      <c r="O69" s="7" t="n">
        <f aca="false">O65+1</f>
        <v>2029</v>
      </c>
      <c r="P69" s="9" t="n">
        <f aca="false">'Low scenario'!AG72</f>
        <v>6233748678.06497</v>
      </c>
      <c r="Q69" s="9" t="n">
        <f aca="false">P69/$B$14*100</f>
        <v>121.647791456924</v>
      </c>
      <c r="R69" s="10" t="n">
        <f aca="false">AVERAGE(P67:P70)/AVERAGE(P63:P66)-1</f>
        <v>0.023628520600407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6879487573.70567</v>
      </c>
      <c r="F70" s="9" t="n">
        <f aca="false">E70/$B$14*100</f>
        <v>134.248990922814</v>
      </c>
      <c r="G70" s="7"/>
      <c r="H70" s="2" t="n">
        <f aca="false">H69</f>
        <v>52</v>
      </c>
      <c r="K70" s="9" t="n">
        <f aca="false">'High scenario'!AG73</f>
        <v>7436576670.32721</v>
      </c>
      <c r="L70" s="9" t="n">
        <f aca="false">K70/$B$14*100</f>
        <v>145.120243799467</v>
      </c>
      <c r="M70" s="7"/>
      <c r="O70" s="7" t="n">
        <f aca="false">O66+1</f>
        <v>2029</v>
      </c>
      <c r="P70" s="9" t="n">
        <f aca="false">'Low scenario'!AG73</f>
        <v>6259450903.95006</v>
      </c>
      <c r="Q70" s="9" t="n">
        <f aca="false">P70/$B$14*100</f>
        <v>122.149354669674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6936853836.32617</v>
      </c>
      <c r="F71" s="6" t="n">
        <f aca="false">E71/$B$14*100</f>
        <v>135.368458439443</v>
      </c>
      <c r="G71" s="7"/>
      <c r="H71" s="2" t="n">
        <f aca="false">H70</f>
        <v>52</v>
      </c>
      <c r="K71" s="6" t="n">
        <f aca="false">'High scenario'!AG74</f>
        <v>7468363239.94995</v>
      </c>
      <c r="L71" s="6" t="n">
        <f aca="false">K71/$B$14*100</f>
        <v>145.740539257672</v>
      </c>
      <c r="M71" s="7"/>
      <c r="O71" s="5" t="n">
        <f aca="false">O67+1</f>
        <v>2030</v>
      </c>
      <c r="P71" s="6" t="n">
        <f aca="false">'Low scenario'!AG74</f>
        <v>6330232768.15606</v>
      </c>
      <c r="Q71" s="6" t="n">
        <f aca="false">P71/$B$14*100</f>
        <v>123.530619443174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6999631909.34312</v>
      </c>
      <c r="F72" s="9" t="n">
        <f aca="false">E72/$B$14*100</f>
        <v>136.593534124849</v>
      </c>
      <c r="G72" s="7"/>
      <c r="H72" s="2" t="n">
        <f aca="false">H71</f>
        <v>52</v>
      </c>
      <c r="K72" s="9" t="n">
        <f aca="false">'High scenario'!AG75</f>
        <v>7529131450.81872</v>
      </c>
      <c r="L72" s="9" t="n">
        <f aca="false">K72/$B$14*100</f>
        <v>146.926393712951</v>
      </c>
      <c r="M72" s="7"/>
      <c r="O72" s="7" t="n">
        <f aca="false">O68+1</f>
        <v>2030</v>
      </c>
      <c r="P72" s="9" t="n">
        <f aca="false">'Low scenario'!AG75</f>
        <v>6340176682.4424</v>
      </c>
      <c r="Q72" s="9" t="n">
        <f aca="false">P72/$B$14*100</f>
        <v>123.724668846486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7034331685.3536</v>
      </c>
      <c r="F73" s="9" t="n">
        <f aca="false">E73/$B$14*100</f>
        <v>137.270679023324</v>
      </c>
      <c r="G73" s="10" t="n">
        <f aca="false">AVERAGE(E71:E74)/AVERAGE(E67:E70)-1</f>
        <v>0.031350793586969</v>
      </c>
      <c r="H73" s="2" t="n">
        <f aca="false">H72</f>
        <v>52</v>
      </c>
      <c r="K73" s="9" t="n">
        <f aca="false">'High scenario'!AG76</f>
        <v>7601375301.0153</v>
      </c>
      <c r="L73" s="9" t="n">
        <f aca="false">K73/$B$14*100</f>
        <v>148.33618824857</v>
      </c>
      <c r="M73" s="10" t="n">
        <f aca="false">AVERAGE(K71:K74)/AVERAGE(K67:K70)-1</f>
        <v>0.035676127941497</v>
      </c>
      <c r="O73" s="7" t="n">
        <f aca="false">O69+1</f>
        <v>2030</v>
      </c>
      <c r="P73" s="9" t="n">
        <f aca="false">'Low scenario'!AG76</f>
        <v>6338298818.21518</v>
      </c>
      <c r="Q73" s="9" t="n">
        <f aca="false">P73/$B$14*100</f>
        <v>123.688023475025</v>
      </c>
      <c r="R73" s="10" t="n">
        <f aca="false">AVERAGE(P71:P74)/AVERAGE(P67:P70)-1</f>
        <v>0.021922146459294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7072169963.97031</v>
      </c>
      <c r="F74" s="9" t="n">
        <f aca="false">E74/$B$14*100</f>
        <v>138.009069879929</v>
      </c>
      <c r="G74" s="7"/>
      <c r="H74" s="2" t="n">
        <f aca="false">H73</f>
        <v>52</v>
      </c>
      <c r="K74" s="9" t="n">
        <f aca="false">'High scenario'!AG77</f>
        <v>7682677962.66556</v>
      </c>
      <c r="L74" s="9" t="n">
        <f aca="false">K74/$B$14*100</f>
        <v>149.922759947254</v>
      </c>
      <c r="M74" s="7"/>
      <c r="O74" s="7" t="n">
        <f aca="false">O70+1</f>
        <v>2030</v>
      </c>
      <c r="P74" s="9" t="n">
        <f aca="false">'Low scenario'!AG77</f>
        <v>6364794772.46721</v>
      </c>
      <c r="Q74" s="9" t="n">
        <f aca="false">P74/$B$14*100</f>
        <v>124.205075811229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7097174570.61891</v>
      </c>
      <c r="F75" s="6" t="n">
        <f aca="false">E75/$B$14*100</f>
        <v>138.497019480103</v>
      </c>
      <c r="G75" s="7"/>
      <c r="H75" s="2" t="n">
        <f aca="false">H74</f>
        <v>52</v>
      </c>
      <c r="K75" s="6" t="n">
        <f aca="false">'High scenario'!AG78</f>
        <v>7734689693.40756</v>
      </c>
      <c r="L75" s="6" t="n">
        <f aca="false">K75/$B$14*100</f>
        <v>150.937737050338</v>
      </c>
      <c r="M75" s="7"/>
      <c r="O75" s="5" t="n">
        <f aca="false">O71+1</f>
        <v>2031</v>
      </c>
      <c r="P75" s="6" t="n">
        <f aca="false">'Low scenario'!AG78</f>
        <v>6394083690.19426</v>
      </c>
      <c r="Q75" s="6" t="n">
        <f aca="false">P75/$B$14*100</f>
        <v>124.776631120829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7144872998.73808</v>
      </c>
      <c r="F76" s="9" t="n">
        <f aca="false">E76/$B$14*100</f>
        <v>139.427825121512</v>
      </c>
      <c r="G76" s="7"/>
      <c r="H76" s="2" t="n">
        <f aca="false">H75</f>
        <v>52</v>
      </c>
      <c r="K76" s="9" t="n">
        <f aca="false">'High scenario'!AG79</f>
        <v>7778835125.39443</v>
      </c>
      <c r="L76" s="9" t="n">
        <f aca="false">K76/$B$14*100</f>
        <v>151.799208146055</v>
      </c>
      <c r="M76" s="7"/>
      <c r="O76" s="7" t="n">
        <f aca="false">O72+1</f>
        <v>2031</v>
      </c>
      <c r="P76" s="9" t="n">
        <f aca="false">'Low scenario'!AG79</f>
        <v>6436844395.95641</v>
      </c>
      <c r="Q76" s="9" t="n">
        <f aca="false">P76/$B$14*100</f>
        <v>125.611080131488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7143729547.6186</v>
      </c>
      <c r="F77" s="9" t="n">
        <f aca="false">E77/$B$14*100</f>
        <v>139.405511372513</v>
      </c>
      <c r="G77" s="10" t="n">
        <f aca="false">AVERAGE(E75:E78)/AVERAGE(E71:E74)-1</f>
        <v>0.0177222866196058</v>
      </c>
      <c r="H77" s="2" t="n">
        <f aca="false">H76</f>
        <v>52</v>
      </c>
      <c r="K77" s="9" t="n">
        <f aca="false">'High scenario'!AG80</f>
        <v>7809116796.36655</v>
      </c>
      <c r="L77" s="9" t="n">
        <f aca="false">K77/$B$14*100</f>
        <v>152.390136427835</v>
      </c>
      <c r="M77" s="10" t="n">
        <f aca="false">AVERAGE(K75:K78)/AVERAGE(K71:K74)-1</f>
        <v>0.0306080005489247</v>
      </c>
      <c r="O77" s="7" t="n">
        <f aca="false">O73+1</f>
        <v>2031</v>
      </c>
      <c r="P77" s="9" t="n">
        <f aca="false">'Low scenario'!AG80</f>
        <v>6450037317.22332</v>
      </c>
      <c r="Q77" s="9" t="n">
        <f aca="false">P77/$B$14*100</f>
        <v>125.868531918184</v>
      </c>
      <c r="R77" s="10" t="n">
        <f aca="false">AVERAGE(P75:P78)/AVERAGE(P71:P74)-1</f>
        <v>0.0159120002144375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7154196138.30167</v>
      </c>
      <c r="F78" s="9" t="n">
        <f aca="false">E78/$B$14*100</f>
        <v>139.609760485917</v>
      </c>
      <c r="G78" s="7"/>
      <c r="H78" s="2" t="n">
        <f aca="false">H77</f>
        <v>52</v>
      </c>
      <c r="K78" s="9" t="n">
        <f aca="false">'High scenario'!AG81</f>
        <v>7885763975.69307</v>
      </c>
      <c r="L78" s="9" t="n">
        <f aca="false">K78/$B$14*100</f>
        <v>153.885859237336</v>
      </c>
      <c r="M78" s="7"/>
      <c r="O78" s="7" t="n">
        <f aca="false">O74+1</f>
        <v>2031</v>
      </c>
      <c r="P78" s="9" t="n">
        <f aca="false">'Low scenario'!AG81</f>
        <v>6496280823.74075</v>
      </c>
      <c r="Q78" s="9" t="n">
        <f aca="false">P78/$B$14*100</f>
        <v>126.7709456547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7179460707.63994</v>
      </c>
      <c r="F79" s="6" t="n">
        <f aca="false">E79/$B$14*100</f>
        <v>140.102783098928</v>
      </c>
      <c r="G79" s="7"/>
      <c r="H79" s="2" t="n">
        <f aca="false">H78</f>
        <v>52</v>
      </c>
      <c r="K79" s="6" t="n">
        <f aca="false">'High scenario'!AG82</f>
        <v>7966672998.83994</v>
      </c>
      <c r="L79" s="6" t="n">
        <f aca="false">K79/$B$14*100</f>
        <v>155.464749321466</v>
      </c>
      <c r="M79" s="7"/>
      <c r="O79" s="5" t="n">
        <f aca="false">O75+1</f>
        <v>2032</v>
      </c>
      <c r="P79" s="6" t="n">
        <f aca="false">'Low scenario'!AG82</f>
        <v>6462801123.8326</v>
      </c>
      <c r="Q79" s="6" t="n">
        <f aca="false">P79/$B$14*100</f>
        <v>126.117609794882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7244069676.77998</v>
      </c>
      <c r="F80" s="9" t="n">
        <f aca="false">E80/$B$14*100</f>
        <v>141.363587601979</v>
      </c>
      <c r="G80" s="7"/>
      <c r="H80" s="2" t="n">
        <f aca="false">H79</f>
        <v>52</v>
      </c>
      <c r="K80" s="9" t="n">
        <f aca="false">'High scenario'!AG83</f>
        <v>7987876879.33731</v>
      </c>
      <c r="L80" s="9" t="n">
        <f aca="false">K80/$B$14*100</f>
        <v>155.878530076198</v>
      </c>
      <c r="M80" s="7"/>
      <c r="O80" s="7" t="n">
        <f aca="false">O76+1</f>
        <v>2032</v>
      </c>
      <c r="P80" s="9" t="n">
        <f aca="false">'Low scenario'!AG83</f>
        <v>6503747185.2948</v>
      </c>
      <c r="Q80" s="9" t="n">
        <f aca="false">P80/$B$14*100</f>
        <v>126.916647132281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7301954373.76255</v>
      </c>
      <c r="F81" s="9" t="n">
        <f aca="false">E81/$B$14*100</f>
        <v>142.49317204799</v>
      </c>
      <c r="G81" s="10" t="n">
        <f aca="false">AVERAGE(E79:E82)/AVERAGE(E75:E78)-1</f>
        <v>0.0188654536941222</v>
      </c>
      <c r="H81" s="2" t="n">
        <f aca="false">H80</f>
        <v>52</v>
      </c>
      <c r="K81" s="9" t="n">
        <f aca="false">'High scenario'!AG84</f>
        <v>7995283498.81614</v>
      </c>
      <c r="L81" s="9" t="n">
        <f aca="false">K81/$B$14*100</f>
        <v>156.023065723734</v>
      </c>
      <c r="M81" s="10" t="n">
        <f aca="false">AVERAGE(K79:K82)/AVERAGE(K75:K78)-1</f>
        <v>0.0256830639808288</v>
      </c>
      <c r="O81" s="7" t="n">
        <f aca="false">O77+1</f>
        <v>2032</v>
      </c>
      <c r="P81" s="9" t="n">
        <f aca="false">'Low scenario'!AG84</f>
        <v>6499159181.21912</v>
      </c>
      <c r="Q81" s="9" t="n">
        <f aca="false">P81/$B$14*100</f>
        <v>126.827115039824</v>
      </c>
      <c r="R81" s="10" t="n">
        <f aca="false">AVERAGE(P79:P82)/AVERAGE(P75:P78)-1</f>
        <v>0.00889546746334835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7352908040.97373</v>
      </c>
      <c r="F82" s="9" t="n">
        <f aca="false">E82/$B$14*100</f>
        <v>143.487501688625</v>
      </c>
      <c r="G82" s="7"/>
      <c r="H82" s="2" t="n">
        <f aca="false">H81</f>
        <v>52</v>
      </c>
      <c r="K82" s="9" t="n">
        <f aca="false">'High scenario'!AG85</f>
        <v>8060099691.39797</v>
      </c>
      <c r="L82" s="9" t="n">
        <f aca="false">K82/$B$14*100</f>
        <v>157.287914065466</v>
      </c>
      <c r="M82" s="7"/>
      <c r="O82" s="7" t="n">
        <f aca="false">O78+1</f>
        <v>2032</v>
      </c>
      <c r="P82" s="9" t="n">
        <f aca="false">'Low scenario'!AG85</f>
        <v>6540839391.87624</v>
      </c>
      <c r="Q82" s="9" t="n">
        <f aca="false">P82/$B$14*100</f>
        <v>127.640478849587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7390012530.56091</v>
      </c>
      <c r="F83" s="6" t="n">
        <f aca="false">E83/$B$14*100</f>
        <v>144.211573101273</v>
      </c>
      <c r="G83" s="7"/>
      <c r="H83" s="2" t="n">
        <f aca="false">H82</f>
        <v>52</v>
      </c>
      <c r="K83" s="6" t="n">
        <f aca="false">'High scenario'!AG86</f>
        <v>8120261749.88396</v>
      </c>
      <c r="L83" s="6" t="n">
        <f aca="false">K83/$B$14*100</f>
        <v>158.461939827858</v>
      </c>
      <c r="M83" s="7"/>
      <c r="O83" s="5" t="n">
        <f aca="false">O79+1</f>
        <v>2033</v>
      </c>
      <c r="P83" s="6" t="n">
        <f aca="false">'Low scenario'!AG86</f>
        <v>6542096632.76863</v>
      </c>
      <c r="Q83" s="6" t="n">
        <f aca="false">P83/$B$14*100</f>
        <v>127.665013136384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7417546874.02476</v>
      </c>
      <c r="F84" s="9" t="n">
        <f aca="false">E84/$B$14*100</f>
        <v>144.748888967628</v>
      </c>
      <c r="G84" s="7"/>
      <c r="H84" s="2" t="n">
        <f aca="false">H83</f>
        <v>52</v>
      </c>
      <c r="K84" s="9" t="n">
        <f aca="false">'High scenario'!AG87</f>
        <v>8211835640.05916</v>
      </c>
      <c r="L84" s="9" t="n">
        <f aca="false">K84/$B$14*100</f>
        <v>160.248948266958</v>
      </c>
      <c r="M84" s="7"/>
      <c r="O84" s="7" t="n">
        <f aca="false">O80+1</f>
        <v>2033</v>
      </c>
      <c r="P84" s="9" t="n">
        <f aca="false">'Low scenario'!AG87</f>
        <v>6570146502.84399</v>
      </c>
      <c r="Q84" s="9" t="n">
        <f aca="false">P84/$B$14*100</f>
        <v>128.212389189148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7457360077.78124</v>
      </c>
      <c r="F85" s="9" t="n">
        <f aca="false">E85/$B$14*100</f>
        <v>145.525819280016</v>
      </c>
      <c r="G85" s="10" t="n">
        <f aca="false">AVERAGE(E83:E86)/AVERAGE(E79:E82)-1</f>
        <v>0.0218733110046823</v>
      </c>
      <c r="H85" s="2" t="n">
        <f aca="false">H84</f>
        <v>52</v>
      </c>
      <c r="K85" s="9" t="n">
        <f aca="false">'High scenario'!AG88</f>
        <v>8278092637.48202</v>
      </c>
      <c r="L85" s="9" t="n">
        <f aca="false">K85/$B$14*100</f>
        <v>161.541913033635</v>
      </c>
      <c r="M85" s="10" t="n">
        <f aca="false">AVERAGE(K83:K86)/AVERAGE(K79:K82)-1</f>
        <v>0.0295551506169189</v>
      </c>
      <c r="O85" s="7" t="n">
        <f aca="false">O81+1</f>
        <v>2033</v>
      </c>
      <c r="P85" s="9" t="n">
        <f aca="false">'Low scenario'!AG88</f>
        <v>6579568001.15615</v>
      </c>
      <c r="Q85" s="9" t="n">
        <f aca="false">P85/$B$14*100</f>
        <v>128.396243964353</v>
      </c>
      <c r="R85" s="10" t="n">
        <f aca="false">AVERAGE(P83:P86)/AVERAGE(P79:P82)-1</f>
        <v>0.01070556011041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7449514046.00152</v>
      </c>
      <c r="F86" s="9" t="n">
        <f aca="false">E86/$B$14*100</f>
        <v>145.372708770274</v>
      </c>
      <c r="G86" s="7"/>
      <c r="H86" s="2" t="n">
        <f aca="false">H85</f>
        <v>52</v>
      </c>
      <c r="K86" s="9" t="n">
        <f aca="false">'High scenario'!AG89</f>
        <v>8345801434.04003</v>
      </c>
      <c r="L86" s="9" t="n">
        <f aca="false">K86/$B$14*100</f>
        <v>162.86320877218</v>
      </c>
      <c r="M86" s="7"/>
      <c r="O86" s="7" t="n">
        <f aca="false">O82+1</f>
        <v>2033</v>
      </c>
      <c r="P86" s="9" t="n">
        <f aca="false">'Low scenario'!AG89</f>
        <v>6593150396.36583</v>
      </c>
      <c r="Q86" s="9" t="n">
        <f aca="false">P86/$B$14*100</f>
        <v>128.661296096751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7453315667.7472</v>
      </c>
      <c r="F87" s="6" t="n">
        <f aca="false">E87/$B$14*100</f>
        <v>145.446895092694</v>
      </c>
      <c r="G87" s="7"/>
      <c r="H87" s="2" t="n">
        <f aca="false">H86</f>
        <v>52</v>
      </c>
      <c r="K87" s="6" t="n">
        <f aca="false">'High scenario'!AG90</f>
        <v>8355068293.24698</v>
      </c>
      <c r="L87" s="6" t="n">
        <f aca="false">K87/$B$14*100</f>
        <v>163.04404585986</v>
      </c>
      <c r="M87" s="7"/>
      <c r="O87" s="5" t="n">
        <f aca="false">O83+1</f>
        <v>2034</v>
      </c>
      <c r="P87" s="6" t="n">
        <f aca="false">'Low scenario'!AG90</f>
        <v>6629264807.02927</v>
      </c>
      <c r="Q87" s="6" t="n">
        <f aca="false">P87/$B$14*100</f>
        <v>129.366046724962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7499584451.60013</v>
      </c>
      <c r="F88" s="9" t="n">
        <f aca="false">E88/$B$14*100</f>
        <v>146.349802100946</v>
      </c>
      <c r="G88" s="7"/>
      <c r="H88" s="2" t="n">
        <f aca="false">H87</f>
        <v>52</v>
      </c>
      <c r="K88" s="9" t="n">
        <f aca="false">'High scenario'!AG91</f>
        <v>8432533126.30736</v>
      </c>
      <c r="L88" s="9" t="n">
        <f aca="false">K88/$B$14*100</f>
        <v>164.555724681711</v>
      </c>
      <c r="M88" s="7"/>
      <c r="O88" s="7" t="n">
        <f aca="false">O84+1</f>
        <v>2034</v>
      </c>
      <c r="P88" s="9" t="n">
        <f aca="false">'Low scenario'!AG91</f>
        <v>6685957276.82475</v>
      </c>
      <c r="Q88" s="9" t="n">
        <f aca="false">P88/$B$14*100</f>
        <v>130.472365586857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7484374849.32108</v>
      </c>
      <c r="F89" s="9" t="n">
        <f aca="false">E89/$B$14*100</f>
        <v>146.052996018164</v>
      </c>
      <c r="G89" s="10" t="n">
        <f aca="false">AVERAGE(E87:E90)/AVERAGE(E83:E86)-1</f>
        <v>0.00900842813483282</v>
      </c>
      <c r="H89" s="2" t="n">
        <f aca="false">H88</f>
        <v>52</v>
      </c>
      <c r="K89" s="9" t="n">
        <f aca="false">'High scenario'!AG92</f>
        <v>8509598952.5281</v>
      </c>
      <c r="L89" s="9" t="n">
        <f aca="false">K89/$B$14*100</f>
        <v>166.059617129211</v>
      </c>
      <c r="M89" s="10" t="n">
        <f aca="false">AVERAGE(K87:K90)/AVERAGE(K83:K86)-1</f>
        <v>0.0268205065735438</v>
      </c>
      <c r="O89" s="7" t="n">
        <f aca="false">O85+1</f>
        <v>2034</v>
      </c>
      <c r="P89" s="9" t="n">
        <f aca="false">'Low scenario'!AG92</f>
        <v>6705594073.69592</v>
      </c>
      <c r="Q89" s="9" t="n">
        <f aca="false">P89/$B$14*100</f>
        <v>130.855565663413</v>
      </c>
      <c r="R89" s="10" t="n">
        <f aca="false">AVERAGE(P87:P90)/AVERAGE(P83:P86)-1</f>
        <v>0.0174766742485484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7544838898.70761</v>
      </c>
      <c r="F90" s="9" t="n">
        <f aca="false">E90/$B$14*100</f>
        <v>147.232914948212</v>
      </c>
      <c r="G90" s="7"/>
      <c r="H90" s="2" t="n">
        <f aca="false">H89</f>
        <v>52</v>
      </c>
      <c r="K90" s="9" t="n">
        <f aca="false">'High scenario'!AG93</f>
        <v>8542687475.0126</v>
      </c>
      <c r="L90" s="9" t="n">
        <f aca="false">K90/$B$14*100</f>
        <v>166.70531940094</v>
      </c>
      <c r="M90" s="7"/>
      <c r="O90" s="7" t="n">
        <f aca="false">O86+1</f>
        <v>2034</v>
      </c>
      <c r="P90" s="9" t="n">
        <f aca="false">'Low scenario'!AG93</f>
        <v>6723519085.93487</v>
      </c>
      <c r="Q90" s="9" t="n">
        <f aca="false">P90/$B$14*100</f>
        <v>131.205361310193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7620099450.80801</v>
      </c>
      <c r="F91" s="6" t="n">
        <f aca="false">E91/$B$14*100</f>
        <v>148.701578575775</v>
      </c>
      <c r="G91" s="7"/>
      <c r="H91" s="2" t="n">
        <f aca="false">H90</f>
        <v>52</v>
      </c>
      <c r="K91" s="6" t="n">
        <f aca="false">'High scenario'!AG94</f>
        <v>8611748817.14388</v>
      </c>
      <c r="L91" s="6" t="n">
        <f aca="false">K91/$B$14*100</f>
        <v>168.053009238819</v>
      </c>
      <c r="M91" s="7"/>
      <c r="O91" s="5" t="n">
        <f aca="false">O87+1</f>
        <v>2035</v>
      </c>
      <c r="P91" s="6" t="n">
        <f aca="false">'Low scenario'!AG94</f>
        <v>6752622502.51739</v>
      </c>
      <c r="Q91" s="6" t="n">
        <f aca="false">P91/$B$14*100</f>
        <v>131.773296678453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7629894542.7865</v>
      </c>
      <c r="F92" s="9" t="n">
        <f aca="false">E92/$B$14*100</f>
        <v>148.892723802803</v>
      </c>
      <c r="G92" s="7"/>
      <c r="H92" s="2" t="n">
        <f aca="false">H91</f>
        <v>52</v>
      </c>
      <c r="K92" s="9" t="n">
        <f aca="false">'High scenario'!AG95</f>
        <v>8684577991.55713</v>
      </c>
      <c r="L92" s="9" t="n">
        <f aca="false">K92/$B$14*100</f>
        <v>169.474226018408</v>
      </c>
      <c r="M92" s="7"/>
      <c r="O92" s="7" t="n">
        <f aca="false">O88+1</f>
        <v>2035</v>
      </c>
      <c r="P92" s="9" t="n">
        <f aca="false">'Low scenario'!AG95</f>
        <v>6809898352.46574</v>
      </c>
      <c r="Q92" s="9" t="n">
        <f aca="false">P92/$B$14*100</f>
        <v>132.890999847102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7699493485.23949</v>
      </c>
      <c r="F93" s="9" t="n">
        <f aca="false">E93/$B$14*100</f>
        <v>150.25090458204</v>
      </c>
      <c r="G93" s="10" t="n">
        <f aca="false">AVERAGE(E91:E94)/AVERAGE(E87:E90)-1</f>
        <v>0.0237547360919246</v>
      </c>
      <c r="H93" s="2" t="n">
        <f aca="false">H92</f>
        <v>52</v>
      </c>
      <c r="K93" s="9" t="n">
        <f aca="false">'High scenario'!AG96</f>
        <v>8730954197.84514</v>
      </c>
      <c r="L93" s="9" t="n">
        <f aca="false">K93/$B$14*100</f>
        <v>170.379229309756</v>
      </c>
      <c r="M93" s="10" t="n">
        <f aca="false">AVERAGE(K91:K94)/AVERAGE(K87:K90)-1</f>
        <v>0.0291442442470642</v>
      </c>
      <c r="O93" s="7" t="n">
        <f aca="false">O89+1</f>
        <v>2035</v>
      </c>
      <c r="P93" s="9" t="n">
        <f aca="false">'Low scenario'!AG96</f>
        <v>6763972736.84749</v>
      </c>
      <c r="Q93" s="9" t="n">
        <f aca="false">P93/$B$14*100</f>
        <v>131.994789556989</v>
      </c>
      <c r="R93" s="10" t="n">
        <f aca="false">AVERAGE(P91:P94)/AVERAGE(P87:P90)-1</f>
        <v>0.0137149773188898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7744843590.93957</v>
      </c>
      <c r="F94" s="9" t="n">
        <f aca="false">E94/$B$14*100</f>
        <v>151.135884148214</v>
      </c>
      <c r="G94" s="7"/>
      <c r="H94" s="2" t="n">
        <f aca="false">H93</f>
        <v>52</v>
      </c>
      <c r="K94" s="9" t="n">
        <f aca="false">'High scenario'!AG97</f>
        <v>8798844797.25789</v>
      </c>
      <c r="L94" s="9" t="n">
        <f aca="false">K94/$B$14*100</f>
        <v>171.704072819779</v>
      </c>
      <c r="M94" s="7"/>
      <c r="O94" s="7" t="n">
        <f aca="false">O90+1</f>
        <v>2035</v>
      </c>
      <c r="P94" s="9" t="n">
        <f aca="false">'Low scenario'!AG97</f>
        <v>6784639602.92738</v>
      </c>
      <c r="Q94" s="9" t="n">
        <f aca="false">P94/$B$14*100</f>
        <v>132.398090803926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7780961751.03361</v>
      </c>
      <c r="F95" s="6" t="n">
        <f aca="false">E95/$B$14*100</f>
        <v>151.840707944269</v>
      </c>
      <c r="G95" s="7"/>
      <c r="H95" s="2" t="n">
        <f aca="false">H94</f>
        <v>52</v>
      </c>
      <c r="K95" s="6" t="n">
        <f aca="false">'High scenario'!AG98</f>
        <v>8836286000.66155</v>
      </c>
      <c r="L95" s="6" t="n">
        <f aca="false">K95/$B$14*100</f>
        <v>172.434714996544</v>
      </c>
      <c r="M95" s="7"/>
      <c r="O95" s="5" t="n">
        <f aca="false">O91+1</f>
        <v>2036</v>
      </c>
      <c r="P95" s="6" t="n">
        <f aca="false">'Low scenario'!AG98</f>
        <v>6794339874.80738</v>
      </c>
      <c r="Q95" s="6" t="n">
        <f aca="false">P95/$B$14*100</f>
        <v>132.587385674745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7836306636.67686</v>
      </c>
      <c r="F96" s="9" t="n">
        <f aca="false">E96/$B$14*100</f>
        <v>152.920729525927</v>
      </c>
      <c r="G96" s="7"/>
      <c r="H96" s="2" t="n">
        <f aca="false">H95</f>
        <v>52</v>
      </c>
      <c r="K96" s="9" t="n">
        <f aca="false">'High scenario'!AG99</f>
        <v>8838285601.73349</v>
      </c>
      <c r="L96" s="9" t="n">
        <f aca="false">K96/$B$14*100</f>
        <v>172.473735988046</v>
      </c>
      <c r="M96" s="7"/>
      <c r="O96" s="7" t="n">
        <f aca="false">O92+1</f>
        <v>2036</v>
      </c>
      <c r="P96" s="9" t="n">
        <f aca="false">'Low scenario'!AG99</f>
        <v>6813572085.87038</v>
      </c>
      <c r="Q96" s="9" t="n">
        <f aca="false">P96/$B$14*100</f>
        <v>132.962690506792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7859764309.71183</v>
      </c>
      <c r="F97" s="9" t="n">
        <f aca="false">E97/$B$14*100</f>
        <v>153.378491663092</v>
      </c>
      <c r="G97" s="10" t="n">
        <f aca="false">AVERAGE(E95:E98)/AVERAGE(E91:E94)-1</f>
        <v>0.0207488144728813</v>
      </c>
      <c r="H97" s="2" t="n">
        <f aca="false">H96</f>
        <v>52</v>
      </c>
      <c r="K97" s="9" t="n">
        <f aca="false">'High scenario'!AG100</f>
        <v>8928607077.54204</v>
      </c>
      <c r="L97" s="9" t="n">
        <f aca="false">K97/$B$14*100</f>
        <v>174.236304327046</v>
      </c>
      <c r="M97" s="10" t="n">
        <f aca="false">AVERAGE(K95:K98)/AVERAGE(K91:K94)-1</f>
        <v>0.0209241709221748</v>
      </c>
      <c r="O97" s="7" t="n">
        <f aca="false">O93+1</f>
        <v>2036</v>
      </c>
      <c r="P97" s="9" t="n">
        <f aca="false">'Low scenario'!AG100</f>
        <v>6788786459.85504</v>
      </c>
      <c r="Q97" s="9" t="n">
        <f aca="false">P97/$B$14*100</f>
        <v>132.479014179697</v>
      </c>
      <c r="R97" s="10" t="n">
        <f aca="false">AVERAGE(P95:P98)/AVERAGE(P91:P94)-1</f>
        <v>0.00257851647819707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7854169353.08719</v>
      </c>
      <c r="F98" s="9" t="n">
        <f aca="false">E98/$B$14*100</f>
        <v>153.269309507725</v>
      </c>
      <c r="G98" s="7"/>
      <c r="H98" s="2" t="n">
        <f aca="false">H97</f>
        <v>52</v>
      </c>
      <c r="K98" s="9" t="n">
        <f aca="false">'High scenario'!AG101</f>
        <v>8951654932.74291</v>
      </c>
      <c r="L98" s="9" t="n">
        <f aca="false">K98/$B$14*100</f>
        <v>174.686069119918</v>
      </c>
      <c r="M98" s="7"/>
      <c r="O98" s="7" t="n">
        <f aca="false">O94+1</f>
        <v>2036</v>
      </c>
      <c r="P98" s="9" t="n">
        <f aca="false">'Low scenario'!AG101</f>
        <v>6784341277.91047</v>
      </c>
      <c r="Q98" s="9" t="n">
        <f aca="false">P98/$B$14*100</f>
        <v>132.392269173745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7866928948.86252</v>
      </c>
      <c r="F99" s="6" t="n">
        <f aca="false">E99/$B$14*100</f>
        <v>153.518305212575</v>
      </c>
      <c r="G99" s="7"/>
      <c r="H99" s="2" t="n">
        <f aca="false">H98</f>
        <v>52</v>
      </c>
      <c r="K99" s="6" t="n">
        <f aca="false">'High scenario'!AG102</f>
        <v>9012803071.73997</v>
      </c>
      <c r="L99" s="6" t="n">
        <f aca="false">K99/$B$14*100</f>
        <v>175.879337640169</v>
      </c>
      <c r="M99" s="7"/>
      <c r="O99" s="5" t="n">
        <f aca="false">O95+1</f>
        <v>2037</v>
      </c>
      <c r="P99" s="6" t="n">
        <f aca="false">'Low scenario'!AG102</f>
        <v>6828065184.38586</v>
      </c>
      <c r="Q99" s="6" t="n">
        <f aca="false">P99/$B$14*100</f>
        <v>133.245514457007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7915714635.31949</v>
      </c>
      <c r="F100" s="9" t="n">
        <f aca="false">E100/$B$14*100</f>
        <v>154.470328035228</v>
      </c>
      <c r="G100" s="7"/>
      <c r="H100" s="2" t="n">
        <f aca="false">H99</f>
        <v>52</v>
      </c>
      <c r="K100" s="9" t="n">
        <f aca="false">'High scenario'!AG103</f>
        <v>9029548660.42951</v>
      </c>
      <c r="L100" s="9" t="n">
        <f aca="false">K100/$B$14*100</f>
        <v>176.206117557989</v>
      </c>
      <c r="M100" s="7"/>
      <c r="O100" s="7" t="n">
        <f aca="false">O96+1</f>
        <v>2037</v>
      </c>
      <c r="P100" s="9" t="n">
        <f aca="false">'Low scenario'!AG103</f>
        <v>6859545320.47342</v>
      </c>
      <c r="Q100" s="9" t="n">
        <f aca="false">P100/$B$14*100</f>
        <v>133.859830052259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7971929577.42956</v>
      </c>
      <c r="F101" s="9" t="n">
        <f aca="false">E101/$B$14*100</f>
        <v>155.567328236509</v>
      </c>
      <c r="G101" s="10" t="n">
        <f aca="false">AVERAGE(E99:E102)/AVERAGE(E95:E98)-1</f>
        <v>0.0141778293850494</v>
      </c>
      <c r="H101" s="2" t="n">
        <f aca="false">H100</f>
        <v>52</v>
      </c>
      <c r="K101" s="9" t="n">
        <f aca="false">'High scenario'!AG104</f>
        <v>9081588513.42235</v>
      </c>
      <c r="L101" s="9" t="n">
        <f aca="false">K101/$B$14*100</f>
        <v>177.221643449592</v>
      </c>
      <c r="M101" s="10" t="n">
        <f aca="false">AVERAGE(K99:K102)/AVERAGE(K95:K98)-1</f>
        <v>0.018940171009884</v>
      </c>
      <c r="O101" s="7" t="n">
        <f aca="false">O97+1</f>
        <v>2037</v>
      </c>
      <c r="P101" s="9" t="n">
        <f aca="false">'Low scenario'!AG104</f>
        <v>6865023501.96541</v>
      </c>
      <c r="Q101" s="9" t="n">
        <f aca="false">P101/$B$14*100</f>
        <v>133.966733412358</v>
      </c>
      <c r="R101" s="10" t="n">
        <f aca="false">AVERAGE(P99:P102)/AVERAGE(P95:P98)-1</f>
        <v>0.00898432311117414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8020837325.99856</v>
      </c>
      <c r="F102" s="9" t="n">
        <f aca="false">E102/$B$14*100</f>
        <v>156.521733026597</v>
      </c>
      <c r="G102" s="7"/>
      <c r="H102" s="2" t="n">
        <f aca="false">H101</f>
        <v>52</v>
      </c>
      <c r="K102" s="9" t="n">
        <f aca="false">'High scenario'!AG105</f>
        <v>9104307995.9403</v>
      </c>
      <c r="L102" s="9" t="n">
        <f aca="false">K102/$B$14*100</f>
        <v>177.665000250465</v>
      </c>
      <c r="M102" s="7"/>
      <c r="O102" s="7" t="n">
        <f aca="false">O98+1</f>
        <v>2037</v>
      </c>
      <c r="P102" s="9" t="n">
        <f aca="false">'Low scenario'!AG105</f>
        <v>6872608934.76705</v>
      </c>
      <c r="Q102" s="9" t="n">
        <f aca="false">P102/$B$14*100</f>
        <v>134.114758492485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8060011432.39847</v>
      </c>
      <c r="F103" s="6" t="n">
        <f aca="false">E103/$B$14*100</f>
        <v>157.286191745091</v>
      </c>
      <c r="G103" s="7"/>
      <c r="H103" s="2" t="n">
        <f aca="false">H102</f>
        <v>52</v>
      </c>
      <c r="K103" s="6" t="n">
        <f aca="false">'High scenario'!AG106</f>
        <v>9205360498.05738</v>
      </c>
      <c r="L103" s="6" t="n">
        <f aca="false">K103/$B$14*100</f>
        <v>179.636978002311</v>
      </c>
      <c r="M103" s="7"/>
      <c r="O103" s="5" t="n">
        <f aca="false">O99+1</f>
        <v>2038</v>
      </c>
      <c r="P103" s="6" t="n">
        <f aca="false">'Low scenario'!AG106</f>
        <v>6929549076.88998</v>
      </c>
      <c r="Q103" s="6" t="n">
        <f aca="false">P103/$B$14*100</f>
        <v>135.225910528318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8082419262.95279</v>
      </c>
      <c r="F104" s="9" t="n">
        <f aca="false">E104/$B$14*100</f>
        <v>157.723466848571</v>
      </c>
      <c r="G104" s="7"/>
      <c r="H104" s="2" t="n">
        <f aca="false">H103</f>
        <v>52</v>
      </c>
      <c r="K104" s="9" t="n">
        <f aca="false">'High scenario'!AG107</f>
        <v>9228097589.71571</v>
      </c>
      <c r="L104" s="9" t="n">
        <f aca="false">K104/$B$14*100</f>
        <v>180.080678434784</v>
      </c>
      <c r="M104" s="7"/>
      <c r="O104" s="7" t="n">
        <f aca="false">O100+1</f>
        <v>2038</v>
      </c>
      <c r="P104" s="9" t="n">
        <f aca="false">'Low scenario'!AG107</f>
        <v>6934276979.80163</v>
      </c>
      <c r="Q104" s="9" t="n">
        <f aca="false">P104/$B$14*100</f>
        <v>135.318172660965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8075470330.73446</v>
      </c>
      <c r="F105" s="9" t="n">
        <f aca="false">E105/$B$14*100</f>
        <v>157.587862687897</v>
      </c>
      <c r="G105" s="10" t="n">
        <f aca="false">AVERAGE(E103:E106)/AVERAGE(E99:E102)-1</f>
        <v>0.0167403875304493</v>
      </c>
      <c r="H105" s="2" t="n">
        <f aca="false">H104</f>
        <v>52</v>
      </c>
      <c r="K105" s="9" t="n">
        <f aca="false">'High scenario'!AG108</f>
        <v>9254515792.70407</v>
      </c>
      <c r="L105" s="9" t="n">
        <f aca="false">K105/$B$14*100</f>
        <v>180.596213502648</v>
      </c>
      <c r="M105" s="10" t="n">
        <f aca="false">AVERAGE(K103:K106)/AVERAGE(K99:K102)-1</f>
        <v>0.0207307529205911</v>
      </c>
      <c r="O105" s="7" t="n">
        <f aca="false">O101+1</f>
        <v>2038</v>
      </c>
      <c r="P105" s="9" t="n">
        <f aca="false">'Low scenario'!AG108</f>
        <v>6934005772.89388</v>
      </c>
      <c r="Q105" s="9" t="n">
        <f aca="false">P105/$B$14*100</f>
        <v>135.312880224093</v>
      </c>
      <c r="R105" s="10" t="n">
        <f aca="false">AVERAGE(P103:P106)/AVERAGE(P99:P102)-1</f>
        <v>0.0115210175854117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8089442147.02611</v>
      </c>
      <c r="F106" s="9" t="n">
        <f aca="false">E106/$B$14*100</f>
        <v>157.86051413445</v>
      </c>
      <c r="G106" s="7"/>
      <c r="H106" s="2" t="n">
        <f aca="false">H105</f>
        <v>52</v>
      </c>
      <c r="K106" s="9" t="n">
        <f aca="false">'High scenario'!AG109</f>
        <v>9291313224.09603</v>
      </c>
      <c r="L106" s="9" t="n">
        <f aca="false">K106/$B$14*100</f>
        <v>181.314292862484</v>
      </c>
      <c r="M106" s="7"/>
      <c r="O106" s="7" t="n">
        <f aca="false">O102+1</f>
        <v>2038</v>
      </c>
      <c r="P106" s="9" t="n">
        <f aca="false">'Low scenario'!AG109</f>
        <v>6943377818.22051</v>
      </c>
      <c r="Q106" s="9" t="n">
        <f aca="false">P106/$B$14*100</f>
        <v>135.495769954542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8114423842.95165</v>
      </c>
      <c r="F107" s="6" t="n">
        <f aca="false">E107/$B$14*100</f>
        <v>158.348016645882</v>
      </c>
      <c r="G107" s="7"/>
      <c r="H107" s="2" t="n">
        <f aca="false">H106</f>
        <v>52</v>
      </c>
      <c r="K107" s="6" t="n">
        <f aca="false">'High scenario'!AG110</f>
        <v>9322626933.54227</v>
      </c>
      <c r="L107" s="6" t="n">
        <f aca="false">K107/$B$14*100</f>
        <v>181.925360743655</v>
      </c>
      <c r="M107" s="7"/>
      <c r="O107" s="5" t="n">
        <f aca="false">O103+1</f>
        <v>2039</v>
      </c>
      <c r="P107" s="6" t="n">
        <f aca="false">'Low scenario'!AG110</f>
        <v>6939632443.09113</v>
      </c>
      <c r="Q107" s="6" t="n">
        <f aca="false">P107/$B$14*100</f>
        <v>135.422681250426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8145620329.9065</v>
      </c>
      <c r="F108" s="9" t="n">
        <f aca="false">E108/$B$14*100</f>
        <v>158.956797001854</v>
      </c>
      <c r="G108" s="7"/>
      <c r="H108" s="2" t="n">
        <f aca="false">H107</f>
        <v>52</v>
      </c>
      <c r="K108" s="9" t="n">
        <f aca="false">'High scenario'!AG111</f>
        <v>9367929857.68006</v>
      </c>
      <c r="L108" s="9" t="n">
        <f aca="false">K108/$B$14*100</f>
        <v>182.809419590508</v>
      </c>
      <c r="M108" s="7"/>
      <c r="O108" s="7" t="n">
        <f aca="false">O104+1</f>
        <v>2039</v>
      </c>
      <c r="P108" s="9" t="n">
        <f aca="false">'Low scenario'!AG111</f>
        <v>6942271835.50251</v>
      </c>
      <c r="Q108" s="9" t="n">
        <f aca="false">P108/$B$14*100</f>
        <v>135.474187378474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8198041925.22572</v>
      </c>
      <c r="F109" s="9" t="n">
        <f aca="false">E109/$B$14*100</f>
        <v>159.979772361394</v>
      </c>
      <c r="G109" s="10" t="n">
        <f aca="false">AVERAGE(E107:E110)/AVERAGE(E103:E106)-1</f>
        <v>0.0105073358570242</v>
      </c>
      <c r="H109" s="2" t="n">
        <f aca="false">H108</f>
        <v>52</v>
      </c>
      <c r="K109" s="9" t="n">
        <f aca="false">'High scenario'!AG112</f>
        <v>9400848575.84723</v>
      </c>
      <c r="L109" s="9" t="n">
        <f aca="false">K109/$B$14*100</f>
        <v>183.451808234876</v>
      </c>
      <c r="M109" s="10" t="n">
        <f aca="false">AVERAGE(K107:K110)/AVERAGE(K103:K106)-1</f>
        <v>0.0152202692985697</v>
      </c>
      <c r="O109" s="7" t="n">
        <f aca="false">O105+1</f>
        <v>2039</v>
      </c>
      <c r="P109" s="9" t="n">
        <f aca="false">'Low scenario'!AG112</f>
        <v>6928131845.02011</v>
      </c>
      <c r="Q109" s="9" t="n">
        <f aca="false">P109/$B$14*100</f>
        <v>135.198254115482</v>
      </c>
      <c r="R109" s="10" t="n">
        <f aca="false">AVERAGE(P107:P110)/AVERAGE(P103:P106)-1</f>
        <v>0.000688220707194986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8188721180.39596</v>
      </c>
      <c r="F110" s="9" t="n">
        <f aca="false">E110/$B$14*100</f>
        <v>159.797883728755</v>
      </c>
      <c r="G110" s="7"/>
      <c r="H110" s="2" t="n">
        <f aca="false">H109</f>
        <v>52</v>
      </c>
      <c r="K110" s="9" t="n">
        <f aca="false">'High scenario'!AG113</f>
        <v>9450716445.70436</v>
      </c>
      <c r="L110" s="9" t="n">
        <f aca="false">K110/$B$14*100</f>
        <v>184.42494920447</v>
      </c>
      <c r="M110" s="7"/>
      <c r="O110" s="7" t="n">
        <f aca="false">O106+1</f>
        <v>2039</v>
      </c>
      <c r="P110" s="9" t="n">
        <f aca="false">'Low scenario'!AG113</f>
        <v>6950265599.11451</v>
      </c>
      <c r="Q110" s="9" t="n">
        <f aca="false">P110/$B$14*100</f>
        <v>135.630180784536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8247025186.65076</v>
      </c>
      <c r="F111" s="6" t="n">
        <f aca="false">E111/$B$14*100</f>
        <v>160.935650738667</v>
      </c>
      <c r="G111" s="7"/>
      <c r="H111" s="2" t="n">
        <f aca="false">H110</f>
        <v>52</v>
      </c>
      <c r="K111" s="6" t="n">
        <f aca="false">'High scenario'!AG114</f>
        <v>9490595227.17036</v>
      </c>
      <c r="L111" s="6" t="n">
        <f aca="false">K111/$B$14*100</f>
        <v>185.203159225738</v>
      </c>
      <c r="M111" s="7"/>
      <c r="O111" s="5" t="n">
        <f aca="false">O107+1</f>
        <v>2040</v>
      </c>
      <c r="P111" s="6" t="n">
        <f aca="false">'Low scenario'!AG114</f>
        <v>6988896362.54523</v>
      </c>
      <c r="Q111" s="6" t="n">
        <f aca="false">P111/$B$14*100</f>
        <v>136.38403649742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8272660809.14975</v>
      </c>
      <c r="F112" s="9" t="n">
        <f aca="false">E112/$B$14*100</f>
        <v>161.435914227087</v>
      </c>
      <c r="G112" s="7"/>
      <c r="H112" s="2" t="n">
        <f aca="false">H111</f>
        <v>52</v>
      </c>
      <c r="K112" s="9" t="n">
        <f aca="false">'High scenario'!AG115</f>
        <v>9536249384.71394</v>
      </c>
      <c r="L112" s="9" t="n">
        <f aca="false">K112/$B$14*100</f>
        <v>186.09407217761</v>
      </c>
      <c r="M112" s="7"/>
      <c r="O112" s="7" t="n">
        <f aca="false">O108+1</f>
        <v>2040</v>
      </c>
      <c r="P112" s="9" t="n">
        <f aca="false">'Low scenario'!AG115</f>
        <v>7029450991.13981</v>
      </c>
      <c r="Q112" s="9" t="n">
        <f aca="false">P112/$B$14*100</f>
        <v>137.175435261898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8333848303.61335</v>
      </c>
      <c r="F113" s="9" t="n">
        <f aca="false">E113/$B$14*100</f>
        <v>162.62995074519</v>
      </c>
      <c r="G113" s="10" t="n">
        <f aca="false">AVERAGE(E111:E114)/AVERAGE(E107:E110)-1</f>
        <v>0.0167297303387821</v>
      </c>
      <c r="H113" s="2" t="n">
        <f aca="false">H112</f>
        <v>52</v>
      </c>
      <c r="K113" s="9" t="n">
        <f aca="false">'High scenario'!AG116</f>
        <v>9585688098.77651</v>
      </c>
      <c r="L113" s="9" t="n">
        <f aca="false">K113/$B$14*100</f>
        <v>187.058838434444</v>
      </c>
      <c r="M113" s="10" t="n">
        <f aca="false">AVERAGE(K111:K114)/AVERAGE(K107:K110)-1</f>
        <v>0.019149720104509</v>
      </c>
      <c r="O113" s="7" t="n">
        <f aca="false">O109+1</f>
        <v>2040</v>
      </c>
      <c r="P113" s="9" t="n">
        <f aca="false">'Low scenario'!AG116</f>
        <v>7043091565.15866</v>
      </c>
      <c r="Q113" s="9" t="n">
        <f aca="false">P113/$B$14*100</f>
        <v>137.441622718161</v>
      </c>
      <c r="R113" s="10" t="n">
        <f aca="false">AVERAGE(P111:P114)/AVERAGE(P107:P110)-1</f>
        <v>0.0124299295312458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8339445261.25713</v>
      </c>
      <c r="F114" s="9" t="n">
        <f aca="false">E114/$B$14*100</f>
        <v>162.73917194922</v>
      </c>
      <c r="G114" s="7"/>
      <c r="H114" s="2" t="n">
        <f aca="false">H113</f>
        <v>52</v>
      </c>
      <c r="K114" s="9" t="n">
        <f aca="false">'High scenario'!AG117</f>
        <v>9648510226.95708</v>
      </c>
      <c r="L114" s="9" t="n">
        <f aca="false">K114/$B$14*100</f>
        <v>188.284773829414</v>
      </c>
      <c r="M114" s="7"/>
      <c r="O114" s="7" t="n">
        <f aca="false">O110+1</f>
        <v>2040</v>
      </c>
      <c r="P114" s="9" t="n">
        <f aca="false">'Low scenario'!AG117</f>
        <v>7043921398.06419</v>
      </c>
      <c r="Q114" s="9" t="n">
        <f aca="false">P114/$B$14*100</f>
        <v>137.457816399596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0"/>
  <sheetViews>
    <sheetView showFormulas="false" showGridLines="true" showRowColHeaders="true" showZeros="true" rightToLeft="false" tabSelected="true" showOutlineSymbols="true" defaultGridColor="true" view="normal" topLeftCell="A175" colorId="64" zoomScale="85" zoomScaleNormal="85" zoomScalePageLayoutView="100" workbookViewId="0">
      <pane xSplit="1" ySplit="0" topLeftCell="B175" activePane="topRight" state="frozen"/>
      <selection pane="topLeft" activeCell="A175" activeCellId="0" sqref="A175"/>
      <selection pane="topRight" activeCell="G190" activeCellId="0" sqref="G190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134</v>
      </c>
      <c r="D1" s="0" t="s">
        <v>135</v>
      </c>
      <c r="F1" s="0" t="s">
        <v>136</v>
      </c>
      <c r="H1" s="0" t="s">
        <v>137</v>
      </c>
      <c r="I1" s="97"/>
    </row>
    <row r="2" customFormat="false" ht="91.7" hidden="false" customHeight="false" outlineLevel="0" collapsed="false">
      <c r="A2" s="95"/>
      <c r="B2" s="96" t="s">
        <v>128</v>
      </c>
      <c r="C2" s="97" t="s">
        <v>0</v>
      </c>
      <c r="D2" s="97" t="s">
        <v>138</v>
      </c>
      <c r="E2" s="97" t="s">
        <v>130</v>
      </c>
      <c r="F2" s="97" t="s">
        <v>139</v>
      </c>
      <c r="G2" s="97" t="s">
        <v>132</v>
      </c>
      <c r="H2" s="97" t="s">
        <v>140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G24" s="95"/>
      <c r="H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scenario'!AL3+SUM($C106:$J106)-$H106-$F106-SUM($K106:$Q106)</f>
        <v>0.00115825366281497</v>
      </c>
      <c r="D25" s="109" t="n">
        <f aca="false">C25</f>
        <v>0.00115825366281497</v>
      </c>
      <c r="E25" s="95"/>
      <c r="F25" s="95"/>
      <c r="G25" s="107"/>
      <c r="H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scenario'!AL4+SUM($C107:$J107)-$H107-$F107-SUM($K107:$Q107)</f>
        <v>-0.0117328132990594</v>
      </c>
      <c r="D26" s="109" t="n">
        <f aca="false">C26</f>
        <v>-0.0117328132990594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scenario'!AL5+SUM($C108:$J108)-$H108-$F108-SUM($K108:$Q108)</f>
        <v>-0.015764061187012</v>
      </c>
      <c r="D27" s="101" t="n">
        <f aca="false">'Central scenario'!BO5+SUM($C108:$J108)-$H108-$F108-SUM($K108:$R108)</f>
        <v>-0.0195881331115992</v>
      </c>
      <c r="E27" s="95"/>
      <c r="F27" s="95"/>
      <c r="G27" s="95"/>
      <c r="H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scenario'!AL6+SUM($C109:$J109)-$H109-$F109-SUM($K109:$Q109)</f>
        <v>-0.0182231542809671</v>
      </c>
      <c r="D28" s="101" t="n">
        <f aca="false">'Central scenario'!BO6+SUM($C109:$J109)-$H109-$F109-SUM($K109:$R109)</f>
        <v>-0.0259966260361919</v>
      </c>
      <c r="E28" s="104"/>
      <c r="F28" s="103"/>
      <c r="G28" s="103"/>
      <c r="H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scenario'!$AL7+SUM($C110:$J110)-$F110-SUM($K110:$Q110)</f>
        <v>-0.00936350280989384</v>
      </c>
      <c r="D29" s="101" t="n">
        <f aca="false">'Central scenario'!BO7+SUM($C110:$J110)-$F110-SUM($K110:$R110)</f>
        <v>-0.0217929820184035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scenario'!$AL8+SUM($D$114:$J$114)-SUM($K$114:$Q$114)</f>
        <v>-0.0133650454132884</v>
      </c>
      <c r="D30" s="101" t="n">
        <f aca="false">'Central scenario'!BO8+SUM($C111:$J111)-$F111-SUM($K111:$R111)</f>
        <v>-0.0261186809053804</v>
      </c>
      <c r="E30" s="103"/>
      <c r="F30" s="103"/>
      <c r="G30" s="103"/>
      <c r="H30" s="103"/>
      <c r="I30" s="103"/>
    </row>
    <row r="31" customFormat="false" ht="13.25" hidden="false" customHeight="false" outlineLevel="0" collapsed="false">
      <c r="A31" s="98" t="n">
        <v>2020</v>
      </c>
      <c r="B31" s="95"/>
      <c r="C31" s="101" t="n">
        <f aca="false">'Central scenario'!$AL9+SUM($D$114:$J$114)-SUM($K$114:$Q$114)</f>
        <v>-0.0217498157373076</v>
      </c>
      <c r="D31" s="101" t="n">
        <f aca="false">'Central scenario'!$BO9+F127</f>
        <v>-0.0331311476073674</v>
      </c>
      <c r="E31" s="103" t="n">
        <f aca="false">'Low scenario'!$AL9+SUM($D$114:$J$114)-SUM($K$114:$Q$114)</f>
        <v>-0.0218526282178299</v>
      </c>
      <c r="F31" s="103" t="n">
        <f aca="false">'Low scenario'!$BO9+F127</f>
        <v>-0.0332356233772142</v>
      </c>
      <c r="G31" s="103" t="n">
        <f aca="false">'High scenario'!$AL9+SUM($D$114:$J$114)-SUM($K$114:$Q$114)</f>
        <v>-0.0217488415858709</v>
      </c>
      <c r="H31" s="103" t="n">
        <f aca="false">'High scenario'!$BO9+F127</f>
        <v>-0.0331301734559307</v>
      </c>
      <c r="I31" s="103"/>
    </row>
    <row r="32" customFormat="false" ht="13.25" hidden="false" customHeight="false" outlineLevel="0" collapsed="false">
      <c r="A32" s="98" t="n">
        <v>2021</v>
      </c>
      <c r="B32" s="95"/>
      <c r="C32" s="101" t="n">
        <f aca="false">'Central scenario'!$AL10+SUM($D$114:$J$114)-SUM($K$114:$Q$114)</f>
        <v>-0.0105159500054931</v>
      </c>
      <c r="D32" s="101" t="n">
        <f aca="false">'Central scenario'!$BO10+F128</f>
        <v>-0.0222138905358768</v>
      </c>
      <c r="E32" s="103" t="n">
        <f aca="false">'Low scenario'!$AL10+SUM($D$114:$J$114)-SUM($K$114:$Q$114)</f>
        <v>-0.0104518074757985</v>
      </c>
      <c r="F32" s="103" t="n">
        <f aca="false">'Low scenario'!$BO10+F128</f>
        <v>-0.0221494788091688</v>
      </c>
      <c r="G32" s="103" t="n">
        <f aca="false">'High scenario'!$AL10+SUM($D$114:$J$114)-SUM($K$114:$Q$114)</f>
        <v>-0.00921826871199167</v>
      </c>
      <c r="H32" s="103" t="n">
        <f aca="false">'High scenario'!$BO10+F128</f>
        <v>-0.0209021548846581</v>
      </c>
      <c r="I32" s="103"/>
    </row>
    <row r="33" customFormat="false" ht="13.25" hidden="false" customHeight="false" outlineLevel="0" collapsed="false">
      <c r="A33" s="98" t="n">
        <v>2022</v>
      </c>
      <c r="B33" s="95"/>
      <c r="C33" s="101" t="n">
        <f aca="false">'Central scenario'!$AL11+SUM($D$114:$J$114)-SUM($K$114:$Q$114)</f>
        <v>-0.0130045755631142</v>
      </c>
      <c r="D33" s="101" t="n">
        <f aca="false">'Central scenario'!$BO11+F129</f>
        <v>-0.0247690884552447</v>
      </c>
      <c r="E33" s="103" t="n">
        <f aca="false">'Low scenario'!$AL11+SUM($D$114:$J$114)-SUM($K$114:$Q$114)</f>
        <v>-0.0147235453769171</v>
      </c>
      <c r="F33" s="103" t="n">
        <f aca="false">'Low scenario'!$BO11+F129</f>
        <v>-0.0264957214578715</v>
      </c>
      <c r="G33" s="103" t="n">
        <f aca="false">'High scenario'!$AL11+SUM($D$114:$J$114)-SUM($K$114:$Q$114)</f>
        <v>-0.0118046642262831</v>
      </c>
      <c r="H33" s="103" t="n">
        <f aca="false">'High scenario'!$BO11+F129</f>
        <v>-0.0235954977723198</v>
      </c>
      <c r="I33" s="103"/>
    </row>
    <row r="34" customFormat="false" ht="13.25" hidden="false" customHeight="false" outlineLevel="0" collapsed="false">
      <c r="A34" s="98" t="n">
        <v>2023</v>
      </c>
      <c r="B34" s="95"/>
      <c r="C34" s="101" t="n">
        <f aca="false">'Central scenario'!$AL12+SUM($D$114:$J$114)-SUM($K$114:$Q$114)</f>
        <v>-0.0156698648480936</v>
      </c>
      <c r="D34" s="101" t="n">
        <f aca="false">'Central scenario'!$BO12+F130</f>
        <v>-0.0275175046951927</v>
      </c>
      <c r="E34" s="103" t="n">
        <f aca="false">'Low scenario'!$AL12+SUM($D$114:$J$114)-SUM($K$114:$Q$114)</f>
        <v>-0.016911735561877</v>
      </c>
      <c r="F34" s="103" t="n">
        <f aca="false">'Low scenario'!$BO12+F130</f>
        <v>-0.0287355120833773</v>
      </c>
      <c r="G34" s="103" t="n">
        <f aca="false">'High scenario'!$AL12+SUM($D$114:$J$114)-SUM($K$114:$Q$114)</f>
        <v>-0.0150635236160196</v>
      </c>
      <c r="H34" s="103" t="n">
        <f aca="false">'High scenario'!$BO12+F130</f>
        <v>-0.0269403540516606</v>
      </c>
      <c r="I34" s="103"/>
    </row>
    <row r="35" customFormat="false" ht="13.25" hidden="false" customHeight="false" outlineLevel="0" collapsed="false">
      <c r="A35" s="98" t="n">
        <v>2024</v>
      </c>
      <c r="B35" s="95"/>
      <c r="C35" s="104" t="n">
        <f aca="false">'Central scenario'!$AL13+SUM($D$114:$J$114)-SUM($K$114:$Q$114)</f>
        <v>-0.0190546285275553</v>
      </c>
      <c r="D35" s="104" t="n">
        <f aca="false">'Central scenario'!$BO13+F131</f>
        <v>-0.0311839134986834</v>
      </c>
      <c r="E35" s="103" t="n">
        <f aca="false">'Low scenario'!$AL13+SUM($D$114:$J$114)-SUM($K$114:$Q$114)</f>
        <v>-0.019002373466321</v>
      </c>
      <c r="F35" s="103" t="n">
        <f aca="false">'Low scenario'!$BO13+F131</f>
        <v>-0.0311400970597447</v>
      </c>
      <c r="G35" s="103" t="n">
        <f aca="false">'High scenario'!$AL13+SUM($D$114:$J$114)-SUM($K$114:$Q$114)</f>
        <v>-0.0169633888580045</v>
      </c>
      <c r="H35" s="103" t="n">
        <f aca="false">'High scenario'!$BO13+F131</f>
        <v>-0.0291774706999795</v>
      </c>
      <c r="I35" s="103"/>
    </row>
    <row r="36" customFormat="false" ht="13.25" hidden="false" customHeight="false" outlineLevel="0" collapsed="false">
      <c r="A36" s="98" t="n">
        <v>2025</v>
      </c>
      <c r="B36" s="95"/>
      <c r="C36" s="105" t="n">
        <f aca="false">'Central scenario'!$AL14+SUM($D$114:$J$114)-SUM($K$114:$Q$114)</f>
        <v>-0.021506723687386</v>
      </c>
      <c r="D36" s="105" t="n">
        <f aca="false">'Central scenario'!$BO14+F132</f>
        <v>-0.0345289672084729</v>
      </c>
      <c r="E36" s="103" t="n">
        <f aca="false">'Low scenario'!$AL14+SUM($D$114:$J$114)-SUM($K$114:$Q$114)</f>
        <v>-0.0224773070889303</v>
      </c>
      <c r="F36" s="103" t="n">
        <f aca="false">'Low scenario'!$BO14+F132</f>
        <v>-0.035496916021264</v>
      </c>
      <c r="G36" s="103" t="n">
        <f aca="false">'High scenario'!$AL14+SUM($D$114:$J$114)-SUM($K$114:$Q$114)</f>
        <v>-0.0188584548426951</v>
      </c>
      <c r="H36" s="103" t="n">
        <f aca="false">'High scenario'!$BO14+F132</f>
        <v>-0.03199619119204</v>
      </c>
      <c r="I36" s="103"/>
    </row>
    <row r="37" customFormat="false" ht="13.25" hidden="false" customHeight="false" outlineLevel="0" collapsed="false">
      <c r="A37" s="98" t="n">
        <v>2026</v>
      </c>
      <c r="B37" s="95"/>
      <c r="C37" s="106" t="n">
        <f aca="false">'Central scenario'!$AL15+SUM($D$114:$J$114)-SUM($K$114:$Q$114)</f>
        <v>-0.0221114769464111</v>
      </c>
      <c r="D37" s="106" t="n">
        <f aca="false">'Central scenario'!$BO15+SUM($D$114:$J$114)-SUM($K$114:$Q$114)-$I$114+$I$116</f>
        <v>-0.0349693504135782</v>
      </c>
      <c r="E37" s="103" t="n">
        <f aca="false">'Low scenario'!$AL15+SUM($D$114:$J$114)-SUM($K$114:$Q$114)</f>
        <v>-0.0231611942974152</v>
      </c>
      <c r="F37" s="103" t="n">
        <f aca="false">'Low scenario'!$BO15+SUM($D$114:$J$114)-SUM($K$114:$Q$114)-$I$114+$I$116</f>
        <v>-0.0359380142505295</v>
      </c>
      <c r="G37" s="103" t="n">
        <f aca="false">'High scenario'!$AL15+SUM($D$114:$J$114)-SUM($K$114:$Q$114)</f>
        <v>-0.0186340448200269</v>
      </c>
      <c r="H37" s="103" t="n">
        <f aca="false">'High scenario'!$BO15+SUM($D$114:$J$114)-SUM($K$114:$Q$114)-$I$114+$I$116</f>
        <v>-0.0315924547956362</v>
      </c>
      <c r="I37" s="103"/>
    </row>
    <row r="38" customFormat="false" ht="13.25" hidden="false" customHeight="false" outlineLevel="0" collapsed="false">
      <c r="A38" s="98" t="n">
        <v>2027</v>
      </c>
      <c r="B38" s="95"/>
      <c r="C38" s="106" t="n">
        <f aca="false">'Central scenario'!$AL16+SUM($D$114:$J$114)-SUM($K$114:$Q$114)</f>
        <v>-0.0217294526511128</v>
      </c>
      <c r="D38" s="106" t="n">
        <f aca="false">'Central scenario'!$BO16+SUM($D$114:$J$114)-SUM($K$114:$Q$114)-$I$114+$I$116</f>
        <v>-0.035463882369442</v>
      </c>
      <c r="E38" s="103" t="n">
        <f aca="false">'Low scenario'!$AL16+SUM($D$114:$J$114)-SUM($K$114:$Q$114)</f>
        <v>-0.0231053665457965</v>
      </c>
      <c r="F38" s="103" t="n">
        <f aca="false">'Low scenario'!$BO16+SUM($D$114:$J$114)-SUM($K$114:$Q$114)-$I$114+$I$116</f>
        <v>-0.0366452515652497</v>
      </c>
      <c r="G38" s="103" t="n">
        <f aca="false">'High scenario'!$AL16+SUM($D$114:$J$114)-SUM($K$114:$Q$114)</f>
        <v>-0.0180198839345692</v>
      </c>
      <c r="H38" s="103" t="n">
        <f aca="false">'High scenario'!$BO16+SUM($D$114:$J$114)-SUM($K$114:$Q$114)-$I$114+$I$116</f>
        <v>-0.0318089241355465</v>
      </c>
      <c r="I38" s="103"/>
    </row>
    <row r="39" customFormat="false" ht="13.25" hidden="false" customHeight="false" outlineLevel="0" collapsed="false">
      <c r="A39" s="98" t="n">
        <v>2028</v>
      </c>
      <c r="B39" s="102"/>
      <c r="C39" s="106" t="n">
        <f aca="false">'Central scenario'!$AL17+SUM($D$114:$J$114)-SUM($K$114:$Q$114)</f>
        <v>-0.0204254462826234</v>
      </c>
      <c r="D39" s="106" t="n">
        <f aca="false">'Central scenario'!$BO17+SUM($D$114:$J$114)-SUM($K$114:$Q$114)-$I$114+$I$116</f>
        <v>-0.0349238444585443</v>
      </c>
      <c r="E39" s="103" t="n">
        <f aca="false">'Low scenario'!$AL17+SUM($D$114:$J$114)-SUM($K$114:$Q$114)</f>
        <v>-0.0221323870613464</v>
      </c>
      <c r="F39" s="103" t="n">
        <f aca="false">'Low scenario'!$BO17+SUM($D$114:$J$114)-SUM($K$114:$Q$114)-$I$114+$I$116</f>
        <v>-0.0365912447165529</v>
      </c>
      <c r="G39" s="103" t="n">
        <f aca="false">'High scenario'!$AL17+SUM($D$114:$J$114)-SUM($K$114:$Q$114)</f>
        <v>-0.0174735069158248</v>
      </c>
      <c r="H39" s="103" t="n">
        <f aca="false">'High scenario'!$BO17+SUM($D$114:$J$114)-SUM($K$114:$Q$114)-$I$114+$I$116</f>
        <v>-0.0319936414314088</v>
      </c>
      <c r="I39" s="103"/>
    </row>
    <row r="40" customFormat="false" ht="13.25" hidden="false" customHeight="false" outlineLevel="0" collapsed="false">
      <c r="A40" s="98" t="n">
        <v>2029</v>
      </c>
      <c r="B40" s="102"/>
      <c r="C40" s="105" t="n">
        <f aca="false">'Central scenario'!$AL18+SUM($D$114:$J$114)-SUM($K$114:$Q$114)</f>
        <v>-0.0196557152444217</v>
      </c>
      <c r="D40" s="105" t="n">
        <f aca="false">'Central scenario'!$BO18+SUM($D$114:$J$114)-SUM($K$114:$Q$114)-$I$114+$I$116</f>
        <v>-0.0350439685685863</v>
      </c>
      <c r="E40" s="103" t="n">
        <f aca="false">'Low scenario'!$AL18+SUM($D$114:$J$114)-SUM($K$114:$Q$114)</f>
        <v>-0.0216151901324849</v>
      </c>
      <c r="F40" s="103" t="n">
        <f aca="false">'Low scenario'!$BO18+SUM($D$114:$J$114)-SUM($K$114:$Q$114)-$I$114+$I$116</f>
        <v>-0.0369779479799676</v>
      </c>
      <c r="G40" s="103" t="n">
        <f aca="false">'High scenario'!$AL18+SUM($D$114:$J$114)-SUM($K$114:$Q$114)</f>
        <v>-0.0164735073427153</v>
      </c>
      <c r="H40" s="103" t="n">
        <f aca="false">'High scenario'!$BO18+SUM($D$114:$J$114)-SUM($K$114:$Q$114)-$I$114+$I$116</f>
        <v>-0.0318193227308173</v>
      </c>
      <c r="I40" s="103"/>
    </row>
    <row r="41" customFormat="false" ht="13.25" hidden="false" customHeight="false" outlineLevel="0" collapsed="false">
      <c r="A41" s="98" t="n">
        <v>2030</v>
      </c>
      <c r="B41" s="102"/>
      <c r="C41" s="106" t="n">
        <f aca="false">'Central scenario'!$AL19+SUM($D$114:$J$114)-SUM($K$114:$Q$114)</f>
        <v>-0.0185302318541422</v>
      </c>
      <c r="D41" s="106" t="n">
        <f aca="false">'Central scenario'!$BO19+SUM($D$114:$J$114)-SUM($K$114:$Q$114)-$I$114+$I$116</f>
        <v>-0.0345808423523116</v>
      </c>
      <c r="E41" s="103" t="n">
        <f aca="false">'Low scenario'!$AL19+SUM($D$114:$J$114)-SUM($K$114:$Q$114)</f>
        <v>-0.0206145551593722</v>
      </c>
      <c r="F41" s="103" t="n">
        <f aca="false">'Low scenario'!$BO19+SUM($D$114:$J$114)-SUM($K$114:$Q$114)-$I$114+$I$116</f>
        <v>-0.0367265894641642</v>
      </c>
      <c r="G41" s="103" t="n">
        <f aca="false">'High scenario'!$AL19+SUM($D$114:$J$114)-SUM($K$114:$Q$114)</f>
        <v>-0.0160750111472262</v>
      </c>
      <c r="H41" s="103" t="n">
        <f aca="false">'High scenario'!$BO19+SUM($D$114:$J$114)-SUM($K$114:$Q$114)-$I$114+$I$116</f>
        <v>-0.0319813635074175</v>
      </c>
      <c r="I41" s="103"/>
    </row>
    <row r="42" customFormat="false" ht="13.25" hidden="false" customHeight="false" outlineLevel="0" collapsed="false">
      <c r="A42" s="98" t="n">
        <v>2031</v>
      </c>
      <c r="B42" s="102"/>
      <c r="C42" s="106" t="n">
        <f aca="false">'Central scenario'!$AL20+SUM($D$114:$J$114)-SUM($K$114:$Q$114)</f>
        <v>-0.0183111591342339</v>
      </c>
      <c r="D42" s="106" t="n">
        <f aca="false">'Central scenario'!$BO20+SUM($D$114:$J$114)-SUM($K$114:$Q$114)-$I$114+$I$116</f>
        <v>-0.0352068478462146</v>
      </c>
      <c r="E42" s="103" t="n">
        <f aca="false">'Low scenario'!$AL20+SUM($D$114:$J$114)-SUM($K$114:$Q$114)</f>
        <v>-0.0201836079091293</v>
      </c>
      <c r="F42" s="103" t="n">
        <f aca="false">'Low scenario'!$BO20+SUM($D$114:$J$114)-SUM($K$114:$Q$114)-$I$114+$I$116</f>
        <v>-0.0371311046515431</v>
      </c>
      <c r="G42" s="103" t="n">
        <f aca="false">'High scenario'!$AL20+SUM($D$114:$J$114)-SUM($K$114:$Q$114)</f>
        <v>-0.015054926098622</v>
      </c>
      <c r="H42" s="103" t="n">
        <f aca="false">'High scenario'!$BO20+SUM($D$114:$J$114)-SUM($K$114:$Q$114)-$I$114+$I$116</f>
        <v>-0.0318751924268291</v>
      </c>
      <c r="I42" s="103"/>
    </row>
    <row r="43" customFormat="false" ht="13.25" hidden="false" customHeight="false" outlineLevel="0" collapsed="false">
      <c r="A43" s="98" t="n">
        <v>2032</v>
      </c>
      <c r="B43" s="102"/>
      <c r="C43" s="106" t="n">
        <f aca="false">'Central scenario'!$AL21+SUM($D$114:$J$114)-SUM($K$114:$Q$114)</f>
        <v>-0.0171715027376647</v>
      </c>
      <c r="D43" s="106" t="n">
        <f aca="false">'Central scenario'!$BO21+SUM($D$114:$J$114)-SUM($K$114:$Q$114)-$I$114+$I$116</f>
        <v>-0.034990659204776</v>
      </c>
      <c r="E43" s="103" t="n">
        <f aca="false">'Low scenario'!$AL21+SUM($D$114:$J$114)-SUM($K$114:$Q$114)</f>
        <v>-0.0204568107017205</v>
      </c>
      <c r="F43" s="103" t="n">
        <f aca="false">'Low scenario'!$BO21+SUM($D$114:$J$114)-SUM($K$114:$Q$114)-$I$114+$I$116</f>
        <v>-0.0381255354632818</v>
      </c>
      <c r="G43" s="103" t="n">
        <f aca="false">'High scenario'!$AL21+SUM($D$114:$J$114)-SUM($K$114:$Q$114)</f>
        <v>-0.0141392086468877</v>
      </c>
      <c r="H43" s="103" t="n">
        <f aca="false">'High scenario'!$BO21+SUM($D$114:$J$114)-SUM($K$114:$Q$114)-$I$114+$I$116</f>
        <v>-0.0318276899386223</v>
      </c>
      <c r="I43" s="103"/>
    </row>
    <row r="44" customFormat="false" ht="13.25" hidden="false" customHeight="false" outlineLevel="0" collapsed="false">
      <c r="A44" s="98" t="n">
        <v>2033</v>
      </c>
      <c r="B44" s="102"/>
      <c r="C44" s="105" t="n">
        <f aca="false">'Central scenario'!$AL22+SUM($D$114:$J$114)-SUM($K$114:$Q$114)</f>
        <v>-0.0153963006844715</v>
      </c>
      <c r="D44" s="105" t="n">
        <f aca="false">'Central scenario'!$BO22+SUM($D$114:$J$114)-SUM($K$114:$Q$114)-$I$114+$I$116</f>
        <v>-0.0339880493286859</v>
      </c>
      <c r="E44" s="103" t="n">
        <f aca="false">'Low scenario'!$AL22+SUM($D$114:$J$114)-SUM($K$114:$Q$114)</f>
        <v>-0.0199848793240532</v>
      </c>
      <c r="F44" s="103" t="n">
        <f aca="false">'Low scenario'!$BO22+SUM($D$114:$J$114)-SUM($K$114:$Q$114)-$I$114+$I$116</f>
        <v>-0.0384657358648158</v>
      </c>
      <c r="G44" s="103" t="n">
        <f aca="false">'High scenario'!$AL22+SUM($D$114:$J$114)-SUM($K$114:$Q$114)</f>
        <v>-0.0116298032145576</v>
      </c>
      <c r="H44" s="103" t="n">
        <f aca="false">'High scenario'!$BO22+SUM($D$114:$J$114)-SUM($K$114:$Q$114)-$I$114+$I$116</f>
        <v>-0.0299846930751805</v>
      </c>
      <c r="I44" s="103"/>
    </row>
    <row r="45" customFormat="false" ht="13.25" hidden="false" customHeight="false" outlineLevel="0" collapsed="false">
      <c r="A45" s="98" t="n">
        <v>2034</v>
      </c>
      <c r="B45" s="102"/>
      <c r="C45" s="106" t="n">
        <f aca="false">'Central scenario'!$AL23+SUM($D$114:$J$114)-SUM($K$114:$Q$114)</f>
        <v>-0.0163282706462591</v>
      </c>
      <c r="D45" s="106" t="n">
        <f aca="false">'Central scenario'!$BO23+SUM($D$114:$J$114)-SUM($K$114:$Q$114)-$I$114+$I$116</f>
        <v>-0.0355597448424159</v>
      </c>
      <c r="E45" s="103" t="n">
        <f aca="false">'Low scenario'!$AL23+SUM($D$114:$J$114)-SUM($K$114:$Q$114)</f>
        <v>-0.0184695260305791</v>
      </c>
      <c r="F45" s="103" t="n">
        <f aca="false">'Low scenario'!$BO23+SUM($D$114:$J$114)-SUM($K$114:$Q$114)-$I$114+$I$116</f>
        <v>-0.0376244714872793</v>
      </c>
      <c r="G45" s="103" t="n">
        <f aca="false">'High scenario'!$AL23+SUM($D$114:$J$114)-SUM($K$114:$Q$114)</f>
        <v>-0.0101729423175037</v>
      </c>
      <c r="H45" s="103" t="n">
        <f aca="false">'High scenario'!$BO23+SUM($D$114:$J$114)-SUM($K$114:$Q$114)-$I$114+$I$116</f>
        <v>-0.029001538155368</v>
      </c>
      <c r="I45" s="103"/>
    </row>
    <row r="46" customFormat="false" ht="13.25" hidden="false" customHeight="false" outlineLevel="0" collapsed="false">
      <c r="A46" s="98" t="n">
        <v>2035</v>
      </c>
      <c r="B46" s="102"/>
      <c r="C46" s="106" t="n">
        <f aca="false">'Central scenario'!$AL24+SUM($D$114:$J$114)-SUM($K$114:$Q$114)</f>
        <v>-0.0147470542331903</v>
      </c>
      <c r="D46" s="106" t="n">
        <f aca="false">'Central scenario'!$BO24+SUM($D$114:$J$114)-SUM($K$114:$Q$114)-$I$114+$I$116</f>
        <v>-0.0346734623361377</v>
      </c>
      <c r="E46" s="103" t="n">
        <f aca="false">'Low scenario'!$AL24+SUM($D$114:$J$114)-SUM($K$114:$Q$114)</f>
        <v>-0.0171308070234095</v>
      </c>
      <c r="F46" s="103" t="n">
        <f aca="false">'Low scenario'!$BO24+SUM($D$114:$J$114)-SUM($K$114:$Q$114)-$I$114+$I$116</f>
        <v>-0.0369407921784542</v>
      </c>
      <c r="G46" s="103" t="n">
        <f aca="false">'High scenario'!$AL24+SUM($D$114:$J$114)-SUM($K$114:$Q$114)</f>
        <v>-0.00837438339709184</v>
      </c>
      <c r="H46" s="103" t="n">
        <f aca="false">'High scenario'!$BO24+SUM($D$114:$J$114)-SUM($K$114:$Q$114)-$I$114+$I$116</f>
        <v>-0.0276012961337966</v>
      </c>
      <c r="I46" s="103"/>
    </row>
    <row r="47" customFormat="false" ht="13.25" hidden="false" customHeight="false" outlineLevel="0" collapsed="false">
      <c r="A47" s="98" t="n">
        <v>2036</v>
      </c>
      <c r="B47" s="102"/>
      <c r="C47" s="106" t="n">
        <f aca="false">'Central scenario'!$AL25+SUM($D$114:$J$114)-SUM($K$114:$Q$114)</f>
        <v>-0.0133155680514913</v>
      </c>
      <c r="D47" s="106" t="n">
        <f aca="false">'Central scenario'!$BO25+SUM($D$114:$J$114)-SUM($K$114:$Q$114)-$I$114+$I$116</f>
        <v>-0.0339823289203517</v>
      </c>
      <c r="E47" s="103" t="n">
        <f aca="false">'Low scenario'!$AL25+SUM($D$114:$J$114)-SUM($K$114:$Q$114)</f>
        <v>-0.0170576020726035</v>
      </c>
      <c r="F47" s="103" t="n">
        <f aca="false">'Low scenario'!$BO25+SUM($D$114:$J$114)-SUM($K$114:$Q$114)-$I$114+$I$116</f>
        <v>-0.0378089250098321</v>
      </c>
      <c r="G47" s="103" t="n">
        <f aca="false">'High scenario'!$AL25+SUM($D$114:$J$114)-SUM($K$114:$Q$114)</f>
        <v>-0.00727945470635823</v>
      </c>
      <c r="H47" s="103" t="n">
        <f aca="false">'High scenario'!$BO25+SUM($D$114:$J$114)-SUM($K$114:$Q$114)-$I$114+$I$116</f>
        <v>-0.0272840333713162</v>
      </c>
      <c r="I47" s="103"/>
    </row>
    <row r="48" customFormat="false" ht="13.25" hidden="false" customHeight="false" outlineLevel="0" collapsed="false">
      <c r="A48" s="98" t="n">
        <v>2037</v>
      </c>
      <c r="B48" s="102"/>
      <c r="C48" s="105" t="n">
        <f aca="false">'Central scenario'!$AL26+SUM($D$114:$J$114)-SUM($K$114:$Q$114)</f>
        <v>-0.0121626867844156</v>
      </c>
      <c r="D48" s="105" t="n">
        <f aca="false">'Central scenario'!$BO26+SUM($D$114:$J$114)-SUM($K$114:$Q$114)-$I$114+$I$116</f>
        <v>-0.0336289930774135</v>
      </c>
      <c r="E48" s="103" t="n">
        <f aca="false">'Low scenario'!$AL26+SUM($D$114:$J$114)-SUM($K$114:$Q$114)</f>
        <v>-0.016418669438768</v>
      </c>
      <c r="F48" s="103" t="n">
        <f aca="false">'Low scenario'!$BO26+SUM($D$114:$J$114)-SUM($K$114:$Q$114)-$I$114+$I$116</f>
        <v>-0.037968608649522</v>
      </c>
      <c r="G48" s="103" t="n">
        <f aca="false">'High scenario'!$AL26+SUM($D$114:$J$114)-SUM($K$114:$Q$114)</f>
        <v>-0.00603759474357075</v>
      </c>
      <c r="H48" s="103" t="n">
        <f aca="false">'High scenario'!$BO26+SUM($D$114:$J$114)-SUM($K$114:$Q$114)-$I$114+$I$116</f>
        <v>-0.0270300518224615</v>
      </c>
      <c r="I48" s="103"/>
    </row>
    <row r="49" customFormat="false" ht="13.25" hidden="false" customHeight="false" outlineLevel="0" collapsed="false">
      <c r="A49" s="98" t="n">
        <v>2038</v>
      </c>
      <c r="B49" s="102"/>
      <c r="C49" s="106" t="n">
        <f aca="false">'Central scenario'!$AL27+SUM($D$114:$J$114)-SUM($K$114:$Q$114)</f>
        <v>-0.0110127222214436</v>
      </c>
      <c r="D49" s="106" t="n">
        <f aca="false">'Central scenario'!$BO27+SUM($D$114:$J$114)-SUM($K$114:$Q$114)-$I$114+$I$116</f>
        <v>-0.0328856526314064</v>
      </c>
      <c r="E49" s="103" t="n">
        <f aca="false">'Low scenario'!$AL27+SUM($D$114:$J$114)-SUM($K$114:$Q$114)</f>
        <v>-0.0148443811116651</v>
      </c>
      <c r="F49" s="103" t="n">
        <f aca="false">'Low scenario'!$BO27+SUM($D$114:$J$114)-SUM($K$114:$Q$114)-$I$114+$I$116</f>
        <v>-0.036976607225675</v>
      </c>
      <c r="G49" s="103" t="n">
        <f aca="false">'High scenario'!$AL27+SUM($D$114:$J$114)-SUM($K$114:$Q$114)</f>
        <v>-0.00508781819542202</v>
      </c>
      <c r="H49" s="103" t="n">
        <f aca="false">'High scenario'!$BO27+SUM($D$114:$J$114)-SUM($K$114:$Q$114)-$I$114+$I$116</f>
        <v>-0.0266110598256547</v>
      </c>
      <c r="I49" s="103"/>
    </row>
    <row r="50" customFormat="false" ht="13.25" hidden="false" customHeight="false" outlineLevel="0" collapsed="false">
      <c r="A50" s="98" t="n">
        <v>2039</v>
      </c>
      <c r="B50" s="107"/>
      <c r="C50" s="106" t="n">
        <f aca="false">'Central scenario'!$AL28+SUM($D$114:$J$114)-SUM($K$114:$Q$114)</f>
        <v>-0.0104925229659654</v>
      </c>
      <c r="D50" s="106" t="n">
        <f aca="false">'Central scenario'!$BO28+SUM($D$114:$J$114)-SUM($K$114:$Q$114)-$I$114+$I$116</f>
        <v>-0.033335066945312</v>
      </c>
      <c r="E50" s="103" t="n">
        <f aca="false">'Low scenario'!$AL28+SUM($D$114:$J$114)-SUM($K$114:$Q$114)</f>
        <v>-0.0142934097085619</v>
      </c>
      <c r="F50" s="103" t="n">
        <f aca="false">'Low scenario'!$BO28+SUM($D$114:$J$114)-SUM($K$114:$Q$114)-$I$114+$I$116</f>
        <v>-0.0374136958124908</v>
      </c>
      <c r="G50" s="103" t="n">
        <f aca="false">'High scenario'!$AL28+SUM($D$114:$J$114)-SUM($K$114:$Q$114)</f>
        <v>-0.0046455402402349</v>
      </c>
      <c r="H50" s="103" t="n">
        <f aca="false">'High scenario'!$BO28+SUM($D$114:$J$114)-SUM($K$114:$Q$114)-$I$114+$I$116</f>
        <v>-0.0269724647267645</v>
      </c>
      <c r="I50" s="103"/>
    </row>
    <row r="51" customFormat="false" ht="13.25" hidden="false" customHeight="false" outlineLevel="0" collapsed="false">
      <c r="A51" s="98" t="n">
        <v>2040</v>
      </c>
      <c r="B51" s="108"/>
      <c r="C51" s="106" t="n">
        <f aca="false">'Central scenario'!$AL29+SUM($D$114:$J$114)-SUM($K$114:$Q$114)</f>
        <v>-0.00887426204823935</v>
      </c>
      <c r="D51" s="106" t="n">
        <f aca="false">'Central scenario'!$BO29+SUM($D$114:$J$114)-SUM($K$114:$Q$114)-$I$114+$I$116</f>
        <v>-0.0323473419099091</v>
      </c>
      <c r="E51" s="103" t="n">
        <f aca="false">'Low scenario'!$AL29+SUM($D$114:$J$114)-SUM($K$114:$Q$114)</f>
        <v>-0.0118552881195876</v>
      </c>
      <c r="F51" s="103" t="n">
        <f aca="false">'Low scenario'!$BO29+SUM($D$114:$J$114)-SUM($K$114:$Q$114)-$I$114+$I$116</f>
        <v>-0.0357267610886854</v>
      </c>
      <c r="G51" s="103" t="n">
        <f aca="false">'High scenario'!$AL29+SUM($D$114:$J$114)-SUM($K$114:$Q$114)</f>
        <v>-0.00310073279778058</v>
      </c>
      <c r="H51" s="103" t="n">
        <f aca="false">'High scenario'!$BO29+SUM($D$114:$J$114)-SUM($K$114:$Q$114)-$I$114+$I$116</f>
        <v>-0.026247504384918</v>
      </c>
      <c r="I51" s="103"/>
    </row>
    <row r="54" customFormat="false" ht="12.8" hidden="false" customHeight="false" outlineLevel="0" collapsed="false">
      <c r="C54" s="110"/>
      <c r="D54" s="110"/>
      <c r="E54" s="110"/>
      <c r="F54" s="110" t="s">
        <v>141</v>
      </c>
      <c r="G54" s="110"/>
      <c r="H54" s="110"/>
      <c r="I54" s="110"/>
      <c r="J54" s="110"/>
    </row>
    <row r="55" customFormat="false" ht="12.8" hidden="false" customHeight="false" outlineLevel="0" collapsed="false">
      <c r="C55" s="111" t="s">
        <v>142</v>
      </c>
      <c r="D55" s="111"/>
      <c r="E55" s="111"/>
      <c r="F55" s="111"/>
      <c r="G55" s="111"/>
      <c r="H55" s="111"/>
      <c r="I55" s="110"/>
      <c r="J55" s="111" t="s">
        <v>143</v>
      </c>
      <c r="K55" s="111"/>
      <c r="L55" s="111"/>
      <c r="M55" s="111"/>
      <c r="N55" s="111"/>
      <c r="O55" s="111"/>
      <c r="P55" s="111"/>
    </row>
    <row r="56" customFormat="false" ht="12.8" hidden="false" customHeight="false" outlineLevel="0" collapsed="false">
      <c r="B56" s="112"/>
      <c r="C56" s="113" t="s">
        <v>144</v>
      </c>
      <c r="D56" s="113"/>
      <c r="E56" s="113"/>
      <c r="F56" s="113"/>
      <c r="G56" s="113"/>
      <c r="H56" s="113"/>
      <c r="I56" s="113"/>
      <c r="J56" s="113"/>
      <c r="K56" s="114"/>
      <c r="L56" s="114" t="s">
        <v>145</v>
      </c>
      <c r="M56" s="114"/>
      <c r="N56" s="114"/>
      <c r="O56" s="114"/>
      <c r="P56" s="114"/>
      <c r="Q56" s="114"/>
      <c r="R56" s="114"/>
    </row>
    <row r="57" customFormat="false" ht="12.8" hidden="false" customHeight="false" outlineLevel="0" collapsed="false">
      <c r="B57" s="112"/>
      <c r="C57" s="115" t="s">
        <v>146</v>
      </c>
      <c r="D57" s="116" t="s">
        <v>147</v>
      </c>
      <c r="E57" s="115" t="s">
        <v>148</v>
      </c>
      <c r="F57" s="116" t="s">
        <v>149</v>
      </c>
      <c r="G57" s="115" t="s">
        <v>150</v>
      </c>
      <c r="H57" s="116" t="s">
        <v>151</v>
      </c>
      <c r="I57" s="115" t="s">
        <v>152</v>
      </c>
      <c r="J57" s="116" t="s">
        <v>153</v>
      </c>
      <c r="K57" s="116" t="s">
        <v>154</v>
      </c>
      <c r="L57" s="117" t="s">
        <v>155</v>
      </c>
      <c r="M57" s="116" t="s">
        <v>156</v>
      </c>
      <c r="N57" s="117" t="s">
        <v>157</v>
      </c>
      <c r="O57" s="116" t="s">
        <v>158</v>
      </c>
      <c r="P57" s="117" t="s">
        <v>159</v>
      </c>
      <c r="Q57" s="116" t="s">
        <v>160</v>
      </c>
      <c r="R57" s="117" t="s">
        <v>161</v>
      </c>
    </row>
    <row r="58" customFormat="false" ht="12.8" hidden="false" customHeight="false" outlineLevel="0" collapsed="false">
      <c r="B58" s="116" t="n">
        <v>1993</v>
      </c>
      <c r="C58" s="118" t="n">
        <v>853307.6</v>
      </c>
      <c r="D58" s="116"/>
      <c r="E58" s="116"/>
      <c r="F58" s="119"/>
      <c r="G58" s="116"/>
      <c r="H58" s="118"/>
      <c r="I58" s="118" t="n">
        <v>3015865.81949566</v>
      </c>
      <c r="J58" s="118"/>
      <c r="K58" s="120" t="n">
        <v>352371.13373</v>
      </c>
      <c r="L58" s="120"/>
      <c r="M58" s="120" t="n">
        <v>1036245.35282</v>
      </c>
      <c r="N58" s="120" t="n">
        <v>214541.63623</v>
      </c>
      <c r="O58" s="120" t="n">
        <v>0</v>
      </c>
      <c r="P58" s="120"/>
      <c r="Q58" s="120"/>
      <c r="R58" s="120"/>
    </row>
    <row r="59" customFormat="false" ht="12.8" hidden="false" customHeight="false" outlineLevel="0" collapsed="false">
      <c r="B59" s="112" t="n">
        <v>1994</v>
      </c>
      <c r="C59" s="121" t="n">
        <v>1164662.22</v>
      </c>
      <c r="D59" s="122"/>
      <c r="E59" s="122"/>
      <c r="F59" s="122"/>
      <c r="G59" s="122"/>
      <c r="H59" s="121"/>
      <c r="I59" s="121" t="n">
        <v>3226509.52498154</v>
      </c>
      <c r="J59" s="121"/>
      <c r="K59" s="118" t="n">
        <v>293763.12069</v>
      </c>
      <c r="L59" s="118"/>
      <c r="M59" s="118" t="n">
        <v>1287640.9398</v>
      </c>
      <c r="N59" s="118" t="n">
        <v>456594.30016</v>
      </c>
      <c r="O59" s="118" t="n">
        <v>0</v>
      </c>
      <c r="P59" s="118"/>
      <c r="Q59" s="118"/>
      <c r="R59" s="118"/>
    </row>
    <row r="60" customFormat="false" ht="12.8" hidden="false" customHeight="false" outlineLevel="0" collapsed="false">
      <c r="B60" s="112" t="n">
        <v>1995</v>
      </c>
      <c r="C60" s="118" t="n">
        <v>1243225.6</v>
      </c>
      <c r="D60" s="116"/>
      <c r="E60" s="116"/>
      <c r="F60" s="116"/>
      <c r="G60" s="116"/>
      <c r="H60" s="118"/>
      <c r="I60" s="118" t="n">
        <v>2990988.48141767</v>
      </c>
      <c r="J60" s="118"/>
      <c r="K60" s="120" t="n">
        <v>296927.9492</v>
      </c>
      <c r="L60" s="120"/>
      <c r="M60" s="120" t="n">
        <v>1187925.9343</v>
      </c>
      <c r="N60" s="120" t="n">
        <v>524982.07006</v>
      </c>
      <c r="O60" s="120" t="n">
        <v>0</v>
      </c>
      <c r="P60" s="120"/>
      <c r="Q60" s="120"/>
      <c r="R60" s="120"/>
    </row>
    <row r="61" customFormat="false" ht="12.8" hidden="false" customHeight="false" outlineLevel="0" collapsed="false">
      <c r="B61" s="112" t="n">
        <v>1996</v>
      </c>
      <c r="C61" s="121" t="n">
        <v>1456325.4</v>
      </c>
      <c r="D61" s="121"/>
      <c r="E61" s="122" t="n">
        <v>1903838.651715</v>
      </c>
      <c r="F61" s="121" t="n">
        <v>2338287</v>
      </c>
      <c r="G61" s="122" t="n">
        <v>172304</v>
      </c>
      <c r="H61" s="121"/>
      <c r="I61" s="121" t="n">
        <v>3231346.71425055</v>
      </c>
      <c r="J61" s="121" t="n">
        <v>516954.41</v>
      </c>
      <c r="K61" s="118" t="n">
        <v>330883.704</v>
      </c>
      <c r="L61" s="118"/>
      <c r="M61" s="118" t="n">
        <v>1011324.76855</v>
      </c>
      <c r="N61" s="118" t="n">
        <v>1019118.98165</v>
      </c>
      <c r="O61" s="118" t="n">
        <v>0</v>
      </c>
      <c r="P61" s="118"/>
      <c r="Q61" s="118"/>
      <c r="R61" s="118"/>
    </row>
    <row r="62" customFormat="false" ht="12.8" hidden="false" customHeight="false" outlineLevel="0" collapsed="false">
      <c r="B62" s="112" t="n">
        <v>1997</v>
      </c>
      <c r="C62" s="118" t="n">
        <v>1669177.74063</v>
      </c>
      <c r="D62" s="118"/>
      <c r="E62" s="116" t="n">
        <v>2043538.989492</v>
      </c>
      <c r="F62" s="118" t="n">
        <v>3917421</v>
      </c>
      <c r="G62" s="116" t="n">
        <v>193825</v>
      </c>
      <c r="H62" s="118"/>
      <c r="I62" s="118" t="n">
        <v>3598188.08761998</v>
      </c>
      <c r="J62" s="118" t="n">
        <v>1986806.99</v>
      </c>
      <c r="K62" s="120" t="n">
        <v>246102.79437</v>
      </c>
      <c r="L62" s="120"/>
      <c r="M62" s="120" t="n">
        <v>1102667.44057</v>
      </c>
      <c r="N62" s="120" t="n">
        <v>1011029.82583</v>
      </c>
      <c r="O62" s="120" t="n">
        <v>0</v>
      </c>
      <c r="P62" s="120"/>
      <c r="Q62" s="120"/>
      <c r="R62" s="120"/>
    </row>
    <row r="63" customFormat="false" ht="12.8" hidden="false" customHeight="false" outlineLevel="0" collapsed="false">
      <c r="B63" s="112" t="n">
        <v>1998</v>
      </c>
      <c r="C63" s="121" t="n">
        <v>1902253.64072</v>
      </c>
      <c r="D63" s="121" t="n">
        <v>43509.9</v>
      </c>
      <c r="E63" s="122" t="n">
        <v>2097707.449838</v>
      </c>
      <c r="F63" s="121" t="n">
        <v>3692434</v>
      </c>
      <c r="G63" s="122" t="n">
        <v>197766</v>
      </c>
      <c r="H63" s="121"/>
      <c r="I63" s="121" t="n">
        <v>3797640.46271228</v>
      </c>
      <c r="J63" s="121" t="n">
        <v>1855405.55</v>
      </c>
      <c r="K63" s="118" t="n">
        <v>231684.89787</v>
      </c>
      <c r="L63" s="118"/>
      <c r="M63" s="118" t="n">
        <v>1323795.24164</v>
      </c>
      <c r="N63" s="118" t="n">
        <v>1121821.99199</v>
      </c>
      <c r="O63" s="118" t="n">
        <v>0</v>
      </c>
      <c r="P63" s="118"/>
      <c r="Q63" s="118"/>
      <c r="R63" s="118"/>
    </row>
    <row r="64" customFormat="false" ht="12.8" hidden="false" customHeight="false" outlineLevel="0" collapsed="false">
      <c r="B64" s="112" t="n">
        <v>1999</v>
      </c>
      <c r="C64" s="118" t="n">
        <v>1850960.88511</v>
      </c>
      <c r="D64" s="118" t="n">
        <v>193381.3</v>
      </c>
      <c r="E64" s="116" t="n">
        <v>1876157.764481</v>
      </c>
      <c r="F64" s="118" t="n">
        <v>3587875</v>
      </c>
      <c r="G64" s="116" t="n">
        <v>196994</v>
      </c>
      <c r="H64" s="118"/>
      <c r="I64" s="118" t="n">
        <v>3702544.47452621</v>
      </c>
      <c r="J64" s="118" t="n">
        <v>1868434.31</v>
      </c>
      <c r="K64" s="120" t="n">
        <v>239526.32367</v>
      </c>
      <c r="L64" s="120"/>
      <c r="M64" s="120" t="n">
        <v>1408351.81663</v>
      </c>
      <c r="N64" s="120" t="n">
        <v>1053075.5174</v>
      </c>
      <c r="O64" s="120" t="n">
        <v>0</v>
      </c>
      <c r="P64" s="120"/>
      <c r="Q64" s="120"/>
      <c r="R64" s="120"/>
    </row>
    <row r="65" customFormat="false" ht="12.8" hidden="false" customHeight="false" outlineLevel="0" collapsed="false">
      <c r="B65" s="112" t="n">
        <v>2000</v>
      </c>
      <c r="C65" s="121" t="n">
        <v>2095954.20594</v>
      </c>
      <c r="D65" s="121" t="n">
        <v>225126.798267</v>
      </c>
      <c r="E65" s="122" t="n">
        <v>1959837.85384788</v>
      </c>
      <c r="F65" s="121" t="n">
        <v>3478201</v>
      </c>
      <c r="G65" s="122" t="n">
        <v>487254.75526</v>
      </c>
      <c r="H65" s="121"/>
      <c r="I65" s="121" t="n">
        <v>3765213.6844696</v>
      </c>
      <c r="J65" s="121" t="n">
        <v>1776845.4022295</v>
      </c>
      <c r="K65" s="118" t="n">
        <v>215402.99416</v>
      </c>
      <c r="L65" s="118"/>
      <c r="M65" s="118" t="n">
        <v>1300825.33734</v>
      </c>
      <c r="N65" s="118" t="n">
        <v>1093248.25442</v>
      </c>
      <c r="O65" s="118" t="n">
        <v>0</v>
      </c>
      <c r="P65" s="118"/>
      <c r="Q65" s="118"/>
      <c r="R65" s="118"/>
    </row>
    <row r="66" customFormat="false" ht="12.8" hidden="false" customHeight="false" outlineLevel="0" collapsed="false">
      <c r="B66" s="112" t="n">
        <v>2001</v>
      </c>
      <c r="C66" s="118" t="n">
        <v>1994592.07047</v>
      </c>
      <c r="D66" s="118" t="n">
        <v>213002.63159</v>
      </c>
      <c r="E66" s="116" t="n">
        <v>1582734.84789566</v>
      </c>
      <c r="F66" s="118" t="n">
        <v>3419627</v>
      </c>
      <c r="G66" s="116" t="n">
        <v>225853.29969</v>
      </c>
      <c r="H66" s="118" t="n">
        <v>2933082</v>
      </c>
      <c r="I66" s="118" t="n">
        <v>3343942.45631307</v>
      </c>
      <c r="J66" s="118" t="n">
        <v>1739519.1815753</v>
      </c>
      <c r="K66" s="120" t="n">
        <v>184976.21637</v>
      </c>
      <c r="L66" s="120"/>
      <c r="M66" s="120" t="n">
        <v>1232567.64749</v>
      </c>
      <c r="N66" s="120" t="n">
        <v>1053013.16575</v>
      </c>
      <c r="O66" s="120" t="n">
        <v>0</v>
      </c>
      <c r="P66" s="120"/>
      <c r="Q66" s="120"/>
      <c r="R66" s="120"/>
    </row>
    <row r="67" customFormat="false" ht="12.8" hidden="false" customHeight="false" outlineLevel="0" collapsed="false">
      <c r="B67" s="112" t="n">
        <v>2002</v>
      </c>
      <c r="C67" s="121" t="n">
        <v>1721480.99196</v>
      </c>
      <c r="D67" s="121" t="n">
        <v>161900.70904</v>
      </c>
      <c r="E67" s="122" t="n">
        <v>1571513.88819431</v>
      </c>
      <c r="F67" s="121" t="n">
        <v>4483171</v>
      </c>
      <c r="G67" s="122" t="n">
        <v>217634.09198</v>
      </c>
      <c r="H67" s="121" t="n">
        <v>4857335</v>
      </c>
      <c r="I67" s="121" t="n">
        <v>3012321.73270982</v>
      </c>
      <c r="J67" s="121" t="n">
        <v>1808967.1664198</v>
      </c>
      <c r="K67" s="118" t="n">
        <v>210715.14495</v>
      </c>
      <c r="L67" s="118"/>
      <c r="M67" s="118" t="n">
        <v>1228490.33447</v>
      </c>
      <c r="N67" s="118" t="n">
        <v>896657.02276</v>
      </c>
      <c r="O67" s="118" t="n">
        <v>0</v>
      </c>
      <c r="P67" s="118"/>
      <c r="Q67" s="118"/>
      <c r="R67" s="118"/>
    </row>
    <row r="68" customFormat="false" ht="12.8" hidden="false" customHeight="false" outlineLevel="0" collapsed="false">
      <c r="B68" s="112" t="n">
        <v>2003</v>
      </c>
      <c r="C68" s="118" t="n">
        <v>2926862.80533</v>
      </c>
      <c r="D68" s="118" t="n">
        <v>206266.978848</v>
      </c>
      <c r="E68" s="116" t="n">
        <v>2159757.59570741</v>
      </c>
      <c r="F68" s="118" t="n">
        <v>4973177</v>
      </c>
      <c r="G68" s="116" t="n">
        <v>256304.73254</v>
      </c>
      <c r="H68" s="118" t="n">
        <v>5900237</v>
      </c>
      <c r="I68" s="118" t="n">
        <v>4436735.16197493</v>
      </c>
      <c r="J68" s="118" t="n">
        <v>1866693.826383</v>
      </c>
      <c r="K68" s="120" t="n">
        <v>256579.96757</v>
      </c>
      <c r="L68" s="120"/>
      <c r="M68" s="120" t="n">
        <v>1474636.94382</v>
      </c>
      <c r="N68" s="120" t="n">
        <v>1080109.03364</v>
      </c>
      <c r="O68" s="120" t="n">
        <v>0</v>
      </c>
      <c r="P68" s="120"/>
      <c r="Q68" s="120"/>
      <c r="R68" s="120"/>
    </row>
    <row r="69" customFormat="false" ht="12.8" hidden="false" customHeight="false" outlineLevel="0" collapsed="false">
      <c r="B69" s="112" t="n">
        <v>2004</v>
      </c>
      <c r="C69" s="121" t="n">
        <v>4445674.9968</v>
      </c>
      <c r="D69" s="121" t="n">
        <v>319188.208521</v>
      </c>
      <c r="E69" s="122" t="n">
        <v>3193816.385506</v>
      </c>
      <c r="F69" s="121" t="n">
        <v>5378515</v>
      </c>
      <c r="G69" s="122" t="n">
        <v>343399.86403</v>
      </c>
      <c r="H69" s="121" t="n">
        <v>7681862</v>
      </c>
      <c r="I69" s="121" t="n">
        <v>6613425.98806711</v>
      </c>
      <c r="J69" s="121" t="n">
        <v>2024594.8909331</v>
      </c>
      <c r="K69" s="118" t="n">
        <v>292385.97512</v>
      </c>
      <c r="L69" s="118"/>
      <c r="M69" s="118" t="n">
        <v>1469347.76251</v>
      </c>
      <c r="N69" s="118" t="n">
        <v>1558850.89528</v>
      </c>
      <c r="O69" s="118" t="n">
        <v>0</v>
      </c>
      <c r="P69" s="118"/>
      <c r="Q69" s="118"/>
      <c r="R69" s="118"/>
    </row>
    <row r="70" customFormat="false" ht="12.8" hidden="false" customHeight="false" outlineLevel="0" collapsed="false">
      <c r="B70" s="112" t="n">
        <v>2005</v>
      </c>
      <c r="C70" s="118" t="n">
        <v>5603319.4768</v>
      </c>
      <c r="D70" s="118" t="n">
        <v>414100.619296</v>
      </c>
      <c r="E70" s="116" t="n">
        <v>3799668.14863337</v>
      </c>
      <c r="F70" s="118" t="n">
        <v>6017379</v>
      </c>
      <c r="G70" s="116" t="n">
        <v>392086.011</v>
      </c>
      <c r="H70" s="118" t="n">
        <v>9434291</v>
      </c>
      <c r="I70" s="118" t="n">
        <v>8146311.50442478</v>
      </c>
      <c r="J70" s="118" t="n">
        <v>2283146.7197573</v>
      </c>
      <c r="K70" s="120" t="n">
        <v>443286.29688</v>
      </c>
      <c r="L70" s="120"/>
      <c r="M70" s="120" t="n">
        <v>1538056.66477</v>
      </c>
      <c r="N70" s="120" t="n">
        <v>1940345.98108</v>
      </c>
      <c r="O70" s="120" t="n">
        <v>0</v>
      </c>
      <c r="P70" s="120"/>
      <c r="Q70" s="120"/>
      <c r="R70" s="120"/>
    </row>
    <row r="71" customFormat="false" ht="12.8" hidden="false" customHeight="false" outlineLevel="0" collapsed="false">
      <c r="B71" s="112" t="n">
        <v>2006</v>
      </c>
      <c r="C71" s="121" t="n">
        <v>6733513.05459</v>
      </c>
      <c r="D71" s="121" t="n">
        <v>463050.868035</v>
      </c>
      <c r="E71" s="122" t="n">
        <v>4856595.57018673</v>
      </c>
      <c r="F71" s="121" t="n">
        <v>6572626</v>
      </c>
      <c r="G71" s="122" t="n">
        <v>398243.52609</v>
      </c>
      <c r="H71" s="121" t="n">
        <v>11685685</v>
      </c>
      <c r="I71" s="121" t="n">
        <v>10103645.4250591</v>
      </c>
      <c r="J71" s="121" t="n">
        <v>2437923.9389405</v>
      </c>
      <c r="K71" s="118" t="n">
        <v>596706.40429</v>
      </c>
      <c r="L71" s="118"/>
      <c r="M71" s="118" t="n">
        <v>1685933.6627</v>
      </c>
      <c r="N71" s="118" t="n">
        <v>2798293.27906</v>
      </c>
      <c r="O71" s="118" t="n">
        <v>0</v>
      </c>
      <c r="P71" s="118"/>
      <c r="Q71" s="118"/>
      <c r="R71" s="118"/>
    </row>
    <row r="72" customFormat="false" ht="12.8" hidden="false" customHeight="false" outlineLevel="0" collapsed="false">
      <c r="B72" s="112" t="n">
        <v>2007</v>
      </c>
      <c r="C72" s="118" t="n">
        <v>8488745.60076</v>
      </c>
      <c r="D72" s="118" t="n">
        <v>525160.252624</v>
      </c>
      <c r="E72" s="116" t="n">
        <v>6461394.65383149</v>
      </c>
      <c r="F72" s="118" t="n">
        <v>7465676</v>
      </c>
      <c r="G72" s="116" t="n">
        <v>447075.21997</v>
      </c>
      <c r="H72" s="118" t="n">
        <v>15064961</v>
      </c>
      <c r="I72" s="118" t="n">
        <v>13371549.19129</v>
      </c>
      <c r="J72" s="118" t="n">
        <v>2704319.9941651</v>
      </c>
      <c r="K72" s="120" t="n">
        <v>838168.47267</v>
      </c>
      <c r="L72" s="120"/>
      <c r="M72" s="120" t="n">
        <v>2059936.26201</v>
      </c>
      <c r="N72" s="120" t="n">
        <v>4169261.10058</v>
      </c>
      <c r="O72" s="120" t="n">
        <v>0</v>
      </c>
      <c r="P72" s="120"/>
      <c r="Q72" s="120"/>
      <c r="R72" s="120"/>
    </row>
    <row r="73" customFormat="false" ht="12.8" hidden="false" customHeight="false" outlineLevel="0" collapsed="false">
      <c r="B73" s="112" t="n">
        <v>2008</v>
      </c>
      <c r="C73" s="121" t="n">
        <v>10735671.1304</v>
      </c>
      <c r="D73" s="121" t="n">
        <v>710091.538779</v>
      </c>
      <c r="E73" s="122" t="n">
        <v>8271840.77363275</v>
      </c>
      <c r="F73" s="121" t="n">
        <v>9693850</v>
      </c>
      <c r="G73" s="122" t="n">
        <v>555098.17588</v>
      </c>
      <c r="H73" s="121" t="n">
        <v>19495157</v>
      </c>
      <c r="I73" s="121" t="n">
        <v>16753835.7595</v>
      </c>
      <c r="J73" s="121" t="n">
        <v>3269922.0771961</v>
      </c>
      <c r="K73" s="118" t="n">
        <v>1265908.80827</v>
      </c>
      <c r="L73" s="118"/>
      <c r="M73" s="118" t="n">
        <v>2527385.48547</v>
      </c>
      <c r="N73" s="118" t="n">
        <v>6157865.94606</v>
      </c>
      <c r="O73" s="118" t="n">
        <v>1341518.04191</v>
      </c>
      <c r="P73" s="118"/>
      <c r="Q73" s="118"/>
      <c r="R73" s="118"/>
    </row>
    <row r="74" customFormat="false" ht="12.8" hidden="false" customHeight="false" outlineLevel="0" collapsed="false">
      <c r="B74" s="112" t="n">
        <v>2009</v>
      </c>
      <c r="C74" s="118" t="n">
        <v>11102856.8612</v>
      </c>
      <c r="D74" s="118" t="n">
        <v>900098.5</v>
      </c>
      <c r="E74" s="116" t="n">
        <v>9009731.229499</v>
      </c>
      <c r="F74" s="118" t="n">
        <v>11593279</v>
      </c>
      <c r="G74" s="116" t="n">
        <v>658385</v>
      </c>
      <c r="H74" s="118" t="n">
        <v>20561471</v>
      </c>
      <c r="I74" s="118" t="n">
        <v>18241431.1264</v>
      </c>
      <c r="J74" s="118" t="n">
        <v>3806449.67</v>
      </c>
      <c r="K74" s="120" t="n">
        <v>2218502.32568</v>
      </c>
      <c r="L74" s="120"/>
      <c r="M74" s="120" t="n">
        <v>3449309.24374</v>
      </c>
      <c r="N74" s="120" t="n">
        <v>8571574.85123</v>
      </c>
      <c r="O74" s="120" t="n">
        <v>2090315.13795</v>
      </c>
      <c r="P74" s="120"/>
      <c r="Q74" s="120"/>
      <c r="R74" s="120"/>
    </row>
    <row r="75" customFormat="false" ht="12.8" hidden="false" customHeight="false" outlineLevel="0" collapsed="false">
      <c r="B75" s="112" t="n">
        <v>2010</v>
      </c>
      <c r="C75" s="121" t="n">
        <v>15263717.30188</v>
      </c>
      <c r="D75" s="121" t="n">
        <v>1463000</v>
      </c>
      <c r="E75" s="122" t="n">
        <v>11741500</v>
      </c>
      <c r="F75" s="121" t="n">
        <v>15269008</v>
      </c>
      <c r="G75" s="122" t="n">
        <v>771500</v>
      </c>
      <c r="H75" s="121" t="n">
        <v>26884733</v>
      </c>
      <c r="I75" s="121" t="n">
        <v>24500782.05837</v>
      </c>
      <c r="J75" s="121" t="n">
        <v>4960800</v>
      </c>
      <c r="K75" s="118" t="n">
        <v>3204177.57701</v>
      </c>
      <c r="L75" s="118"/>
      <c r="M75" s="118" t="n">
        <v>4575635.74562</v>
      </c>
      <c r="N75" s="118" t="n">
        <v>11981071.62296</v>
      </c>
      <c r="O75" s="118" t="n">
        <v>2146300</v>
      </c>
      <c r="P75" s="118"/>
      <c r="Q75" s="118"/>
      <c r="R75" s="118"/>
    </row>
    <row r="76" customFormat="false" ht="12.8" hidden="false" customHeight="false" outlineLevel="0" collapsed="false">
      <c r="B76" s="112" t="n">
        <v>2011</v>
      </c>
      <c r="C76" s="118" t="n">
        <v>21562243.17099</v>
      </c>
      <c r="D76" s="118" t="n">
        <v>2085600</v>
      </c>
      <c r="E76" s="116" t="n">
        <v>15229500</v>
      </c>
      <c r="F76" s="118" t="n">
        <v>18131477</v>
      </c>
      <c r="G76" s="116" t="n">
        <v>1013100</v>
      </c>
      <c r="H76" s="118" t="n">
        <v>36179425</v>
      </c>
      <c r="I76" s="118" t="n">
        <v>32436095.45798</v>
      </c>
      <c r="J76" s="118" t="n">
        <v>5715000</v>
      </c>
      <c r="K76" s="120" t="n">
        <v>4769282.46596</v>
      </c>
      <c r="L76" s="120" t="n">
        <v>729678.74661</v>
      </c>
      <c r="M76" s="120" t="n">
        <v>5370180.45524</v>
      </c>
      <c r="N76" s="120" t="n">
        <v>17562855.03792</v>
      </c>
      <c r="O76" s="120" t="n">
        <v>2247300</v>
      </c>
      <c r="P76" s="120"/>
      <c r="Q76" s="120" t="n">
        <v>716700</v>
      </c>
      <c r="R76" s="120"/>
    </row>
    <row r="77" customFormat="false" ht="12.8" hidden="false" customHeight="false" outlineLevel="0" collapsed="false">
      <c r="B77" s="112" t="n">
        <v>2012</v>
      </c>
      <c r="C77" s="121" t="n">
        <v>27594331.3664</v>
      </c>
      <c r="D77" s="121" t="n">
        <v>2672800</v>
      </c>
      <c r="E77" s="122" t="n">
        <v>19313800</v>
      </c>
      <c r="F77" s="121" t="n">
        <v>25785407</v>
      </c>
      <c r="G77" s="122" t="n">
        <v>1229100</v>
      </c>
      <c r="H77" s="121" t="n">
        <v>43931228</v>
      </c>
      <c r="I77" s="121" t="n">
        <v>41041468.20529</v>
      </c>
      <c r="J77" s="121" t="n">
        <v>8238600</v>
      </c>
      <c r="K77" s="118" t="n">
        <v>6238307.1858</v>
      </c>
      <c r="L77" s="118" t="n">
        <v>953762.92164</v>
      </c>
      <c r="M77" s="118" t="n">
        <v>6683313.77334</v>
      </c>
      <c r="N77" s="118" t="n">
        <v>26606758.85089</v>
      </c>
      <c r="O77" s="118" t="n">
        <v>3258800</v>
      </c>
      <c r="P77" s="118"/>
      <c r="Q77" s="118" t="n">
        <v>0</v>
      </c>
      <c r="R77" s="118"/>
    </row>
    <row r="78" customFormat="false" ht="12.8" hidden="false" customHeight="false" outlineLevel="0" collapsed="false">
      <c r="B78" s="112" t="n">
        <v>2013</v>
      </c>
      <c r="C78" s="118" t="n">
        <v>36576358.35</v>
      </c>
      <c r="D78" s="118" t="n">
        <v>3099000</v>
      </c>
      <c r="E78" s="116" t="n">
        <v>24906800</v>
      </c>
      <c r="F78" s="118" t="n">
        <v>31010317</v>
      </c>
      <c r="G78" s="116" t="n">
        <v>1332400</v>
      </c>
      <c r="H78" s="118" t="n">
        <v>56514839</v>
      </c>
      <c r="I78" s="118" t="n">
        <v>53287660.80492</v>
      </c>
      <c r="J78" s="118" t="n">
        <v>8682000</v>
      </c>
      <c r="K78" s="120" t="n">
        <v>7042799.31211</v>
      </c>
      <c r="L78" s="120" t="n">
        <v>1253574.1296</v>
      </c>
      <c r="M78" s="120" t="n">
        <v>8856389.21015</v>
      </c>
      <c r="N78" s="120" t="n">
        <v>36122011.13802</v>
      </c>
      <c r="O78" s="120" t="n">
        <v>5590600</v>
      </c>
      <c r="P78" s="120"/>
      <c r="Q78" s="120" t="n">
        <v>0</v>
      </c>
      <c r="R78" s="120"/>
    </row>
    <row r="79" customFormat="false" ht="12.8" hidden="false" customHeight="false" outlineLevel="0" collapsed="false">
      <c r="B79" s="112" t="n">
        <v>2014</v>
      </c>
      <c r="C79" s="121" t="n">
        <v>53294684.66403</v>
      </c>
      <c r="D79" s="121" t="n">
        <v>2940800</v>
      </c>
      <c r="E79" s="122" t="n">
        <v>32721600</v>
      </c>
      <c r="F79" s="121" t="n">
        <v>44490091</v>
      </c>
      <c r="G79" s="122" t="n">
        <v>1984900</v>
      </c>
      <c r="H79" s="121" t="n">
        <v>76739818</v>
      </c>
      <c r="I79" s="121" t="n">
        <v>72676066.20744</v>
      </c>
      <c r="J79" s="121" t="n">
        <v>12167700</v>
      </c>
      <c r="K79" s="118" t="n">
        <v>9516808.09741</v>
      </c>
      <c r="L79" s="118" t="n">
        <v>1610245.75254</v>
      </c>
      <c r="M79" s="118" t="n">
        <v>11872462.07607</v>
      </c>
      <c r="N79" s="118" t="n">
        <v>49042610.26827</v>
      </c>
      <c r="O79" s="118" t="n">
        <v>8266200</v>
      </c>
      <c r="P79" s="118"/>
      <c r="Q79" s="118" t="n">
        <v>0</v>
      </c>
      <c r="R79" s="118"/>
    </row>
    <row r="80" customFormat="false" ht="12.8" hidden="false" customHeight="false" outlineLevel="0" collapsed="false">
      <c r="B80" s="112" t="n">
        <v>2015</v>
      </c>
      <c r="C80" s="118" t="n">
        <v>75797809.1</v>
      </c>
      <c r="D80" s="118" t="n">
        <v>3969300</v>
      </c>
      <c r="E80" s="123" t="n">
        <v>43272400</v>
      </c>
      <c r="F80" s="118" t="n">
        <v>56478261</v>
      </c>
      <c r="G80" s="116" t="n">
        <v>2916400</v>
      </c>
      <c r="H80" s="118" t="n">
        <v>97479599</v>
      </c>
      <c r="I80" s="118" t="n">
        <v>95600316.12798</v>
      </c>
      <c r="J80" s="118" t="n">
        <v>14199800</v>
      </c>
      <c r="K80" s="120" t="n">
        <v>12485483.44174</v>
      </c>
      <c r="L80" s="120" t="n">
        <v>2178603.64548</v>
      </c>
      <c r="M80" s="120" t="n">
        <v>16038444.76165</v>
      </c>
      <c r="N80" s="120" t="n">
        <v>68361691.35172</v>
      </c>
      <c r="O80" s="120" t="n">
        <v>10207500</v>
      </c>
      <c r="P80" s="120"/>
      <c r="Q80" s="120" t="n">
        <v>0</v>
      </c>
      <c r="R80" s="120"/>
    </row>
    <row r="81" customFormat="false" ht="12.8" hidden="false" customHeight="false" outlineLevel="0" collapsed="false">
      <c r="B81" s="112" t="n">
        <v>2016</v>
      </c>
      <c r="C81" s="121" t="n">
        <v>86485940.4164</v>
      </c>
      <c r="D81" s="121" t="n">
        <v>4810100</v>
      </c>
      <c r="E81" s="121" t="n">
        <v>58259500</v>
      </c>
      <c r="F81" s="121" t="n">
        <v>75663968</v>
      </c>
      <c r="G81" s="122" t="n">
        <v>4187600</v>
      </c>
      <c r="H81" s="121" t="n">
        <v>131669079</v>
      </c>
      <c r="I81" s="121" t="n">
        <v>126199197.124</v>
      </c>
      <c r="J81" s="121" t="n">
        <v>19962000</v>
      </c>
      <c r="K81" s="118" t="n">
        <v>14554479.38537</v>
      </c>
      <c r="L81" s="118" t="n">
        <v>2916910.09244</v>
      </c>
      <c r="M81" s="118" t="n">
        <v>22415518.30814</v>
      </c>
      <c r="N81" s="118" t="n">
        <v>88401916.12013</v>
      </c>
      <c r="O81" s="118" t="n">
        <v>16218300</v>
      </c>
      <c r="P81" s="118"/>
      <c r="Q81" s="118" t="n">
        <v>12099400</v>
      </c>
      <c r="R81" s="118" t="n">
        <v>31300557.6342019</v>
      </c>
    </row>
    <row r="82" customFormat="false" ht="12.8" hidden="false" customHeight="false" outlineLevel="0" collapsed="false">
      <c r="B82" s="124" t="n">
        <v>2017</v>
      </c>
      <c r="C82" s="125" t="n">
        <v>109245834.21693</v>
      </c>
      <c r="D82" s="125" t="n">
        <v>7282225.6</v>
      </c>
      <c r="E82" s="125" t="n">
        <v>74727533.13788</v>
      </c>
      <c r="F82" s="125" t="n">
        <v>102845595</v>
      </c>
      <c r="G82" s="126" t="n">
        <v>5625587</v>
      </c>
      <c r="H82" s="125" t="n">
        <v>172838482</v>
      </c>
      <c r="I82" s="125" t="n">
        <v>166461992.04945</v>
      </c>
      <c r="J82" s="125" t="n">
        <v>29455686.93297</v>
      </c>
      <c r="K82" s="127" t="n">
        <v>18322852.72915</v>
      </c>
      <c r="L82" s="127" t="n">
        <v>5017571.50117</v>
      </c>
      <c r="M82" s="127" t="n">
        <v>30933083.00808</v>
      </c>
      <c r="N82" s="127" t="n">
        <v>104611186.68281</v>
      </c>
      <c r="O82" s="127" t="n">
        <v>18023556.12808</v>
      </c>
      <c r="P82" s="127" t="n">
        <v>9373728.112</v>
      </c>
      <c r="Q82" s="127" t="n">
        <v>10845000</v>
      </c>
      <c r="R82" s="127" t="n">
        <v>77978329.8140266</v>
      </c>
    </row>
    <row r="83" customFormat="false" ht="12.8" hidden="false" customHeight="false" outlineLevel="0" collapsed="false">
      <c r="B83" s="112" t="n">
        <v>2018</v>
      </c>
      <c r="C83" s="128"/>
      <c r="D83" s="128" t="n">
        <v>11016890.5</v>
      </c>
      <c r="E83" s="128" t="n">
        <v>106984441.63282</v>
      </c>
      <c r="F83" s="128" t="n">
        <v>116408746.14157</v>
      </c>
      <c r="G83" s="128" t="n">
        <v>6845924</v>
      </c>
      <c r="H83" s="128" t="n">
        <v>232591321.05233</v>
      </c>
      <c r="I83" s="128" t="n">
        <v>260430300</v>
      </c>
      <c r="J83" s="128" t="n">
        <v>30341077.9158</v>
      </c>
      <c r="K83" s="118" t="n">
        <v>21525462.73405</v>
      </c>
      <c r="L83" s="118" t="n">
        <v>6263843.69233</v>
      </c>
      <c r="M83" s="118" t="n">
        <v>39299818.62715</v>
      </c>
      <c r="N83" s="118" t="n">
        <v>101267287.8766</v>
      </c>
      <c r="O83" s="118" t="n">
        <v>22662949.94606</v>
      </c>
      <c r="P83" s="118" t="n">
        <v>38198551.272</v>
      </c>
      <c r="Q83" s="118" t="n">
        <v>19529500</v>
      </c>
      <c r="R83" s="118" t="n">
        <v>168141700</v>
      </c>
    </row>
    <row r="84" customFormat="false" ht="12.8" hidden="false" customHeight="false" outlineLevel="0" collapsed="false">
      <c r="B84" s="112" t="n">
        <v>2019</v>
      </c>
      <c r="C84" s="125"/>
      <c r="D84" s="125" t="n">
        <v>14165433.64338</v>
      </c>
      <c r="E84" s="125" t="n">
        <v>151152893.48943</v>
      </c>
      <c r="F84" s="125" t="n">
        <v>161666292.57813</v>
      </c>
      <c r="G84" s="125" t="n">
        <v>9268001</v>
      </c>
      <c r="H84" s="125" t="n">
        <v>343312702.70225</v>
      </c>
      <c r="I84" s="125" t="n">
        <v>372410183.4225</v>
      </c>
      <c r="J84" s="125" t="n">
        <v>41698468.8906</v>
      </c>
      <c r="K84" s="129" t="n">
        <v>27068720.54651</v>
      </c>
      <c r="L84" s="129" t="n">
        <v>8542325.81757</v>
      </c>
      <c r="M84" s="129" t="n">
        <v>68320169.71474</v>
      </c>
      <c r="N84" s="129" t="n">
        <v>139790800.5498</v>
      </c>
      <c r="O84" s="129" t="n">
        <v>34713224.42191</v>
      </c>
      <c r="P84" s="129" t="n">
        <v>52849724.776</v>
      </c>
      <c r="Q84" s="129" t="n">
        <v>25059464.64687</v>
      </c>
      <c r="R84" s="129" t="n">
        <v>306424716.35524</v>
      </c>
    </row>
    <row r="85" customFormat="false" ht="12.8" hidden="false" customHeight="false" outlineLevel="0" collapsed="false">
      <c r="B85" s="112" t="n">
        <v>1993</v>
      </c>
      <c r="C85" s="130" t="n">
        <v>0.00360798997870177</v>
      </c>
      <c r="D85" s="130"/>
      <c r="E85" s="130"/>
      <c r="F85" s="130"/>
      <c r="G85" s="130"/>
      <c r="H85" s="130"/>
      <c r="I85" s="130" t="n">
        <v>0.0127518067972787</v>
      </c>
      <c r="J85" s="130" t="n">
        <v>0</v>
      </c>
      <c r="K85" s="131" t="n">
        <v>0.00148990999175634</v>
      </c>
      <c r="L85" s="131"/>
      <c r="M85" s="131" t="n">
        <v>0.00438149484248217</v>
      </c>
      <c r="N85" s="131" t="n">
        <v>0.000907133691920851</v>
      </c>
      <c r="O85" s="131"/>
      <c r="P85" s="131"/>
      <c r="Q85" s="131"/>
      <c r="R85" s="131"/>
    </row>
    <row r="86" customFormat="false" ht="12.8" hidden="false" customHeight="false" outlineLevel="0" collapsed="false">
      <c r="B86" s="112" t="n">
        <v>1994</v>
      </c>
      <c r="C86" s="132" t="n">
        <v>0.00452401493112597</v>
      </c>
      <c r="D86" s="132"/>
      <c r="E86" s="132"/>
      <c r="F86" s="132"/>
      <c r="G86" s="132"/>
      <c r="H86" s="132"/>
      <c r="I86" s="132" t="n">
        <v>0.0125330563795884</v>
      </c>
      <c r="J86" s="132" t="n">
        <v>0</v>
      </c>
      <c r="K86" s="130" t="n">
        <v>0.00114109371918643</v>
      </c>
      <c r="L86" s="130"/>
      <c r="M86" s="130" t="n">
        <v>0.00500171357630564</v>
      </c>
      <c r="N86" s="130" t="n">
        <v>0.00177359529305488</v>
      </c>
      <c r="O86" s="130"/>
      <c r="P86" s="130"/>
      <c r="Q86" s="130"/>
      <c r="R86" s="130"/>
    </row>
    <row r="87" customFormat="false" ht="12.8" hidden="false" customHeight="false" outlineLevel="0" collapsed="false">
      <c r="B87" s="112" t="n">
        <v>1995</v>
      </c>
      <c r="C87" s="130" t="n">
        <v>0.00481810842810914</v>
      </c>
      <c r="D87" s="130"/>
      <c r="E87" s="130"/>
      <c r="F87" s="130"/>
      <c r="G87" s="130"/>
      <c r="H87" s="130"/>
      <c r="I87" s="130" t="n">
        <v>0.011591546064283</v>
      </c>
      <c r="J87" s="130" t="n">
        <v>0</v>
      </c>
      <c r="K87" s="131" t="n">
        <v>0.00115074130920541</v>
      </c>
      <c r="L87" s="131"/>
      <c r="M87" s="131" t="n">
        <v>0.00460379512456971</v>
      </c>
      <c r="N87" s="131" t="n">
        <v>0.00203456278278236</v>
      </c>
      <c r="O87" s="131"/>
      <c r="P87" s="131"/>
      <c r="Q87" s="131"/>
      <c r="R87" s="131"/>
    </row>
    <row r="88" customFormat="false" ht="12.8" hidden="false" customHeight="false" outlineLevel="0" collapsed="false">
      <c r="B88" s="112" t="n">
        <v>1996</v>
      </c>
      <c r="C88" s="132" t="n">
        <v>0.00535119124011765</v>
      </c>
      <c r="D88" s="132"/>
      <c r="E88" s="132" t="n">
        <v>0.00699555519367766</v>
      </c>
      <c r="F88" s="132" t="n">
        <v>0.00859191284535789</v>
      </c>
      <c r="G88" s="132" t="n">
        <v>0.000633122003803018</v>
      </c>
      <c r="H88" s="132"/>
      <c r="I88" s="132" t="n">
        <v>0.0118734138888743</v>
      </c>
      <c r="J88" s="132" t="n">
        <v>0.00189952184472796</v>
      </c>
      <c r="K88" s="130" t="n">
        <v>0.00121581480233915</v>
      </c>
      <c r="L88" s="130"/>
      <c r="M88" s="130" t="n">
        <v>0.00371605977783452</v>
      </c>
      <c r="N88" s="130" t="n">
        <v>0.00374469920475403</v>
      </c>
      <c r="O88" s="130"/>
      <c r="P88" s="130"/>
      <c r="Q88" s="130"/>
      <c r="R88" s="130"/>
    </row>
    <row r="89" customFormat="false" ht="12.8" hidden="false" customHeight="false" outlineLevel="0" collapsed="false">
      <c r="B89" s="112" t="n">
        <v>1997</v>
      </c>
      <c r="C89" s="130" t="n">
        <v>0.00569959755309632</v>
      </c>
      <c r="D89" s="130"/>
      <c r="E89" s="130" t="n">
        <v>0.00697789668568757</v>
      </c>
      <c r="F89" s="130" t="n">
        <v>0.0133764802888043</v>
      </c>
      <c r="G89" s="130" t="n">
        <v>0.000661837543623088</v>
      </c>
      <c r="H89" s="130"/>
      <c r="I89" s="130" t="n">
        <v>0.0122864231415156</v>
      </c>
      <c r="J89" s="130" t="n">
        <v>0.00678417881034325</v>
      </c>
      <c r="K89" s="131" t="n">
        <v>0.000840346028141977</v>
      </c>
      <c r="L89" s="131"/>
      <c r="M89" s="131" t="n">
        <v>0.00376518359499552</v>
      </c>
      <c r="N89" s="131" t="n">
        <v>0.00345227651983493</v>
      </c>
      <c r="O89" s="131"/>
      <c r="P89" s="131"/>
      <c r="Q89" s="131"/>
      <c r="R89" s="131"/>
    </row>
    <row r="90" customFormat="false" ht="12.8" hidden="false" customHeight="false" outlineLevel="0" collapsed="false">
      <c r="B90" s="112" t="n">
        <v>1998</v>
      </c>
      <c r="C90" s="132" t="n">
        <v>0.00636315131456079</v>
      </c>
      <c r="D90" s="132" t="n">
        <v>0.000145543197528915</v>
      </c>
      <c r="E90" s="132" t="n">
        <v>0.00701695590496987</v>
      </c>
      <c r="F90" s="132" t="n">
        <v>0.0123514108518862</v>
      </c>
      <c r="G90" s="132" t="n">
        <v>0.000661539006122823</v>
      </c>
      <c r="H90" s="132"/>
      <c r="I90" s="132" t="n">
        <v>0.0127033327129764</v>
      </c>
      <c r="J90" s="132" t="n">
        <v>0.00620644167097362</v>
      </c>
      <c r="K90" s="130" t="n">
        <v>0.000774999732363437</v>
      </c>
      <c r="L90" s="130"/>
      <c r="M90" s="130" t="n">
        <v>0.0044281736419033</v>
      </c>
      <c r="N90" s="130" t="n">
        <v>0.00375256113602839</v>
      </c>
      <c r="O90" s="130"/>
      <c r="P90" s="130"/>
      <c r="Q90" s="130"/>
      <c r="R90" s="130"/>
    </row>
    <row r="91" customFormat="false" ht="12.8" hidden="false" customHeight="false" outlineLevel="0" collapsed="false">
      <c r="B91" s="112" t="n">
        <v>1999</v>
      </c>
      <c r="C91" s="130" t="n">
        <v>0.00652843236193813</v>
      </c>
      <c r="D91" s="130" t="n">
        <v>0.000682065594832189</v>
      </c>
      <c r="E91" s="130" t="n">
        <v>0.00661730302583426</v>
      </c>
      <c r="F91" s="130" t="n">
        <v>0.0126546160153983</v>
      </c>
      <c r="G91" s="130" t="n">
        <v>0.000694807769874193</v>
      </c>
      <c r="H91" s="130"/>
      <c r="I91" s="130" t="n">
        <v>0.0130590610333592</v>
      </c>
      <c r="J91" s="130" t="n">
        <v>0.00659006201248528</v>
      </c>
      <c r="K91" s="131" t="n">
        <v>0.000844821419816424</v>
      </c>
      <c r="L91" s="131"/>
      <c r="M91" s="131" t="n">
        <v>0.00496732786232554</v>
      </c>
      <c r="N91" s="131" t="n">
        <v>0.00371425044292621</v>
      </c>
      <c r="O91" s="131"/>
      <c r="P91" s="131"/>
      <c r="Q91" s="131"/>
      <c r="R91" s="131"/>
    </row>
    <row r="92" customFormat="false" ht="12.8" hidden="false" customHeight="false" outlineLevel="0" collapsed="false">
      <c r="B92" s="112" t="n">
        <v>2000</v>
      </c>
      <c r="C92" s="132" t="n">
        <v>0.00737482979989829</v>
      </c>
      <c r="D92" s="132" t="n">
        <v>0.000792131724972759</v>
      </c>
      <c r="E92" s="132" t="n">
        <v>0.00689589045722683</v>
      </c>
      <c r="F92" s="132" t="n">
        <v>0.0122384068851027</v>
      </c>
      <c r="G92" s="132" t="n">
        <v>0.00171445582114806</v>
      </c>
      <c r="H92" s="132"/>
      <c r="I92" s="132" t="n">
        <v>0.0132482904466693</v>
      </c>
      <c r="J92" s="132" t="n">
        <v>0.00625201275153695</v>
      </c>
      <c r="K92" s="130" t="n">
        <v>0.000757917523110217</v>
      </c>
      <c r="L92" s="130"/>
      <c r="M92" s="130" t="n">
        <v>0.00457708734050099</v>
      </c>
      <c r="N92" s="130" t="n">
        <v>0.00384670608858436</v>
      </c>
      <c r="O92" s="130"/>
      <c r="P92" s="130"/>
      <c r="Q92" s="130"/>
      <c r="R92" s="130"/>
    </row>
    <row r="93" customFormat="false" ht="12.8" hidden="false" customHeight="false" outlineLevel="0" collapsed="false">
      <c r="B93" s="112" t="n">
        <v>2001</v>
      </c>
      <c r="C93" s="130" t="n">
        <v>0.00742320990503864</v>
      </c>
      <c r="D93" s="130" t="n">
        <v>0.000792725123110313</v>
      </c>
      <c r="E93" s="130" t="n">
        <v>0.00589041397180548</v>
      </c>
      <c r="F93" s="130" t="n">
        <v>0.012726717103591</v>
      </c>
      <c r="G93" s="130" t="n">
        <v>0.000840551046084029</v>
      </c>
      <c r="H93" s="130" t="n">
        <v>0.0109159580432705</v>
      </c>
      <c r="I93" s="130" t="n">
        <v>0.0124450443431941</v>
      </c>
      <c r="J93" s="130" t="n">
        <v>0.006473913242637</v>
      </c>
      <c r="K93" s="131" t="n">
        <v>0.000688420104483218</v>
      </c>
      <c r="L93" s="131"/>
      <c r="M93" s="131" t="n">
        <v>0.00458720783308938</v>
      </c>
      <c r="N93" s="131" t="n">
        <v>0.00391896562603379</v>
      </c>
      <c r="O93" s="131"/>
      <c r="P93" s="131"/>
      <c r="Q93" s="131"/>
      <c r="R93" s="131"/>
    </row>
    <row r="94" customFormat="false" ht="12.8" hidden="false" customHeight="false" outlineLevel="0" collapsed="false">
      <c r="B94" s="112" t="n">
        <v>2002</v>
      </c>
      <c r="C94" s="132" t="n">
        <v>0.00550732676330524</v>
      </c>
      <c r="D94" s="132" t="n">
        <v>0.000517949435432862</v>
      </c>
      <c r="E94" s="132" t="n">
        <v>0.005027555073672</v>
      </c>
      <c r="F94" s="132" t="n">
        <v>0.014342468925354</v>
      </c>
      <c r="G94" s="132" t="n">
        <v>0.000696250533678235</v>
      </c>
      <c r="H94" s="132" t="n">
        <v>0.0155394867377431</v>
      </c>
      <c r="I94" s="132" t="n">
        <v>0.00963695804700716</v>
      </c>
      <c r="J94" s="132" t="n">
        <v>0.00578721074243246</v>
      </c>
      <c r="K94" s="130" t="n">
        <v>0.000674115579920293</v>
      </c>
      <c r="L94" s="130"/>
      <c r="M94" s="130" t="n">
        <v>0.00393016113979006</v>
      </c>
      <c r="N94" s="130" t="n">
        <v>0.00286856679917758</v>
      </c>
      <c r="O94" s="130"/>
      <c r="P94" s="130"/>
      <c r="Q94" s="130"/>
      <c r="R94" s="130"/>
    </row>
    <row r="95" customFormat="false" ht="12.8" hidden="false" customHeight="false" outlineLevel="0" collapsed="false">
      <c r="B95" s="112" t="n">
        <v>2003</v>
      </c>
      <c r="C95" s="130" t="n">
        <v>0.00778608650355386</v>
      </c>
      <c r="D95" s="130" t="n">
        <v>0.000548714663773305</v>
      </c>
      <c r="E95" s="130" t="n">
        <v>0.00574542115068131</v>
      </c>
      <c r="F95" s="130" t="n">
        <v>0.0132297237331965</v>
      </c>
      <c r="G95" s="130" t="n">
        <v>0.000681825883738911</v>
      </c>
      <c r="H95" s="130" t="n">
        <v>0.0156959033371192</v>
      </c>
      <c r="I95" s="130" t="n">
        <v>0.0118026727120887</v>
      </c>
      <c r="J95" s="130" t="n">
        <v>0.00496580829870134</v>
      </c>
      <c r="K95" s="131" t="n">
        <v>0.000682558068297916</v>
      </c>
      <c r="L95" s="131"/>
      <c r="M95" s="131" t="n">
        <v>0.00392285240873266</v>
      </c>
      <c r="N95" s="131" t="n">
        <v>0.00287332305220327</v>
      </c>
      <c r="O95" s="131"/>
      <c r="P95" s="131"/>
      <c r="Q95" s="131"/>
      <c r="R95" s="131"/>
    </row>
    <row r="96" customFormat="false" ht="12.8" hidden="false" customHeight="false" outlineLevel="0" collapsed="false">
      <c r="B96" s="112" t="n">
        <v>2004</v>
      </c>
      <c r="C96" s="132" t="n">
        <v>0.0091641635742257</v>
      </c>
      <c r="D96" s="132" t="n">
        <v>0.000657963741379203</v>
      </c>
      <c r="E96" s="132" t="n">
        <v>0.00658362471478164</v>
      </c>
      <c r="F96" s="132" t="n">
        <v>0.0110870883008554</v>
      </c>
      <c r="G96" s="132" t="n">
        <v>0.000707872826421854</v>
      </c>
      <c r="H96" s="132" t="n">
        <v>0.015835129642473</v>
      </c>
      <c r="I96" s="132" t="n">
        <v>0.0136326919048979</v>
      </c>
      <c r="J96" s="132" t="n">
        <v>0.00417343120345224</v>
      </c>
      <c r="K96" s="130" t="n">
        <v>0.000602714526981359</v>
      </c>
      <c r="L96" s="130"/>
      <c r="M96" s="130" t="n">
        <v>0.00302886361525675</v>
      </c>
      <c r="N96" s="130" t="n">
        <v>0.00321336233585605</v>
      </c>
      <c r="O96" s="130"/>
      <c r="P96" s="130"/>
      <c r="Q96" s="130"/>
      <c r="R96" s="130"/>
    </row>
    <row r="97" customFormat="false" ht="12.8" hidden="false" customHeight="false" outlineLevel="0" collapsed="false">
      <c r="B97" s="112" t="n">
        <v>2005</v>
      </c>
      <c r="C97" s="130" t="n">
        <v>0.00961880222981258</v>
      </c>
      <c r="D97" s="130" t="n">
        <v>0.000710855766254805</v>
      </c>
      <c r="E97" s="130" t="n">
        <v>0.00652260800262184</v>
      </c>
      <c r="F97" s="130" t="n">
        <v>0.0103295874494527</v>
      </c>
      <c r="G97" s="130" t="n">
        <v>0.000673064923836705</v>
      </c>
      <c r="H97" s="130" t="n">
        <v>0.0161951464097716</v>
      </c>
      <c r="I97" s="130" t="n">
        <v>0.0139841677041514</v>
      </c>
      <c r="J97" s="130" t="n">
        <v>0.00391930834033625</v>
      </c>
      <c r="K97" s="131" t="n">
        <v>0.000760956650522766</v>
      </c>
      <c r="L97" s="131"/>
      <c r="M97" s="131" t="n">
        <v>0.00264026760171751</v>
      </c>
      <c r="N97" s="131" t="n">
        <v>0.00333084778169367</v>
      </c>
      <c r="O97" s="131"/>
      <c r="P97" s="131"/>
      <c r="Q97" s="131"/>
      <c r="R97" s="131"/>
    </row>
    <row r="98" customFormat="false" ht="12.8" hidden="false" customHeight="false" outlineLevel="0" collapsed="false">
      <c r="B98" s="112" t="n">
        <v>2006</v>
      </c>
      <c r="C98" s="132" t="n">
        <v>0.00940560535877528</v>
      </c>
      <c r="D98" s="132" t="n">
        <v>0.000646805566494996</v>
      </c>
      <c r="E98" s="132" t="n">
        <v>0.00678386170042615</v>
      </c>
      <c r="F98" s="132" t="n">
        <v>0.00918087272210537</v>
      </c>
      <c r="G98" s="132" t="n">
        <v>0.000556280415991225</v>
      </c>
      <c r="H98" s="132" t="n">
        <v>0.0163229714661409</v>
      </c>
      <c r="I98" s="132" t="n">
        <v>0.0141131235333868</v>
      </c>
      <c r="J98" s="132" t="n">
        <v>0.00340537699689386</v>
      </c>
      <c r="K98" s="130" t="n">
        <v>0.000833500270706357</v>
      </c>
      <c r="L98" s="130"/>
      <c r="M98" s="130" t="n">
        <v>0.00235497081001743</v>
      </c>
      <c r="N98" s="130" t="n">
        <v>0.0039087534319118</v>
      </c>
      <c r="O98" s="130"/>
      <c r="P98" s="130"/>
      <c r="Q98" s="130"/>
      <c r="R98" s="130"/>
    </row>
    <row r="99" customFormat="false" ht="12.8" hidden="false" customHeight="false" outlineLevel="0" collapsed="false">
      <c r="B99" s="112" t="n">
        <v>2007</v>
      </c>
      <c r="C99" s="130" t="n">
        <v>0.00946369367588668</v>
      </c>
      <c r="D99" s="130" t="n">
        <v>0.000585475875391982</v>
      </c>
      <c r="E99" s="130" t="n">
        <v>0.00720349773674433</v>
      </c>
      <c r="F99" s="130" t="n">
        <v>0.00832312264618854</v>
      </c>
      <c r="G99" s="130" t="n">
        <v>0.000498422632844237</v>
      </c>
      <c r="H99" s="130" t="n">
        <v>0.0167951995322389</v>
      </c>
      <c r="I99" s="130" t="n">
        <v>0.0149072962567154</v>
      </c>
      <c r="J99" s="130" t="n">
        <v>0.00301491612895818</v>
      </c>
      <c r="K99" s="131" t="n">
        <v>0.000934433666315139</v>
      </c>
      <c r="L99" s="131"/>
      <c r="M99" s="131" t="n">
        <v>0.00229652373770847</v>
      </c>
      <c r="N99" s="131" t="n">
        <v>0.00464810842100707</v>
      </c>
      <c r="O99" s="131"/>
      <c r="P99" s="131"/>
      <c r="Q99" s="131"/>
      <c r="R99" s="131"/>
    </row>
    <row r="100" customFormat="false" ht="12.8" hidden="false" customHeight="false" outlineLevel="0" collapsed="false">
      <c r="B100" s="112" t="n">
        <v>2008</v>
      </c>
      <c r="C100" s="132" t="n">
        <v>0.00933824001867382</v>
      </c>
      <c r="D100" s="132" t="n">
        <v>0.000617660986798567</v>
      </c>
      <c r="E100" s="132" t="n">
        <v>0.00719511929922144</v>
      </c>
      <c r="F100" s="132" t="n">
        <v>0.00843202971714432</v>
      </c>
      <c r="G100" s="132" t="n">
        <v>0.00048284265951637</v>
      </c>
      <c r="H100" s="132" t="n">
        <v>0.0169575290688833</v>
      </c>
      <c r="I100" s="132" t="n">
        <v>0.0145730376476074</v>
      </c>
      <c r="J100" s="132" t="n">
        <v>0.00284428582324504</v>
      </c>
      <c r="K100" s="130" t="n">
        <v>0.00110112913760037</v>
      </c>
      <c r="L100" s="130"/>
      <c r="M100" s="130" t="n">
        <v>0.00219840306175176</v>
      </c>
      <c r="N100" s="130" t="n">
        <v>0.00535631443145592</v>
      </c>
      <c r="O100" s="130" t="n">
        <v>0.00116689653702816</v>
      </c>
      <c r="P100" s="130"/>
      <c r="Q100" s="130"/>
      <c r="R100" s="130"/>
    </row>
    <row r="101" customFormat="false" ht="12.8" hidden="false" customHeight="false" outlineLevel="0" collapsed="false">
      <c r="B101" s="112" t="n">
        <v>2009</v>
      </c>
      <c r="C101" s="130" t="n">
        <v>0.0088970241644898</v>
      </c>
      <c r="D101" s="130" t="n">
        <v>0.000721273651010169</v>
      </c>
      <c r="E101" s="130" t="n">
        <v>0.00721974510403148</v>
      </c>
      <c r="F101" s="130" t="n">
        <v>0.00929001289471043</v>
      </c>
      <c r="G101" s="130" t="n">
        <v>0.000527581984327637</v>
      </c>
      <c r="H101" s="130" t="n">
        <v>0.0164764714731884</v>
      </c>
      <c r="I101" s="130" t="n">
        <v>0.0146173597980544</v>
      </c>
      <c r="J101" s="130" t="n">
        <v>0.00305021267213239</v>
      </c>
      <c r="K101" s="131" t="n">
        <v>0.00177774684905904</v>
      </c>
      <c r="L101" s="131"/>
      <c r="M101" s="131" t="n">
        <v>0.00276402623901215</v>
      </c>
      <c r="N101" s="131" t="n">
        <v>0.00686863836330536</v>
      </c>
      <c r="O101" s="131" t="n">
        <v>0.00167502693461996</v>
      </c>
      <c r="P101" s="131"/>
      <c r="Q101" s="131"/>
      <c r="R101" s="131"/>
    </row>
    <row r="102" customFormat="false" ht="12.8" hidden="false" customHeight="false" outlineLevel="0" collapsed="false">
      <c r="B102" s="112" t="n">
        <v>2010</v>
      </c>
      <c r="C102" s="132" t="n">
        <v>0.00918548780578398</v>
      </c>
      <c r="D102" s="132" t="n">
        <v>0.000880412575395823</v>
      </c>
      <c r="E102" s="132" t="n">
        <v>0.00706586756938487</v>
      </c>
      <c r="F102" s="132" t="n">
        <v>0.00918867167260385</v>
      </c>
      <c r="G102" s="132" t="n">
        <v>0.000464277718330744</v>
      </c>
      <c r="H102" s="132" t="n">
        <v>0.0161788496372926</v>
      </c>
      <c r="I102" s="132" t="n">
        <v>0.0147442218942046</v>
      </c>
      <c r="J102" s="132" t="n">
        <v>0.0029853388270838</v>
      </c>
      <c r="K102" s="130" t="n">
        <v>0.00192822845700678</v>
      </c>
      <c r="L102" s="130"/>
      <c r="M102" s="130" t="n">
        <v>0.00275355246129494</v>
      </c>
      <c r="N102" s="130" t="n">
        <v>0.00721003836197678</v>
      </c>
      <c r="O102" s="130" t="n">
        <v>0.00129161278918117</v>
      </c>
      <c r="P102" s="130"/>
      <c r="Q102" s="130"/>
      <c r="R102" s="130"/>
    </row>
    <row r="103" customFormat="false" ht="12.8" hidden="false" customHeight="false" outlineLevel="0" collapsed="false">
      <c r="B103" s="112" t="n">
        <v>2011</v>
      </c>
      <c r="C103" s="130" t="n">
        <v>0.00989536698334916</v>
      </c>
      <c r="D103" s="130" t="n">
        <v>0.000957125713536113</v>
      </c>
      <c r="E103" s="130" t="n">
        <v>0.00698913792400184</v>
      </c>
      <c r="F103" s="130" t="n">
        <v>0.00832091621647902</v>
      </c>
      <c r="G103" s="130" t="n">
        <v>0.000464932901986689</v>
      </c>
      <c r="H103" s="130" t="n">
        <v>0.0166034992177078</v>
      </c>
      <c r="I103" s="130" t="n">
        <v>0.0148856065446608</v>
      </c>
      <c r="J103" s="130" t="n">
        <v>0.00262273372308155</v>
      </c>
      <c r="K103" s="131" t="n">
        <v>0.00218872405220907</v>
      </c>
      <c r="L103" s="131" t="n">
        <v>0.000334864926640407</v>
      </c>
      <c r="M103" s="131" t="n">
        <v>0.00246448878022597</v>
      </c>
      <c r="N103" s="131" t="n">
        <v>0.00805996363631593</v>
      </c>
      <c r="O103" s="131" t="n">
        <v>0.00103133324512357</v>
      </c>
      <c r="P103" s="131"/>
      <c r="Q103" s="131" t="n">
        <v>0.000328908706794847</v>
      </c>
      <c r="R103" s="131"/>
    </row>
    <row r="104" customFormat="false" ht="12.8" hidden="false" customHeight="false" outlineLevel="0" collapsed="false">
      <c r="B104" s="112" t="n">
        <v>2012</v>
      </c>
      <c r="C104" s="132" t="n">
        <v>0.0104606643560655</v>
      </c>
      <c r="D104" s="132" t="n">
        <v>0.00101322490187011</v>
      </c>
      <c r="E104" s="132" t="n">
        <v>0.00732161894258414</v>
      </c>
      <c r="F104" s="132" t="n">
        <v>0.00977492385410648</v>
      </c>
      <c r="G104" s="132" t="n">
        <v>0.000465936368934656</v>
      </c>
      <c r="H104" s="132" t="n">
        <v>0.0166537766309987</v>
      </c>
      <c r="I104" s="132" t="n">
        <v>0.0155583049965991</v>
      </c>
      <c r="J104" s="132" t="n">
        <v>0.00312314975925886</v>
      </c>
      <c r="K104" s="130" t="n">
        <v>0.00236486388288229</v>
      </c>
      <c r="L104" s="130" t="n">
        <v>0.000361559541561672</v>
      </c>
      <c r="M104" s="130" t="n">
        <v>0.00253356028964366</v>
      </c>
      <c r="N104" s="130" t="n">
        <v>0.0100862880222144</v>
      </c>
      <c r="O104" s="130" t="n">
        <v>0.00123537014000835</v>
      </c>
      <c r="P104" s="130"/>
      <c r="Q104" s="130" t="n">
        <v>0</v>
      </c>
      <c r="R104" s="130"/>
    </row>
    <row r="105" customFormat="false" ht="12.8" hidden="false" customHeight="false" outlineLevel="0" collapsed="false">
      <c r="B105" s="112" t="n">
        <v>2013</v>
      </c>
      <c r="C105" s="130" t="n">
        <v>0.0109238316835513</v>
      </c>
      <c r="D105" s="130" t="n">
        <v>0.000925541959737644</v>
      </c>
      <c r="E105" s="130" t="n">
        <v>0.0074386216465936</v>
      </c>
      <c r="F105" s="130" t="n">
        <v>0.00926148743732353</v>
      </c>
      <c r="G105" s="130" t="n">
        <v>0.000397932270782329</v>
      </c>
      <c r="H105" s="130" t="n">
        <v>0.0168786236987149</v>
      </c>
      <c r="I105" s="130" t="n">
        <v>0.0159148002617685</v>
      </c>
      <c r="J105" s="130" t="n">
        <v>0.00259295104693199</v>
      </c>
      <c r="K105" s="131" t="n">
        <v>0.00210339021534986</v>
      </c>
      <c r="L105" s="131" t="n">
        <v>0.000374390273180508</v>
      </c>
      <c r="M105" s="131" t="n">
        <v>0.0026450338256733</v>
      </c>
      <c r="N105" s="131" t="n">
        <v>0.0107881371340265</v>
      </c>
      <c r="O105" s="131" t="n">
        <v>0.00166967888999977</v>
      </c>
      <c r="P105" s="131"/>
      <c r="Q105" s="131" t="n">
        <v>0</v>
      </c>
      <c r="R105" s="131"/>
    </row>
    <row r="106" customFormat="false" ht="12.8" hidden="false" customHeight="false" outlineLevel="0" collapsed="false">
      <c r="B106" s="112" t="n">
        <v>2014</v>
      </c>
      <c r="C106" s="132" t="n">
        <v>0.0116387156111073</v>
      </c>
      <c r="D106" s="132" t="n">
        <v>0.000642224174604135</v>
      </c>
      <c r="E106" s="132" t="n">
        <v>0.00714587954016821</v>
      </c>
      <c r="F106" s="132" t="n">
        <v>0.00971593170924165</v>
      </c>
      <c r="G106" s="132" t="n">
        <v>0.000433470744073636</v>
      </c>
      <c r="H106" s="132" t="n">
        <v>0.0167587616547611</v>
      </c>
      <c r="I106" s="132" t="n">
        <v>0.015871302582137</v>
      </c>
      <c r="J106" s="132" t="n">
        <v>0.00265723309620876</v>
      </c>
      <c r="K106" s="130" t="n">
        <v>0.00207832026157001</v>
      </c>
      <c r="L106" s="130" t="n">
        <v>0.000351652186253678</v>
      </c>
      <c r="M106" s="130" t="n">
        <v>0.00259275780648903</v>
      </c>
      <c r="N106" s="130" t="n">
        <v>0.0107101298626129</v>
      </c>
      <c r="O106" s="130" t="n">
        <v>0.00180520724704594</v>
      </c>
      <c r="P106" s="130"/>
      <c r="Q106" s="130" t="n">
        <v>0</v>
      </c>
      <c r="R106" s="130"/>
    </row>
    <row r="107" customFormat="false" ht="12.8" hidden="false" customHeight="false" outlineLevel="0" collapsed="false">
      <c r="B107" s="112" t="n">
        <v>2015</v>
      </c>
      <c r="C107" s="130" t="n">
        <v>0.0127294769340055</v>
      </c>
      <c r="D107" s="130" t="n">
        <v>0.000666603868820108</v>
      </c>
      <c r="E107" s="130" t="n">
        <v>0.00726716278767824</v>
      </c>
      <c r="F107" s="130" t="n">
        <v>0.00948495384244874</v>
      </c>
      <c r="G107" s="130" t="n">
        <v>0.000489779941810133</v>
      </c>
      <c r="H107" s="130" t="n">
        <v>0.0163707146913644</v>
      </c>
      <c r="I107" s="130" t="n">
        <v>0.0160551081025211</v>
      </c>
      <c r="J107" s="130" t="n">
        <v>0.00238471307698379</v>
      </c>
      <c r="K107" s="131" t="n">
        <v>0.00209681091536374</v>
      </c>
      <c r="L107" s="131" t="n">
        <v>0.000365874491397112</v>
      </c>
      <c r="M107" s="131" t="n">
        <v>0.00269349490539226</v>
      </c>
      <c r="N107" s="131" t="n">
        <v>0.0114806560184775</v>
      </c>
      <c r="O107" s="131" t="n">
        <v>0.00171424659032607</v>
      </c>
      <c r="P107" s="131"/>
      <c r="Q107" s="131" t="n">
        <v>0</v>
      </c>
      <c r="R107" s="131" t="n">
        <v>0</v>
      </c>
    </row>
    <row r="108" customFormat="false" ht="12.8" hidden="false" customHeight="false" outlineLevel="0" collapsed="false">
      <c r="B108" s="112" t="n">
        <v>2016</v>
      </c>
      <c r="C108" s="132" t="n">
        <v>0.0105109702628087</v>
      </c>
      <c r="D108" s="132" t="n">
        <v>0.000584590024895527</v>
      </c>
      <c r="E108" s="132" t="n">
        <v>0.00708050197613375</v>
      </c>
      <c r="F108" s="132" t="n">
        <v>0.00919573417118446</v>
      </c>
      <c r="G108" s="132" t="n">
        <v>0.00050893519641016</v>
      </c>
      <c r="H108" s="132" t="n">
        <v>0.0160022515479057</v>
      </c>
      <c r="I108" s="132" t="n">
        <v>0.0153374756841884</v>
      </c>
      <c r="J108" s="132" t="n">
        <v>0.00242605893369462</v>
      </c>
      <c r="K108" s="130" t="n">
        <v>0.00176886207484977</v>
      </c>
      <c r="L108" s="130" t="n">
        <v>0.000354503345784394</v>
      </c>
      <c r="M108" s="130" t="n">
        <v>0.00272424448676778</v>
      </c>
      <c r="N108" s="130" t="n">
        <v>0.0107438261877048</v>
      </c>
      <c r="O108" s="130" t="n">
        <v>0.00197107261819154</v>
      </c>
      <c r="P108" s="130"/>
      <c r="Q108" s="130" t="n">
        <v>0.0014704867980335</v>
      </c>
      <c r="R108" s="130" t="n">
        <v>0.00380407762138458</v>
      </c>
    </row>
    <row r="109" customFormat="false" ht="12.8" hidden="false" customHeight="false" outlineLevel="0" collapsed="false">
      <c r="B109" s="112" t="n">
        <v>2017</v>
      </c>
      <c r="C109" s="130" t="n">
        <v>0.0102628562112773</v>
      </c>
      <c r="D109" s="130" t="n">
        <v>0.000684112440227956</v>
      </c>
      <c r="E109" s="130" t="n">
        <v>0.00702011141307824</v>
      </c>
      <c r="F109" s="130" t="n">
        <v>0.00966160001444418</v>
      </c>
      <c r="G109" s="130" t="n">
        <v>0.000528483222256211</v>
      </c>
      <c r="H109" s="130" t="n">
        <v>0.0162369256572215</v>
      </c>
      <c r="I109" s="130" t="n">
        <v>0.0156379005322433</v>
      </c>
      <c r="J109" s="130" t="n">
        <v>0.00276714880493469</v>
      </c>
      <c r="K109" s="131" t="n">
        <v>0.00172129952860513</v>
      </c>
      <c r="L109" s="131" t="n">
        <v>0.000471364562460638</v>
      </c>
      <c r="M109" s="131" t="n">
        <v>0.00290593948372479</v>
      </c>
      <c r="N109" s="131" t="n">
        <v>0.00982746458674933</v>
      </c>
      <c r="O109" s="131" t="n">
        <v>0.00169318277702992</v>
      </c>
      <c r="P109" s="131" t="n">
        <v>0.000880593978403211</v>
      </c>
      <c r="Q109" s="131" t="n">
        <v>0.00101880933409591</v>
      </c>
      <c r="R109" s="131" t="n">
        <v>0.00732550025557765</v>
      </c>
    </row>
    <row r="110" customFormat="false" ht="12.8" hidden="false" customHeight="false" outlineLevel="0" collapsed="false">
      <c r="B110" s="112" t="n">
        <v>2018</v>
      </c>
      <c r="C110" s="133" t="n">
        <v>0</v>
      </c>
      <c r="D110" s="133" t="n">
        <v>0.00075631386805743</v>
      </c>
      <c r="E110" s="133" t="n">
        <v>0.00734452401730619</v>
      </c>
      <c r="F110" s="133" t="n">
        <v>0.00799150623036929</v>
      </c>
      <c r="G110" s="133" t="n">
        <v>0.000469975376524546</v>
      </c>
      <c r="H110" s="133" t="n">
        <v>0.0159674857167433</v>
      </c>
      <c r="I110" s="133" t="n">
        <v>0.0178786425763565</v>
      </c>
      <c r="J110" s="133" t="n">
        <v>0.00208292693837073</v>
      </c>
      <c r="K110" s="130" t="n">
        <v>0.00147773148713019</v>
      </c>
      <c r="L110" s="130" t="n">
        <v>0.000430015334349855</v>
      </c>
      <c r="M110" s="130" t="n">
        <v>0.00269794801353933</v>
      </c>
      <c r="N110" s="130" t="n">
        <v>0.00695203916219705</v>
      </c>
      <c r="O110" s="130" t="n">
        <v>0.00155582043184477</v>
      </c>
      <c r="P110" s="130" t="n">
        <v>0.00262234557625097</v>
      </c>
      <c r="Q110" s="130" t="n">
        <v>0.00134070786001073</v>
      </c>
      <c r="R110" s="130" t="n">
        <v>0.0115429938700718</v>
      </c>
    </row>
    <row r="111" customFormat="false" ht="12.8" hidden="false" customHeight="false" outlineLevel="0" collapsed="false">
      <c r="B111" s="112" t="n">
        <v>2019</v>
      </c>
      <c r="C111" s="134" t="n">
        <v>0</v>
      </c>
      <c r="D111" s="134" t="n">
        <v>0.000655630335754841</v>
      </c>
      <c r="E111" s="134" t="n">
        <v>0.00699593283225069</v>
      </c>
      <c r="F111" s="134" t="n">
        <v>0.00748253306970056</v>
      </c>
      <c r="G111" s="134" t="n">
        <v>0.00042895846045955</v>
      </c>
      <c r="H111" s="134" t="n">
        <v>0.0158898222397003</v>
      </c>
      <c r="I111" s="134" t="n">
        <v>0.0172365647069281</v>
      </c>
      <c r="J111" s="134" t="n">
        <v>0.00192996429530297</v>
      </c>
      <c r="K111" s="135" t="n">
        <v>0.00125284370299925</v>
      </c>
      <c r="L111" s="135" t="n">
        <v>0.000395371443253911</v>
      </c>
      <c r="M111" s="135" t="n">
        <v>0.00316211821936252</v>
      </c>
      <c r="N111" s="135" t="n">
        <v>0.00647005180407838</v>
      </c>
      <c r="O111" s="135" t="n">
        <v>0.00160666051995564</v>
      </c>
      <c r="P111" s="135" t="n">
        <v>0.00244608697988098</v>
      </c>
      <c r="Q111" s="135" t="n">
        <v>0.00115984767102009</v>
      </c>
      <c r="R111" s="135" t="n">
        <v>0.0141825054372025</v>
      </c>
    </row>
    <row r="114" customFormat="false" ht="12.8" hidden="false" customHeight="false" outlineLevel="0" collapsed="false">
      <c r="B114" s="136" t="s">
        <v>162</v>
      </c>
      <c r="C114" s="136"/>
      <c r="D114" s="137" t="n">
        <f aca="false">AVERAGE(D100:D111)</f>
        <v>0.000758726208392369</v>
      </c>
      <c r="E114" s="137" t="n">
        <f aca="false">AVERAGE(E100:E111)*0.2869</f>
        <v>0.00205813029947858</v>
      </c>
      <c r="F114" s="137" t="n">
        <f aca="false">AVERAGE(F100:F111)/3</f>
        <v>0.00299445280082657</v>
      </c>
      <c r="G114" s="137" t="n">
        <f aca="false">AVERAGE(G100:G111)</f>
        <v>0.000471925570451055</v>
      </c>
      <c r="H114" s="137" t="n">
        <f aca="false">AVERAGE(H100:H111)</f>
        <v>0.0164145592695402</v>
      </c>
      <c r="I114" s="137" t="n">
        <f aca="false">AVERAGE(I100:I111)</f>
        <v>0.0156925271106058</v>
      </c>
      <c r="J114" s="137" t="n">
        <f aca="false">AVERAGE(J100:J111)</f>
        <v>0.00262222641643577</v>
      </c>
      <c r="K114" s="138" t="n">
        <f aca="false">AVERAGE(K100:K111)</f>
        <v>0.00182166254705213</v>
      </c>
      <c r="L114" s="138" t="n">
        <f aca="false">L111</f>
        <v>0.000395371443253911</v>
      </c>
      <c r="M114" s="138" t="n">
        <f aca="false">AVERAGE(M100:M111)</f>
        <v>0.00267796396440646</v>
      </c>
      <c r="N114" s="138" t="n">
        <f aca="false">N111</f>
        <v>0.00647005180407838</v>
      </c>
      <c r="O114" s="138" t="n">
        <f aca="false">AVERAGE(O100:O111)</f>
        <v>0.00153467572669624</v>
      </c>
      <c r="P114" s="138" t="n">
        <f aca="false">AVERAGE(P110:P111)</f>
        <v>0.00253421627806598</v>
      </c>
      <c r="Q114" s="138" t="n">
        <f aca="false">AVERAGE(Q108:Q111)</f>
        <v>0.00124746291579006</v>
      </c>
    </row>
    <row r="116" customFormat="false" ht="12.8" hidden="false" customHeight="false" outlineLevel="0" collapsed="false">
      <c r="D116" s="137" t="n">
        <f aca="false">SUM(D114:J114)-E114</f>
        <v>0.0389544173762517</v>
      </c>
      <c r="F116" s="110" t="s">
        <v>163</v>
      </c>
      <c r="G116" s="110"/>
      <c r="H116" s="110"/>
      <c r="I116" s="137" t="n">
        <v>0.0075</v>
      </c>
      <c r="K116" s="138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164</v>
      </c>
      <c r="D119" s="0" t="s">
        <v>165</v>
      </c>
      <c r="E119" s="0" t="s">
        <v>166</v>
      </c>
      <c r="F119" s="2" t="s">
        <v>167</v>
      </c>
      <c r="G119" s="0" t="s">
        <v>168</v>
      </c>
    </row>
    <row r="120" customFormat="false" ht="12.8" hidden="false" customHeight="false" outlineLevel="0" collapsed="false">
      <c r="J120" s="0" t="s">
        <v>169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pensions'!Y4:Y7)/AVERAGE('Central scenario'!AG3:AG6))</f>
        <v>0.0100080003976103</v>
      </c>
      <c r="D121" s="61" t="n">
        <f aca="false">'Central scenario'!BM3+'Central scenario'!BN3+'Central scenario'!BL3-C121</f>
        <v>0.0636642641339579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0.00115825366281498</v>
      </c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pensions'!Y14:Y17)/AVERAGE('Central scenario'!AG14:AG17)</f>
        <v>0.0109202595021298</v>
      </c>
      <c r="D122" s="32" t="n">
        <f aca="false">'Central scenario'!BM4+'Central scenario'!BN4+'Central scenario'!BL4-C122</f>
        <v>0.082878117973868</v>
      </c>
      <c r="E122" s="32" t="n">
        <f aca="false">'Central scenario'!BK4</f>
        <v>0.0608238023860763</v>
      </c>
      <c r="F122" s="32" t="n">
        <f aca="false">SUM($C107:$J107)-$H107-$F107-SUM($K107:$Q107)</f>
        <v>0.0212417617908622</v>
      </c>
      <c r="G122" s="32" t="n">
        <f aca="false">E122+F122-D122-C122</f>
        <v>-0.0117328132990594</v>
      </c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pensions'!Y18:Y21)/AVERAGE('Central scenario'!AG18:AG21)</f>
        <v>0.0120403218026096</v>
      </c>
      <c r="D123" s="61" t="n">
        <f aca="false">'Central scenario'!BM5+'Central scenario'!BN5+'Central scenario'!BL5-C123</f>
        <v>0.0819364794999317</v>
      </c>
      <c r="E123" s="61" t="n">
        <f aca="false">'Central scenario'!BK5</f>
        <v>0.0607772092455274</v>
      </c>
      <c r="F123" s="61" t="n">
        <f aca="false">SUM($C108:$J108)-$H108-$F108-SUM($K108:$R108)</f>
        <v>0.0136114589454148</v>
      </c>
      <c r="G123" s="61" t="n">
        <f aca="false">E123+F123-D123-C123</f>
        <v>-0.0195881331115991</v>
      </c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pensions'!Y22:Y25)/AVERAGE('Central scenario'!AG22:AG25)</f>
        <v>0.0152644230272318</v>
      </c>
      <c r="D124" s="32" t="n">
        <f aca="false">'Central scenario'!BM6+'Central scenario'!BN6+'Central scenario'!BL6-C124</f>
        <v>0.0850072793541836</v>
      </c>
      <c r="E124" s="32" t="n">
        <f aca="false">'Central scenario'!BK6</f>
        <v>0.0632186182278524</v>
      </c>
      <c r="F124" s="32" t="n">
        <f aca="false">SUM($C109:$J109)-$H109-$F109-SUM($K109:$R109)</f>
        <v>0.0110564581173711</v>
      </c>
      <c r="G124" s="32" t="n">
        <f aca="false">E124+F124-D124-C124</f>
        <v>-0.0259966260361919</v>
      </c>
      <c r="I124" s="32" t="n">
        <f aca="false">SUM($C109:$J109)-$H109-$F109</f>
        <v>0.0369006126240177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pensions'!Y26:Y29)/AVERAGE('Central scenario'!AG26:AG29)</f>
        <v>0.0142020180814306</v>
      </c>
      <c r="D125" s="61" t="n">
        <f aca="false">'Central scenario'!BM7+'Central scenario'!BN7+'Central scenario'!BL7-C125</f>
        <v>0.0819274924771431</v>
      </c>
      <c r="E125" s="61" t="n">
        <f aca="false">'Central scenario'!BK7</f>
        <v>0.0584562617822061</v>
      </c>
      <c r="F125" s="61" t="n">
        <f aca="false">SUM($C110:$J110)-$F110-SUM($K110:$R110)</f>
        <v>0.015880266757964</v>
      </c>
      <c r="G125" s="61" t="n">
        <f aca="false">E125+F125-D125-C125</f>
        <v>-0.0217929820184036</v>
      </c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pensions'!Y30:Y33)/AVERAGE('Central scenario'!AG30:AG33)</f>
        <v>0.0137173289663036</v>
      </c>
      <c r="D126" s="32" t="n">
        <f aca="false">'Central scenario'!BM8+'Central scenario'!BN8+'Central scenario'!BL8-C126</f>
        <v>0.0762877740608485</v>
      </c>
      <c r="E126" s="32" t="n">
        <f aca="false">'Central scenario'!BK8</f>
        <v>0.0514250350291285</v>
      </c>
      <c r="F126" s="32" t="n">
        <f aca="false">SUM($D$114:$J$114)-SUM($K$114:$Q$114)-$I$114*12/15</f>
        <v>0.0117771213079025</v>
      </c>
      <c r="G126" s="32" t="n">
        <f aca="false">E126+F126-D126-C126</f>
        <v>-0.0268029466901211</v>
      </c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pensions'!Y34:Y37)/AVERAGE('Central scenario'!AG34:AG37)</f>
        <v>0.014469744725219</v>
      </c>
      <c r="D127" s="61" t="n">
        <f aca="false">'Central scenario'!BM9+'Central scenario'!BN9+'Central scenario'!BL9-C127</f>
        <v>0.0909588398965544</v>
      </c>
      <c r="E127" s="61" t="n">
        <f aca="false">'Central scenario'!BK9</f>
        <v>0.0579811954266951</v>
      </c>
      <c r="F127" s="61" t="n">
        <f aca="false">J127-SUM($K$114:$Q$114)</f>
        <v>0.0143162415877108</v>
      </c>
      <c r="G127" s="61" t="n">
        <f aca="false">E127+F127-D127-C127</f>
        <v>-0.0331311476073674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pensions'!Y38:Y41)/AVERAGE('Central scenario'!AG38:AG41)</f>
        <v>0.0128487015541316</v>
      </c>
      <c r="D128" s="32" t="n">
        <f aca="false">'Central scenario'!BM10+'Central scenario'!BN10+'Central scenario'!BL10-C128</f>
        <v>0.0793489112974638</v>
      </c>
      <c r="E128" s="32" t="n">
        <f aca="false">'Central scenario'!BK10</f>
        <v>0.055898360640481</v>
      </c>
      <c r="F128" s="32" t="n">
        <f aca="false">J128-SUM($K$114:$Q$114)</f>
        <v>0.0140853616752376</v>
      </c>
      <c r="G128" s="32" t="n">
        <f aca="false">E128+F128-D128-C128</f>
        <v>-0.0222138905358768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pensions'!Y42:Y45)/AVERAGE('Central scenario'!AG42:AG45)</f>
        <v>0.0134394574772679</v>
      </c>
      <c r="D129" s="61" t="n">
        <f aca="false">'Central scenario'!BM11+'Central scenario'!BN11+'Central scenario'!BL11-C129</f>
        <v>0.0836915909502539</v>
      </c>
      <c r="E129" s="61" t="n">
        <f aca="false">'Central scenario'!BK11</f>
        <v>0.0580008402983893</v>
      </c>
      <c r="F129" s="61" t="n">
        <f aca="false">J129-SUM($K$114:$Q$114)</f>
        <v>0.0143611196738877</v>
      </c>
      <c r="G129" s="61" t="n">
        <f aca="false">E129+F129-D129-C129</f>
        <v>-0.0247690884552447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pensions'!Y46:Y49)/AVERAGE('Central scenario'!AG46:AG49)</f>
        <v>0.0139452441743462</v>
      </c>
      <c r="D130" s="32" t="n">
        <f aca="false">'Central scenario'!BM12+'Central scenario'!BN12+'Central scenario'!BL12-C130</f>
        <v>0.0880542294139783</v>
      </c>
      <c r="E130" s="32" t="n">
        <f aca="false">'Central scenario'!BK12</f>
        <v>0.0598721380421331</v>
      </c>
      <c r="F130" s="32" t="n">
        <f aca="false">J130-SUM($K$114:$Q$114)</f>
        <v>0.0146098308509987</v>
      </c>
      <c r="G130" s="32" t="n">
        <f aca="false">E130+F130-D130-C130</f>
        <v>-0.0275175046951927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pensions'!Y50:Y53)/AVERAGE('Central scenario'!AG50:AG53)</f>
        <v>0.0144185844734338</v>
      </c>
      <c r="D131" s="61" t="n">
        <f aca="false">'Central scenario'!BM13+'Central scenario'!BN13+'Central scenario'!BL13-C131</f>
        <v>0.0912217226704597</v>
      </c>
      <c r="E131" s="61" t="n">
        <f aca="false">'Central scenario'!BK13</f>
        <v>0.0597138481734594</v>
      </c>
      <c r="F131" s="61" t="n">
        <f aca="false">J131-SUM($K$114:$Q$114)</f>
        <v>0.0147425454717507</v>
      </c>
      <c r="G131" s="61" t="n">
        <f aca="false">E131+F131-D131-C131</f>
        <v>-0.0311839134986834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pensions'!Y54:Y57)/AVERAGE('Central scenario'!AG54:AG57)</f>
        <v>0.0146697821707913</v>
      </c>
      <c r="D132" s="32" t="n">
        <f aca="false">'Central scenario'!BM14+'Central scenario'!BN14+'Central scenario'!BL14-C132</f>
        <v>0.094848985213249</v>
      </c>
      <c r="E132" s="32" t="n">
        <f aca="false">'Central scenario'!BK14</f>
        <v>0.0601410612407619</v>
      </c>
      <c r="F132" s="32" t="n">
        <f aca="false">J132-SUM($K$114:$Q$114)</f>
        <v>0.0148487389348056</v>
      </c>
      <c r="G132" s="32" t="n">
        <f aca="false">E132+F132-D132-C132</f>
        <v>-0.0345289672084729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pensions'!Y58:Y61)/AVERAGE('Central scenario'!AG58:AG61)</f>
        <v>0.0147551201902916</v>
      </c>
      <c r="D133" s="61" t="n">
        <f aca="false">'Central scenario'!BM15+'Central scenario'!BN15+'Central scenario'!BL15-C133</f>
        <v>0.0970851399942451</v>
      </c>
      <c r="E133" s="61" t="n">
        <f aca="false">'Central scenario'!BK15</f>
        <v>0.0607322938851771</v>
      </c>
      <c r="F133" s="61" t="n">
        <f aca="false">SUM($D$114:$J$114)-SUM($K$114:$Q$114)-$I$114+$I$116</f>
        <v>0.0161386158857814</v>
      </c>
      <c r="G133" s="61" t="n">
        <f aca="false">E133+F133-D133-C133</f>
        <v>-0.0349693504135782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pensions'!Y62:Y65)/AVERAGE('Central scenario'!AG62:AG65)</f>
        <v>0.0145771901506034</v>
      </c>
      <c r="D134" s="32" t="n">
        <f aca="false">'Central scenario'!BM16+'Central scenario'!BN16+'Central scenario'!BL16-C134</f>
        <v>0.0983448930442449</v>
      </c>
      <c r="E134" s="32" t="n">
        <f aca="false">'Central scenario'!BK16</f>
        <v>0.061319584939625</v>
      </c>
      <c r="F134" s="32" t="n">
        <f aca="false">SUM($D$114:$J$114)-SUM($K$114:$Q$114)-$I$114+$I$116</f>
        <v>0.0161386158857814</v>
      </c>
      <c r="G134" s="32" t="n">
        <f aca="false">E134+F134-D134-C134</f>
        <v>-0.0354638823694419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pensions'!Y66:Y69)/AVERAGE('Central scenario'!AG66:AG69)</f>
        <v>0.0143138460442366</v>
      </c>
      <c r="D135" s="61" t="n">
        <f aca="false">'Central scenario'!BM17+'Central scenario'!BN17+'Central scenario'!BL17-C135</f>
        <v>0.0985428349859413</v>
      </c>
      <c r="E135" s="61" t="n">
        <f aca="false">'Central scenario'!BK17</f>
        <v>0.0617942206858522</v>
      </c>
      <c r="F135" s="61" t="n">
        <f aca="false">SUM($D$114:$J$114)-SUM($K$114:$Q$114)-$I$114+$I$116</f>
        <v>0.0161386158857814</v>
      </c>
      <c r="G135" s="61" t="n">
        <f aca="false">E135+F135-D135-C135</f>
        <v>-0.0349238444585442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pensions'!Y70:Y73)/AVERAGE('Central scenario'!AG70:AG73)</f>
        <v>0.0139551403239103</v>
      </c>
      <c r="D136" s="32" t="n">
        <f aca="false">'Central scenario'!BM18+'Central scenario'!BN18+'Central scenario'!BL18-C136</f>
        <v>0.0993652326737069</v>
      </c>
      <c r="E136" s="32" t="n">
        <f aca="false">'Central scenario'!BK18</f>
        <v>0.0621377885432495</v>
      </c>
      <c r="F136" s="32" t="n">
        <f aca="false">SUM($D$114:$J$114)-SUM($K$114:$Q$114)-$I$114+$I$116</f>
        <v>0.0161386158857814</v>
      </c>
      <c r="G136" s="32" t="n">
        <f aca="false">E136+F136-D136-C136</f>
        <v>-0.0350439685685863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pensions'!Y74:Y77)/AVERAGE('Central scenario'!AG74:AG77)</f>
        <v>0.0137212027463605</v>
      </c>
      <c r="D137" s="61" t="n">
        <f aca="false">'Central scenario'!BM19+'Central scenario'!BN19+'Central scenario'!BL19-C137</f>
        <v>0.099499253794068</v>
      </c>
      <c r="E137" s="61" t="n">
        <f aca="false">'Central scenario'!BK19</f>
        <v>0.0625009983023355</v>
      </c>
      <c r="F137" s="61" t="n">
        <f aca="false">SUM($D$114:$J$114)-SUM($K$114:$Q$114)-$I$114+$I$116</f>
        <v>0.0161386158857814</v>
      </c>
      <c r="G137" s="61" t="n">
        <f aca="false">E137+F137-D137-C137</f>
        <v>-0.0345808423523115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pensions'!Y78:Y81)/AVERAGE('Central scenario'!AG78:AG81)</f>
        <v>0.0136691915870917</v>
      </c>
      <c r="D138" s="32" t="n">
        <f aca="false">'Central scenario'!BM20+'Central scenario'!BN20+'Central scenario'!BL20-C138</f>
        <v>0.100420845647322</v>
      </c>
      <c r="E138" s="32" t="n">
        <f aca="false">'Central scenario'!BK20</f>
        <v>0.0627445735024179</v>
      </c>
      <c r="F138" s="32" t="n">
        <f aca="false">SUM($D$114:$J$114)-SUM($K$114:$Q$114)-$I$114+$I$116</f>
        <v>0.0161386158857814</v>
      </c>
      <c r="G138" s="32" t="n">
        <f aca="false">E138+F138-D138-C138</f>
        <v>-0.0352068478462146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pensions'!Y82:Y85)/AVERAGE('Central scenario'!AG82:AG85)</f>
        <v>0.0132163204353277</v>
      </c>
      <c r="D139" s="61" t="n">
        <f aca="false">'Central scenario'!BM21+'Central scenario'!BN21+'Central scenario'!BL21-C139</f>
        <v>0.101119721960534</v>
      </c>
      <c r="E139" s="61" t="n">
        <f aca="false">'Central scenario'!BK21</f>
        <v>0.0632067673053045</v>
      </c>
      <c r="F139" s="61" t="n">
        <f aca="false">SUM($D$114:$J$114)-SUM($K$114:$Q$114)-$I$114+$I$116</f>
        <v>0.0161386158857814</v>
      </c>
      <c r="G139" s="61" t="n">
        <f aca="false">E139+F139-D139-C139</f>
        <v>-0.034990659204776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pensions'!Y86:Y89)/AVERAGE('Central scenario'!AG86:AG89)</f>
        <v>0.0129879440111935</v>
      </c>
      <c r="D140" s="32" t="n">
        <f aca="false">'Central scenario'!BM22+'Central scenario'!BN22+'Central scenario'!BL22-C140</f>
        <v>0.100682999050267</v>
      </c>
      <c r="E140" s="32" t="n">
        <f aca="false">'Central scenario'!BK22</f>
        <v>0.0635442778469928</v>
      </c>
      <c r="F140" s="32" t="n">
        <f aca="false">SUM($D$114:$J$114)-SUM($K$114:$Q$114)-$I$114+$I$116</f>
        <v>0.0161386158857814</v>
      </c>
      <c r="G140" s="32" t="n">
        <f aca="false">E140+F140-D140-C140</f>
        <v>-0.0339880493286859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pensions'!Y90:Y93)/AVERAGE('Central scenario'!AG90:AG93)</f>
        <v>0.0129242177469821</v>
      </c>
      <c r="D141" s="61" t="n">
        <f aca="false">'Central scenario'!BM23+'Central scenario'!BN23+'Central scenario'!BL23-C141</f>
        <v>0.10207423122733</v>
      </c>
      <c r="E141" s="61" t="n">
        <f aca="false">'Central scenario'!BK23</f>
        <v>0.0633000882461149</v>
      </c>
      <c r="F141" s="61" t="n">
        <f aca="false">SUM($D$114:$J$114)-SUM($K$114:$Q$114)-$I$114+$I$116</f>
        <v>0.0161386158857814</v>
      </c>
      <c r="G141" s="61" t="n">
        <f aca="false">E141+F141-D141-C141</f>
        <v>-0.0355597448424159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pensions'!Y94:Y97)/AVERAGE('Central scenario'!AG94:AG97)</f>
        <v>0.0125825723397089</v>
      </c>
      <c r="D142" s="32" t="n">
        <f aca="false">'Central scenario'!BM24+'Central scenario'!BN24+'Central scenario'!BL24-C142</f>
        <v>0.101762101177245</v>
      </c>
      <c r="E142" s="32" t="n">
        <f aca="false">'Central scenario'!BK24</f>
        <v>0.0635325952950344</v>
      </c>
      <c r="F142" s="32" t="n">
        <f aca="false">SUM($D$114:$J$114)-SUM($K$114:$Q$114)-$I$114+$I$116</f>
        <v>0.0161386158857814</v>
      </c>
      <c r="G142" s="32" t="n">
        <f aca="false">E142+F142-D142-C142</f>
        <v>-0.0346734623361377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pensions'!Y98:Y101)/AVERAGE('Central scenario'!AG98:AG101)</f>
        <v>0.0123017706213175</v>
      </c>
      <c r="D143" s="61" t="n">
        <f aca="false">'Central scenario'!BM25+'Central scenario'!BN25+'Central scenario'!BL25-C143</f>
        <v>0.101750823547709</v>
      </c>
      <c r="E143" s="61" t="n">
        <f aca="false">'Central scenario'!BK25</f>
        <v>0.0639316493628931</v>
      </c>
      <c r="F143" s="61" t="n">
        <f aca="false">SUM($D$114:$J$114)-SUM($K$114:$Q$114)-$I$114+$I$116</f>
        <v>0.0161386158857814</v>
      </c>
      <c r="G143" s="61" t="n">
        <f aca="false">E143+F143-D143-C143</f>
        <v>-0.0339823289203517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pensions'!Y102:Y105)/AVERAGE('Central scenario'!AG102:AG105)</f>
        <v>0.012127608187335</v>
      </c>
      <c r="D144" s="32" t="n">
        <f aca="false">'Central scenario'!BM26+'Central scenario'!BN26+'Central scenario'!BL26-C144</f>
        <v>0.10213724036629</v>
      </c>
      <c r="E144" s="32" t="n">
        <f aca="false">'Central scenario'!BK26</f>
        <v>0.06449723959043</v>
      </c>
      <c r="F144" s="32" t="n">
        <f aca="false">SUM($D$114:$J$114)-SUM($K$114:$Q$114)-$I$114+$I$116</f>
        <v>0.0161386158857814</v>
      </c>
      <c r="G144" s="32" t="n">
        <f aca="false">E144+F144-D144-C144</f>
        <v>-0.0336289930774135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pensions'!Y106:Y109)/AVERAGE('Central scenario'!AG106:AG109)</f>
        <v>0.0121671008276077</v>
      </c>
      <c r="D145" s="61" t="n">
        <f aca="false">'Central scenario'!BM27+'Central scenario'!BN27+'Central scenario'!BL27-C145</f>
        <v>0.101307585874689</v>
      </c>
      <c r="E145" s="61" t="n">
        <f aca="false">'Central scenario'!BK27</f>
        <v>0.0644504181851084</v>
      </c>
      <c r="F145" s="61" t="n">
        <f aca="false">SUM($D$114:$J$114)-SUM($K$114:$Q$114)-$I$114+$I$116</f>
        <v>0.0161386158857814</v>
      </c>
      <c r="G145" s="61" t="n">
        <f aca="false">E145+F145-D145-C145</f>
        <v>-0.0328856526314064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pensions'!Y110:Y113)/AVERAGE('Central scenario'!AG110:AG113)</f>
        <v>0.011929811121844</v>
      </c>
      <c r="D146" s="32" t="n">
        <f aca="false">'Central scenario'!BM28+'Central scenario'!BN28+'Central scenario'!BL28-C146</f>
        <v>0.101996404427907</v>
      </c>
      <c r="E146" s="32" t="n">
        <f aca="false">'Central scenario'!BK28</f>
        <v>0.0644525327186572</v>
      </c>
      <c r="F146" s="32" t="n">
        <f aca="false">SUM($D$114:$J$114)-SUM($K$114:$Q$114)-$I$114+$I$116</f>
        <v>0.0161386158857814</v>
      </c>
      <c r="G146" s="32" t="n">
        <f aca="false">E146+F146-D146-C146</f>
        <v>-0.033335066945312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pensions'!Y114:Y117)/AVERAGE('Central scenario'!AG114:AG117)</f>
        <v>0.011570033686103</v>
      </c>
      <c r="D147" s="61" t="n">
        <f aca="false">'Central scenario'!BM29+'Central scenario'!BN29+'Central scenario'!BL29-C147</f>
        <v>0.101674148422641</v>
      </c>
      <c r="E147" s="61" t="n">
        <f aca="false">'Central scenario'!BK29</f>
        <v>0.0647582243130537</v>
      </c>
      <c r="F147" s="61" t="n">
        <f aca="false">SUM($D$114:$J$114)-SUM($K$114:$Q$114)-$I$114+$I$116</f>
        <v>0.0161386158857814</v>
      </c>
      <c r="G147" s="61" t="n">
        <f aca="false">E147+F147-D147-C147</f>
        <v>-0.0323473419099091</v>
      </c>
      <c r="H147" s="32"/>
    </row>
    <row r="148" customFormat="false" ht="12.8" hidden="false" customHeight="false" outlineLevel="0" collapsed="false">
      <c r="C148" s="61" t="s">
        <v>64</v>
      </c>
      <c r="D148" s="61" t="s">
        <v>170</v>
      </c>
      <c r="E148" s="61" t="s">
        <v>171</v>
      </c>
      <c r="F148" s="61" t="s">
        <v>172</v>
      </c>
      <c r="G148" s="61" t="s">
        <v>173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-0.0636642641339579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0.00115825366281498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-0.0109202595021298</v>
      </c>
      <c r="D150" s="32" t="n">
        <f aca="false">-D122</f>
        <v>-0.082878117973868</v>
      </c>
      <c r="E150" s="32" t="n">
        <f aca="false">E122</f>
        <v>0.0608238023860763</v>
      </c>
      <c r="F150" s="32" t="n">
        <f aca="false">F122</f>
        <v>0.0212417617908622</v>
      </c>
      <c r="G150" s="32" t="n">
        <f aca="false">G122</f>
        <v>-0.0117328132990594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-0.0120403218026096</v>
      </c>
      <c r="D151" s="61" t="n">
        <f aca="false">-D123</f>
        <v>-0.0819364794999317</v>
      </c>
      <c r="E151" s="61" t="n">
        <f aca="false">E123</f>
        <v>0.0607772092455274</v>
      </c>
      <c r="F151" s="61" t="n">
        <f aca="false">F123</f>
        <v>0.0136114589454148</v>
      </c>
      <c r="G151" s="61" t="n">
        <f aca="false">G123</f>
        <v>-0.0195881331115991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-0.0152644230272318</v>
      </c>
      <c r="D152" s="32" t="n">
        <f aca="false">-D124</f>
        <v>-0.0850072793541836</v>
      </c>
      <c r="E152" s="32" t="n">
        <f aca="false">E124</f>
        <v>0.0632186182278524</v>
      </c>
      <c r="F152" s="32" t="n">
        <f aca="false">F124</f>
        <v>0.0110564581173711</v>
      </c>
      <c r="G152" s="32" t="n">
        <f aca="false">G124</f>
        <v>-0.0259966260361919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-0.0142020180814306</v>
      </c>
      <c r="D153" s="61" t="n">
        <f aca="false">-D125</f>
        <v>-0.0819274924771431</v>
      </c>
      <c r="E153" s="61" t="n">
        <f aca="false">E125</f>
        <v>0.0584562617822061</v>
      </c>
      <c r="F153" s="61" t="n">
        <f aca="false">F125</f>
        <v>0.015880266757964</v>
      </c>
      <c r="G153" s="61" t="n">
        <f aca="false">G125</f>
        <v>-0.0217929820184036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-0.0137173289663036</v>
      </c>
      <c r="D154" s="32" t="n">
        <f aca="false">-D126</f>
        <v>-0.0762877740608485</v>
      </c>
      <c r="E154" s="32" t="n">
        <f aca="false">E126</f>
        <v>0.0514250350291285</v>
      </c>
      <c r="F154" s="32" t="n">
        <f aca="false">F126</f>
        <v>0.0117771213079025</v>
      </c>
      <c r="G154" s="32" t="n">
        <f aca="false">G126</f>
        <v>-0.0268029466901211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-0.014469744725219</v>
      </c>
      <c r="D155" s="61" t="n">
        <f aca="false">-D127</f>
        <v>-0.0909588398965544</v>
      </c>
      <c r="E155" s="61" t="n">
        <f aca="false">E127</f>
        <v>0.0579811954266951</v>
      </c>
      <c r="F155" s="61" t="n">
        <f aca="false">F127</f>
        <v>0.0143162415877108</v>
      </c>
      <c r="G155" s="61" t="n">
        <f aca="false">G127</f>
        <v>-0.0331311476073674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-0.0128487015541316</v>
      </c>
      <c r="D156" s="32" t="n">
        <f aca="false">-D128</f>
        <v>-0.0793489112974638</v>
      </c>
      <c r="E156" s="32" t="n">
        <f aca="false">E128</f>
        <v>0.055898360640481</v>
      </c>
      <c r="F156" s="32" t="n">
        <f aca="false">F128</f>
        <v>0.0140853616752376</v>
      </c>
      <c r="G156" s="32" t="n">
        <f aca="false">G128</f>
        <v>-0.0222138905358768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-0.0134394574772679</v>
      </c>
      <c r="D157" s="61" t="n">
        <f aca="false">-D129</f>
        <v>-0.0836915909502539</v>
      </c>
      <c r="E157" s="61" t="n">
        <f aca="false">E129</f>
        <v>0.0580008402983893</v>
      </c>
      <c r="F157" s="61" t="n">
        <f aca="false">F129</f>
        <v>0.0143611196738877</v>
      </c>
      <c r="G157" s="61" t="n">
        <f aca="false">G129</f>
        <v>-0.0247690884552447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-0.0139452441743462</v>
      </c>
      <c r="D158" s="32" t="n">
        <f aca="false">-D130</f>
        <v>-0.0880542294139783</v>
      </c>
      <c r="E158" s="32" t="n">
        <f aca="false">E130</f>
        <v>0.0598721380421331</v>
      </c>
      <c r="F158" s="32" t="n">
        <f aca="false">F130</f>
        <v>0.0146098308509987</v>
      </c>
      <c r="G158" s="32" t="n">
        <f aca="false">G130</f>
        <v>-0.0275175046951927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-0.0144185844734338</v>
      </c>
      <c r="D159" s="61" t="n">
        <f aca="false">-D131</f>
        <v>-0.0912217226704597</v>
      </c>
      <c r="E159" s="61" t="n">
        <f aca="false">E131</f>
        <v>0.0597138481734594</v>
      </c>
      <c r="F159" s="61" t="n">
        <f aca="false">F131</f>
        <v>0.0147425454717507</v>
      </c>
      <c r="G159" s="61" t="n">
        <f aca="false">G131</f>
        <v>-0.0311839134986834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-0.0146697821707913</v>
      </c>
      <c r="D160" s="32" t="n">
        <f aca="false">-D132</f>
        <v>-0.094848985213249</v>
      </c>
      <c r="E160" s="32" t="n">
        <f aca="false">E132</f>
        <v>0.0601410612407619</v>
      </c>
      <c r="F160" s="32" t="n">
        <f aca="false">F132</f>
        <v>0.0148487389348056</v>
      </c>
      <c r="G160" s="32" t="n">
        <f aca="false">G132</f>
        <v>-0.0345289672084729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-0.0147551201902916</v>
      </c>
      <c r="D161" s="61" t="n">
        <f aca="false">-D133</f>
        <v>-0.0970851399942451</v>
      </c>
      <c r="E161" s="61" t="n">
        <f aca="false">E133</f>
        <v>0.0607322938851771</v>
      </c>
      <c r="F161" s="61" t="n">
        <f aca="false">F133</f>
        <v>0.0161386158857814</v>
      </c>
      <c r="G161" s="61" t="n">
        <f aca="false">G133</f>
        <v>-0.0349693504135782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-0.0145771901506034</v>
      </c>
      <c r="D162" s="32" t="n">
        <f aca="false">-D134</f>
        <v>-0.0983448930442449</v>
      </c>
      <c r="E162" s="32" t="n">
        <f aca="false">E134</f>
        <v>0.061319584939625</v>
      </c>
      <c r="F162" s="32" t="n">
        <f aca="false">F134</f>
        <v>0.0161386158857814</v>
      </c>
      <c r="G162" s="32" t="n">
        <f aca="false">G134</f>
        <v>-0.0354638823694419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-0.0143138460442366</v>
      </c>
      <c r="D163" s="61" t="n">
        <f aca="false">-D135</f>
        <v>-0.0985428349859413</v>
      </c>
      <c r="E163" s="61" t="n">
        <f aca="false">E135</f>
        <v>0.0617942206858522</v>
      </c>
      <c r="F163" s="61" t="n">
        <f aca="false">F135</f>
        <v>0.0161386158857814</v>
      </c>
      <c r="G163" s="61" t="n">
        <f aca="false">G135</f>
        <v>-0.0349238444585442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-0.0139551403239103</v>
      </c>
      <c r="D164" s="32" t="n">
        <f aca="false">-D136</f>
        <v>-0.0993652326737069</v>
      </c>
      <c r="E164" s="32" t="n">
        <f aca="false">E136</f>
        <v>0.0621377885432495</v>
      </c>
      <c r="F164" s="32" t="n">
        <f aca="false">F136</f>
        <v>0.0161386158857814</v>
      </c>
      <c r="G164" s="32" t="n">
        <f aca="false">G136</f>
        <v>-0.0350439685685863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-0.0137212027463605</v>
      </c>
      <c r="D165" s="61" t="n">
        <f aca="false">-D137</f>
        <v>-0.099499253794068</v>
      </c>
      <c r="E165" s="61" t="n">
        <f aca="false">E137</f>
        <v>0.0625009983023355</v>
      </c>
      <c r="F165" s="61" t="n">
        <f aca="false">F137</f>
        <v>0.0161386158857814</v>
      </c>
      <c r="G165" s="61" t="n">
        <f aca="false">G137</f>
        <v>-0.0345808423523115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-0.0136691915870917</v>
      </c>
      <c r="D166" s="32" t="n">
        <f aca="false">-D138</f>
        <v>-0.100420845647322</v>
      </c>
      <c r="E166" s="32" t="n">
        <f aca="false">E138</f>
        <v>0.0627445735024179</v>
      </c>
      <c r="F166" s="32" t="n">
        <f aca="false">F138</f>
        <v>0.0161386158857814</v>
      </c>
      <c r="G166" s="32" t="n">
        <f aca="false">G138</f>
        <v>-0.0352068478462146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-0.0132163204353277</v>
      </c>
      <c r="D167" s="61" t="n">
        <f aca="false">-D139</f>
        <v>-0.101119721960534</v>
      </c>
      <c r="E167" s="61" t="n">
        <f aca="false">E139</f>
        <v>0.0632067673053045</v>
      </c>
      <c r="F167" s="61" t="n">
        <f aca="false">F139</f>
        <v>0.0161386158857814</v>
      </c>
      <c r="G167" s="61" t="n">
        <f aca="false">G139</f>
        <v>-0.034990659204776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-0.0129879440111935</v>
      </c>
      <c r="D168" s="32" t="n">
        <f aca="false">-D140</f>
        <v>-0.100682999050267</v>
      </c>
      <c r="E168" s="32" t="n">
        <f aca="false">E140</f>
        <v>0.0635442778469928</v>
      </c>
      <c r="F168" s="32" t="n">
        <f aca="false">F140</f>
        <v>0.0161386158857814</v>
      </c>
      <c r="G168" s="32" t="n">
        <f aca="false">G140</f>
        <v>-0.0339880493286859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-0.0129242177469821</v>
      </c>
      <c r="D169" s="61" t="n">
        <f aca="false">-D141</f>
        <v>-0.10207423122733</v>
      </c>
      <c r="E169" s="61" t="n">
        <f aca="false">E141</f>
        <v>0.0633000882461149</v>
      </c>
      <c r="F169" s="61" t="n">
        <f aca="false">F141</f>
        <v>0.0161386158857814</v>
      </c>
      <c r="G169" s="61" t="n">
        <f aca="false">G141</f>
        <v>-0.0355597448424159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-0.0125825723397089</v>
      </c>
      <c r="D170" s="32" t="n">
        <f aca="false">-D142</f>
        <v>-0.101762101177245</v>
      </c>
      <c r="E170" s="32" t="n">
        <f aca="false">E142</f>
        <v>0.0635325952950344</v>
      </c>
      <c r="F170" s="32" t="n">
        <f aca="false">F142</f>
        <v>0.0161386158857814</v>
      </c>
      <c r="G170" s="32" t="n">
        <f aca="false">G142</f>
        <v>-0.0346734623361377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-0.0123017706213175</v>
      </c>
      <c r="D171" s="61" t="n">
        <f aca="false">-D143</f>
        <v>-0.101750823547709</v>
      </c>
      <c r="E171" s="61" t="n">
        <f aca="false">E143</f>
        <v>0.0639316493628931</v>
      </c>
      <c r="F171" s="61" t="n">
        <f aca="false">F143</f>
        <v>0.0161386158857814</v>
      </c>
      <c r="G171" s="61" t="n">
        <f aca="false">G143</f>
        <v>-0.0339823289203517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-0.012127608187335</v>
      </c>
      <c r="D172" s="32" t="n">
        <f aca="false">-D144</f>
        <v>-0.10213724036629</v>
      </c>
      <c r="E172" s="32" t="n">
        <f aca="false">E144</f>
        <v>0.06449723959043</v>
      </c>
      <c r="F172" s="32" t="n">
        <f aca="false">F144</f>
        <v>0.0161386158857814</v>
      </c>
      <c r="G172" s="32" t="n">
        <f aca="false">G144</f>
        <v>-0.0336289930774135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-0.0121671008276077</v>
      </c>
      <c r="D173" s="61" t="n">
        <f aca="false">-D145</f>
        <v>-0.101307585874689</v>
      </c>
      <c r="E173" s="61" t="n">
        <f aca="false">E145</f>
        <v>0.0644504181851084</v>
      </c>
      <c r="F173" s="61" t="n">
        <f aca="false">F145</f>
        <v>0.0161386158857814</v>
      </c>
      <c r="G173" s="61" t="n">
        <f aca="false">G145</f>
        <v>-0.0328856526314064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-0.011929811121844</v>
      </c>
      <c r="D174" s="32" t="n">
        <f aca="false">-D146</f>
        <v>-0.101996404427907</v>
      </c>
      <c r="E174" s="32" t="n">
        <f aca="false">E146</f>
        <v>0.0644525327186572</v>
      </c>
      <c r="F174" s="32" t="n">
        <f aca="false">F146</f>
        <v>0.0161386158857814</v>
      </c>
      <c r="G174" s="32" t="n">
        <f aca="false">G146</f>
        <v>-0.033335066945312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-0.011570033686103</v>
      </c>
      <c r="D175" s="61" t="n">
        <f aca="false">-D147</f>
        <v>-0.101674148422641</v>
      </c>
      <c r="E175" s="61" t="n">
        <f aca="false">E147</f>
        <v>0.0647582243130537</v>
      </c>
      <c r="F175" s="61" t="n">
        <f aca="false">F147</f>
        <v>0.0161386158857814</v>
      </c>
      <c r="G175" s="61" t="n">
        <f aca="false">G147</f>
        <v>-0.0323473419099091</v>
      </c>
    </row>
    <row r="178" customFormat="false" ht="12.8" hidden="false" customHeight="false" outlineLevel="0" collapsed="false">
      <c r="C178" s="139" t="s">
        <v>174</v>
      </c>
      <c r="D178" s="139"/>
      <c r="E178" s="139"/>
    </row>
    <row r="179" customFormat="false" ht="12.8" hidden="false" customHeight="false" outlineLevel="0" collapsed="false">
      <c r="C179" s="61" t="s">
        <v>8</v>
      </c>
      <c r="D179" s="61" t="s">
        <v>10</v>
      </c>
      <c r="E179" s="61" t="s">
        <v>9</v>
      </c>
    </row>
    <row r="180" customFormat="false" ht="12.8" hidden="false" customHeight="false" outlineLevel="0" collapsed="false">
      <c r="B180" s="5" t="n">
        <v>2014</v>
      </c>
      <c r="C180" s="61" t="n">
        <v>0</v>
      </c>
      <c r="D180" s="61" t="n">
        <v>0</v>
      </c>
      <c r="E180" s="61" t="n">
        <v>0</v>
      </c>
    </row>
    <row r="181" customFormat="false" ht="12.8" hidden="false" customHeight="false" outlineLevel="0" collapsed="false">
      <c r="B181" s="0" t="n">
        <v>2015</v>
      </c>
      <c r="C181" s="32" t="n">
        <v>0</v>
      </c>
      <c r="D181" s="32" t="n">
        <v>0</v>
      </c>
      <c r="E181" s="32" t="n">
        <v>0</v>
      </c>
    </row>
    <row r="182" customFormat="false" ht="12.8" hidden="false" customHeight="false" outlineLevel="0" collapsed="false">
      <c r="B182" s="5" t="n">
        <v>2016</v>
      </c>
      <c r="C182" s="61" t="n">
        <v>0</v>
      </c>
      <c r="D182" s="61" t="n">
        <v>0</v>
      </c>
      <c r="E182" s="61" t="n">
        <v>0</v>
      </c>
    </row>
    <row r="183" customFormat="false" ht="12.8" hidden="false" customHeight="false" outlineLevel="0" collapsed="false">
      <c r="B183" s="0" t="n">
        <v>2017</v>
      </c>
      <c r="C183" s="32" t="n">
        <v>0</v>
      </c>
      <c r="D183" s="32" t="n">
        <v>0</v>
      </c>
      <c r="E183" s="32" t="n">
        <v>0</v>
      </c>
    </row>
    <row r="184" customFormat="false" ht="12.8" hidden="false" customHeight="false" outlineLevel="0" collapsed="false">
      <c r="B184" s="5" t="n">
        <f aca="false">B183+1</f>
        <v>2018</v>
      </c>
      <c r="C184" s="61" t="n">
        <v>0</v>
      </c>
      <c r="D184" s="61" t="n">
        <v>0</v>
      </c>
      <c r="E184" s="61" t="n">
        <v>0</v>
      </c>
    </row>
    <row r="185" customFormat="false" ht="12.8" hidden="false" customHeight="false" outlineLevel="0" collapsed="false">
      <c r="B185" s="0" t="n">
        <f aca="false">B184+1</f>
        <v>2019</v>
      </c>
      <c r="C185" s="32" t="n">
        <v>0</v>
      </c>
      <c r="D185" s="32" t="n">
        <v>0</v>
      </c>
      <c r="E185" s="32" t="n">
        <v>0</v>
      </c>
    </row>
    <row r="186" customFormat="false" ht="12.8" hidden="false" customHeight="false" outlineLevel="0" collapsed="false">
      <c r="B186" s="5" t="n">
        <f aca="false">B185+1</f>
        <v>2020</v>
      </c>
      <c r="C186" s="61" t="n">
        <f aca="false">SUM('Central pensions'!$AB34:$AB37)/AVERAGE('Central scenario'!$AG34:$AG37)</f>
        <v>0.0141174696369165</v>
      </c>
      <c r="D186" s="61" t="n">
        <f aca="false">SUM('Low pensions'!$AB34:$AB37)/AVERAGE('Low scenario'!$AG34:$AG37)</f>
        <v>0.014117179240684</v>
      </c>
      <c r="E186" s="61" t="n">
        <f aca="false">SUM('High pensions'!$AB34:$AB37)/AVERAGE('High scenario'!$AG34:$AG37)</f>
        <v>0.0141174696369164</v>
      </c>
    </row>
    <row r="187" customFormat="false" ht="12.8" hidden="false" customHeight="false" outlineLevel="0" collapsed="false">
      <c r="B187" s="0" t="n">
        <f aca="false">B186+1</f>
        <v>2021</v>
      </c>
      <c r="C187" s="32" t="n">
        <f aca="false">SUM('Central pensions'!$AB38:$AB41)/AVERAGE('Central scenario'!$AG38:$AG41)</f>
        <v>0.0154599648448926</v>
      </c>
      <c r="D187" s="32" t="n">
        <f aca="false">SUM('Low pensions'!$AB38:$AB41)/AVERAGE('Low scenario'!$AG38:$AG41)</f>
        <v>0.0152988263849083</v>
      </c>
      <c r="E187" s="32" t="n">
        <f aca="false">SUM('High pensions'!$AB38:$AB41)/AVERAGE('High scenario'!$AG38:$AG41)</f>
        <v>0.015223666970416</v>
      </c>
    </row>
    <row r="188" customFormat="false" ht="12.8" hidden="false" customHeight="false" outlineLevel="0" collapsed="false">
      <c r="B188" s="5" t="n">
        <f aca="false">B187+1</f>
        <v>2022</v>
      </c>
      <c r="C188" s="61" t="n">
        <f aca="false">SUM('Central pensions'!$AB42:$AB45)/AVERAGE('Central scenario'!$AG42:$AG45)</f>
        <v>0.0150611311108802</v>
      </c>
      <c r="D188" s="61" t="n">
        <f aca="false">SUM('Low pensions'!$AB42:$AB45)/AVERAGE('Low scenario'!$AG42:$AG45)</f>
        <v>0.0147121780244659</v>
      </c>
      <c r="E188" s="61" t="n">
        <f aca="false">SUM('High pensions'!$AB42:$AB45)/AVERAGE('High scenario'!$AG42:$AG45)</f>
        <v>0.0153421657839776</v>
      </c>
    </row>
    <row r="189" customFormat="false" ht="12.8" hidden="false" customHeight="false" outlineLevel="0" collapsed="false">
      <c r="B189" s="0" t="n">
        <f aca="false">B188+1</f>
        <v>2023</v>
      </c>
      <c r="C189" s="32" t="n">
        <f aca="false">SUM('Central pensions'!$AB46:$AB49)/AVERAGE('Central scenario'!$AG46:$AG49)</f>
        <v>0.0150316074658299</v>
      </c>
      <c r="D189" s="32" t="n">
        <f aca="false">SUM('Low pensions'!$AB46:$AB49)/AVERAGE('Low scenario'!$AG46:$AG49)</f>
        <v>0.0142261750640037</v>
      </c>
      <c r="E189" s="32" t="n">
        <f aca="false">SUM('High pensions'!$AB46:$AB49)/AVERAGE('High scenario'!$AG46:$AG49)</f>
        <v>0.0158649472495543</v>
      </c>
    </row>
    <row r="190" customFormat="false" ht="12.8" hidden="false" customHeight="false" outlineLevel="0" collapsed="false">
      <c r="B190" s="5" t="n">
        <f aca="false">B189+1</f>
        <v>2024</v>
      </c>
      <c r="C190" s="61" t="n">
        <f aca="false">SUM('Central pensions'!$AB50:$AB53)/AVERAGE('Central scenario'!$AG50:$AG53)</f>
        <v>0.0147214589368771</v>
      </c>
      <c r="D190" s="61" t="n">
        <f aca="false">SUM('Low pensions'!$AB50:$AB53)/AVERAGE('Low scenario'!$AG50:$AG53)</f>
        <v>0.013880192095866</v>
      </c>
      <c r="E190" s="61" t="n">
        <f aca="false">SUM('High pensions'!$AB50:$AB53)/AVERAGE('High scenario'!$AG50:$AG53)</f>
        <v>0.0156543756006683</v>
      </c>
    </row>
    <row r="191" customFormat="false" ht="12.8" hidden="false" customHeight="false" outlineLevel="0" collapsed="false">
      <c r="B191" s="0" t="n">
        <f aca="false">B190+1</f>
        <v>2025</v>
      </c>
      <c r="C191" s="32" t="n">
        <f aca="false">SUM('Central pensions'!$AB54:$AB57)/AVERAGE('Central scenario'!$AG54:$AG57)</f>
        <v>0.0140180229762658</v>
      </c>
      <c r="D191" s="32" t="n">
        <f aca="false">SUM('Low pensions'!$AB54:$AB57)/AVERAGE('Low scenario'!$AG54:$AG57)</f>
        <v>0.0136670257864555</v>
      </c>
      <c r="E191" s="32" t="n">
        <f aca="false">SUM('High pensions'!$AB54:$AB57)/AVERAGE('High scenario'!$AG54:$AG57)</f>
        <v>0.0152512793509522</v>
      </c>
    </row>
    <row r="192" customFormat="false" ht="12.8" hidden="false" customHeight="false" outlineLevel="0" collapsed="false">
      <c r="B192" s="5" t="n">
        <f aca="false">B191+1</f>
        <v>2026</v>
      </c>
      <c r="C192" s="61" t="n">
        <f aca="false">SUM('Central pensions'!$AB58:$AB61)/AVERAGE('Central scenario'!$AG58:$AG61)</f>
        <v>0.0129749455974194</v>
      </c>
      <c r="D192" s="61" t="n">
        <f aca="false">SUM('Low pensions'!$AB58:$AB61)/AVERAGE('Low scenario'!$AG58:$AG61)</f>
        <v>0.0127858146919511</v>
      </c>
      <c r="E192" s="61" t="n">
        <f aca="false">SUM('High pensions'!$AB58:$AB61)/AVERAGE('High scenario'!$AG58:$AG61)</f>
        <v>0.0141322441243072</v>
      </c>
    </row>
    <row r="193" customFormat="false" ht="12.8" hidden="false" customHeight="false" outlineLevel="0" collapsed="false">
      <c r="B193" s="0" t="n">
        <f aca="false">B192+1</f>
        <v>2027</v>
      </c>
      <c r="C193" s="32" t="n">
        <f aca="false">SUM('Central pensions'!$AB62:$AB65)/AVERAGE('Central scenario'!$AG62:$AG65)</f>
        <v>0.0120345778734898</v>
      </c>
      <c r="D193" s="32" t="n">
        <f aca="false">SUM('Low pensions'!$AB62:$AB65)/AVERAGE('Low scenario'!$AG62:$AG65)</f>
        <v>0.0118572678824856</v>
      </c>
      <c r="E193" s="32" t="n">
        <f aca="false">SUM('High pensions'!$AB62:$AB65)/AVERAGE('High scenario'!$AG62:$AG65)</f>
        <v>0.0131209980167589</v>
      </c>
    </row>
    <row r="194" customFormat="false" ht="12.8" hidden="false" customHeight="false" outlineLevel="0" collapsed="false">
      <c r="B194" s="5" t="n">
        <f aca="false">B193+1</f>
        <v>2028</v>
      </c>
      <c r="C194" s="61" t="n">
        <f aca="false">SUM('Central pensions'!$AB66:$AB69)/AVERAGE('Central scenario'!$AG66:$AG69)</f>
        <v>0.0110525408300695</v>
      </c>
      <c r="D194" s="61" t="n">
        <f aca="false">SUM('Low pensions'!$AB66:$AB69)/AVERAGE('Low scenario'!$AG66:$AG69)</f>
        <v>0.0112613656898764</v>
      </c>
      <c r="E194" s="61" t="n">
        <f aca="false">SUM('High pensions'!$AB66:$AB69)/AVERAGE('High scenario'!$AG66:$AG69)</f>
        <v>0.0124256778141055</v>
      </c>
    </row>
    <row r="195" customFormat="false" ht="12.8" hidden="false" customHeight="false" outlineLevel="0" collapsed="false">
      <c r="B195" s="0" t="n">
        <f aca="false">B194+1</f>
        <v>2029</v>
      </c>
      <c r="C195" s="32" t="n">
        <f aca="false">SUM('Central pensions'!$AB70:$AB73)/AVERAGE('Central scenario'!$AG70:$AG73)</f>
        <v>0.0099766648648041</v>
      </c>
      <c r="D195" s="32" t="n">
        <f aca="false">SUM('Low pensions'!$AB70:$AB73)/AVERAGE('Low scenario'!$AG70:$AG73)</f>
        <v>0.0105776819652266</v>
      </c>
      <c r="E195" s="32" t="n">
        <f aca="false">SUM('High pensions'!$AB70:$AB73)/AVERAGE('High scenario'!$AG70:$AG73)</f>
        <v>0.0111525997958559</v>
      </c>
    </row>
    <row r="196" customFormat="false" ht="12.8" hidden="false" customHeight="false" outlineLevel="0" collapsed="false">
      <c r="B196" s="5" t="n">
        <f aca="false">B195+1</f>
        <v>2030</v>
      </c>
      <c r="C196" s="61" t="n">
        <f aca="false">SUM('Central pensions'!$AB74:$AB77)/AVERAGE('Central scenario'!$AG74:$AG77)</f>
        <v>0.00898375265285672</v>
      </c>
      <c r="D196" s="61" t="n">
        <f aca="false">SUM('Low pensions'!$AB74:$AB77)/AVERAGE('Low scenario'!$AG74:$AG77)</f>
        <v>0.00951759906003628</v>
      </c>
      <c r="E196" s="61" t="n">
        <f aca="false">SUM('High pensions'!$AB74:$AB77)/AVERAGE('High scenario'!$AG74:$AG77)</f>
        <v>0.00969765889623174</v>
      </c>
    </row>
    <row r="197" customFormat="false" ht="12.8" hidden="false" customHeight="false" outlineLevel="0" collapsed="false">
      <c r="B197" s="0" t="n">
        <f aca="false">B196+1</f>
        <v>2031</v>
      </c>
      <c r="C197" s="32" t="n">
        <f aca="false">SUM('Central pensions'!$AB78:$AB81)/AVERAGE('Central scenario'!$AG78:$AG81)</f>
        <v>0.00810524594235441</v>
      </c>
      <c r="D197" s="32" t="n">
        <f aca="false">SUM('Low pensions'!$AB78:$AB81)/AVERAGE('Low scenario'!$AG78:$AG81)</f>
        <v>0.00873946848735572</v>
      </c>
      <c r="E197" s="32" t="n">
        <f aca="false">SUM('High pensions'!$AB78:$AB81)/AVERAGE('High scenario'!$AG78:$AG81)</f>
        <v>0.00895928683460138</v>
      </c>
    </row>
    <row r="198" customFormat="false" ht="12.8" hidden="false" customHeight="false" outlineLevel="0" collapsed="false">
      <c r="B198" s="5" t="n">
        <f aca="false">B197+1</f>
        <v>2032</v>
      </c>
      <c r="C198" s="61" t="n">
        <f aca="false">SUM('Central pensions'!$AB82:$AB85)/AVERAGE('Central scenario'!$AG82:$AG85)</f>
        <v>0.0071653294675778</v>
      </c>
      <c r="D198" s="61" t="n">
        <f aca="false">SUM('Low pensions'!$AB82:$AB85)/AVERAGE('Low scenario'!$AG82:$AG85)</f>
        <v>0.00768525147632969</v>
      </c>
      <c r="E198" s="61" t="n">
        <f aca="false">SUM('High pensions'!$AB82:$AB85)/AVERAGE('High scenario'!$AG82:$AG85)</f>
        <v>0.00788156316765711</v>
      </c>
    </row>
    <row r="199" customFormat="false" ht="12.8" hidden="false" customHeight="false" outlineLevel="0" collapsed="false">
      <c r="B199" s="0" t="n">
        <f aca="false">B198+1</f>
        <v>2033</v>
      </c>
      <c r="C199" s="32" t="n">
        <f aca="false">SUM('Central pensions'!$AB86:$AB89)/AVERAGE('Central scenario'!$AG86:$AG89)</f>
        <v>0.00659883518785785</v>
      </c>
      <c r="D199" s="32" t="n">
        <f aca="false">SUM('Low pensions'!$AB86:$AB89)/AVERAGE('Low scenario'!$AG86:$AG89)</f>
        <v>0.0069476888265898</v>
      </c>
      <c r="E199" s="32" t="n">
        <f aca="false">SUM('High pensions'!$AB86:$AB89)/AVERAGE('High scenario'!$AG86:$AG89)</f>
        <v>0.00696534186101822</v>
      </c>
    </row>
    <row r="200" customFormat="false" ht="12.8" hidden="false" customHeight="false" outlineLevel="0" collapsed="false">
      <c r="B200" s="5" t="n">
        <f aca="false">B199+1</f>
        <v>2034</v>
      </c>
      <c r="C200" s="61" t="n">
        <f aca="false">SUM('Central pensions'!$AB90:$AB93)/AVERAGE('Central scenario'!$AG90:$AG93)</f>
        <v>0.0057322131687091</v>
      </c>
      <c r="D200" s="61" t="n">
        <f aca="false">SUM('Low pensions'!$AB90:$AB93)/AVERAGE('Low scenario'!$AG90:$AG93)</f>
        <v>0.00585033561597774</v>
      </c>
      <c r="E200" s="61" t="n">
        <f aca="false">SUM('High pensions'!$AB90:$AB93)/AVERAGE('High scenario'!$AG90:$AG93)</f>
        <v>0.00577212505148516</v>
      </c>
    </row>
    <row r="201" customFormat="false" ht="12.8" hidden="false" customHeight="false" outlineLevel="0" collapsed="false">
      <c r="B201" s="0" t="n">
        <f aca="false">B200+1</f>
        <v>2035</v>
      </c>
      <c r="C201" s="32" t="n">
        <f aca="false">SUM('Central pensions'!$AB94:$AB97)/AVERAGE('Central scenario'!$AG94:$AG97)</f>
        <v>0.0047258847268314</v>
      </c>
      <c r="D201" s="32" t="n">
        <f aca="false">SUM('Low pensions'!$AB94:$AB97)/AVERAGE('Low scenario'!$AG94:$AG97)</f>
        <v>0.00468867158465581</v>
      </c>
      <c r="E201" s="32" t="n">
        <f aca="false">SUM('High pensions'!$AB94:$AB97)/AVERAGE('High scenario'!$AG94:$AG97)</f>
        <v>0.00489525882307948</v>
      </c>
    </row>
    <row r="202" customFormat="false" ht="12.8" hidden="false" customHeight="false" outlineLevel="0" collapsed="false">
      <c r="B202" s="5" t="n">
        <f aca="false">B201+1</f>
        <v>2036</v>
      </c>
      <c r="C202" s="61" t="n">
        <f aca="false">SUM('Central pensions'!$AB98:$AB101)/AVERAGE('Central scenario'!$AG98:$AG101)</f>
        <v>0.00415094836181486</v>
      </c>
      <c r="D202" s="61" t="n">
        <f aca="false">SUM('Low pensions'!$AB98:$AB101)/AVERAGE('Low scenario'!$AG98:$AG101)</f>
        <v>0.00432410260050592</v>
      </c>
      <c r="E202" s="61" t="n">
        <f aca="false">SUM('High pensions'!$AB98:$AB101)/AVERAGE('High scenario'!$AG98:$AG101)</f>
        <v>0.00413676540004306</v>
      </c>
    </row>
    <row r="203" customFormat="false" ht="12.8" hidden="false" customHeight="false" outlineLevel="0" collapsed="false">
      <c r="B203" s="0" t="n">
        <f aca="false">B202+1</f>
        <v>2037</v>
      </c>
      <c r="C203" s="32" t="n">
        <f aca="false">SUM('Central pensions'!$AB102:$AB105)/AVERAGE('Central scenario'!$AG102:$AG105)</f>
        <v>0.00332239015450051</v>
      </c>
      <c r="D203" s="32" t="n">
        <f aca="false">SUM('Low pensions'!$AB102:$AB105)/AVERAGE('Low scenario'!$AG102:$AG105)</f>
        <v>0.00363474388973669</v>
      </c>
      <c r="E203" s="32" t="n">
        <f aca="false">SUM('High pensions'!$AB102:$AB105)/AVERAGE('High scenario'!$AG102:$AG105)</f>
        <v>0.00317485216985506</v>
      </c>
    </row>
    <row r="204" customFormat="false" ht="12.8" hidden="false" customHeight="false" outlineLevel="0" collapsed="false">
      <c r="B204" s="5" t="n">
        <f aca="false">B203+1</f>
        <v>2038</v>
      </c>
      <c r="C204" s="61" t="n">
        <f aca="false">SUM('Central pensions'!$AB106:$AB109)/AVERAGE('Central scenario'!$AG106:$AG109)</f>
        <v>0.00254278403598758</v>
      </c>
      <c r="D204" s="61" t="n">
        <f aca="false">SUM('Low pensions'!$AB106:$AB109)/AVERAGE('Low scenario'!$AG106:$AG109)</f>
        <v>0.00327530725508545</v>
      </c>
      <c r="E204" s="61" t="n">
        <f aca="false">SUM('High pensions'!$AB106:$AB109)/AVERAGE('High scenario'!$AG106:$AG109)</f>
        <v>0.00259318414819838</v>
      </c>
    </row>
    <row r="205" customFormat="false" ht="12.8" hidden="false" customHeight="false" outlineLevel="0" collapsed="false">
      <c r="B205" s="0" t="n">
        <f aca="false">B204+1</f>
        <v>2039</v>
      </c>
      <c r="C205" s="32" t="n">
        <f aca="false">SUM('Central pensions'!$AB110:$AB113)/AVERAGE('Central scenario'!$AG110:$AG113)</f>
        <v>0.00228281697811431</v>
      </c>
      <c r="D205" s="32" t="n">
        <f aca="false">SUM('Low pensions'!$AB110:$AB113)/AVERAGE('Low scenario'!$AG110:$AG113)</f>
        <v>0.00299843429883961</v>
      </c>
      <c r="E205" s="32" t="n">
        <f aca="false">SUM('High pensions'!$AB110:$AB113)/AVERAGE('High scenario'!$AG110:$AG113)</f>
        <v>0.00205220267700074</v>
      </c>
    </row>
    <row r="206" customFormat="false" ht="12.8" hidden="false" customHeight="false" outlineLevel="0" collapsed="false">
      <c r="B206" s="5" t="n">
        <f aca="false">B205+1</f>
        <v>2040</v>
      </c>
      <c r="C206" s="61" t="n">
        <f aca="false">SUM('Central pensions'!$AB114:$AB117)/AVERAGE('Central scenario'!$AG114:$AG117)</f>
        <v>0.00189749486922582</v>
      </c>
      <c r="D206" s="61" t="n">
        <f aca="false">SUM('Low pensions'!$AB114:$AB117)/AVERAGE('Low scenario'!$AG114:$AG117)</f>
        <v>0.00235104017395625</v>
      </c>
      <c r="E206" s="61" t="n">
        <f aca="false">SUM('High pensions'!$AB114:$AB117)/AVERAGE('High scenario'!$AG114:$AG117)</f>
        <v>0.00176906437696317</v>
      </c>
    </row>
    <row r="210" customFormat="false" ht="12.8" hidden="false" customHeight="false" outlineLevel="0" collapsed="false">
      <c r="C210" s="32"/>
    </row>
  </sheetData>
  <mergeCells count="3">
    <mergeCell ref="C55:H55"/>
    <mergeCell ref="J55:P55"/>
    <mergeCell ref="C178:E17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Y1" colorId="64" zoomScale="85" zoomScaleNormal="85" zoomScalePageLayoutView="100" workbookViewId="0">
      <selection pane="topLeft" activeCell="AE11" activeCellId="0" sqref="AE11"/>
    </sheetView>
  </sheetViews>
  <sheetFormatPr defaultColWidth="9.2890625" defaultRowHeight="12.8" zeroHeight="false" outlineLevelRow="0" outlineLevelCol="0"/>
  <cols>
    <col collapsed="false" customWidth="true" hidden="false" outlineLevel="0" max="7" min="6" style="110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0" width="8.83"/>
    <col collapsed="false" customWidth="true" hidden="false" outlineLevel="0" max="14" min="14" style="110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  <col collapsed="false" customWidth="true" hidden="false" outlineLevel="0" max="28" min="28" style="0" width="11.3"/>
  </cols>
  <sheetData>
    <row r="1" customFormat="false" ht="12.8" hidden="false" customHeight="true" outlineLevel="0" collapsed="false">
      <c r="A1" s="140"/>
      <c r="B1" s="141"/>
      <c r="C1" s="140"/>
      <c r="D1" s="140"/>
      <c r="E1" s="140"/>
      <c r="F1" s="142" t="s">
        <v>175</v>
      </c>
      <c r="G1" s="142" t="s">
        <v>176</v>
      </c>
      <c r="H1" s="140"/>
      <c r="I1" s="140"/>
      <c r="J1" s="143" t="s">
        <v>177</v>
      </c>
      <c r="K1" s="143" t="s">
        <v>178</v>
      </c>
      <c r="L1" s="140"/>
      <c r="M1" s="144"/>
      <c r="N1" s="145" t="s">
        <v>179</v>
      </c>
      <c r="O1" s="140"/>
      <c r="P1" s="141"/>
      <c r="Q1" s="140"/>
      <c r="R1" s="140"/>
      <c r="S1" s="140"/>
      <c r="T1" s="140"/>
      <c r="U1" s="141"/>
      <c r="V1" s="140"/>
      <c r="W1" s="140"/>
      <c r="X1" s="140"/>
      <c r="Y1" s="140"/>
      <c r="Z1" s="140"/>
      <c r="AA1" s="140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40"/>
      <c r="B2" s="141"/>
      <c r="C2" s="140"/>
      <c r="D2" s="140"/>
      <c r="E2" s="140"/>
      <c r="F2" s="143" t="s">
        <v>180</v>
      </c>
      <c r="G2" s="143" t="s">
        <v>181</v>
      </c>
      <c r="H2" s="140"/>
      <c r="I2" s="140"/>
      <c r="J2" s="145"/>
      <c r="K2" s="145"/>
      <c r="L2" s="140"/>
      <c r="M2" s="144"/>
      <c r="N2" s="145" t="s">
        <v>182</v>
      </c>
      <c r="O2" s="140"/>
      <c r="P2" s="141"/>
      <c r="Q2" s="140"/>
      <c r="R2" s="140"/>
      <c r="S2" s="140"/>
      <c r="T2" s="140"/>
      <c r="U2" s="141"/>
      <c r="V2" s="140"/>
      <c r="W2" s="140"/>
      <c r="X2" s="140"/>
      <c r="Y2" s="140"/>
      <c r="Z2" s="140"/>
      <c r="AA2" s="140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3.75" hidden="false" customHeight="true" outlineLevel="0" collapsed="false">
      <c r="A3" s="147" t="s">
        <v>183</v>
      </c>
      <c r="B3" s="148"/>
      <c r="C3" s="147" t="s">
        <v>184</v>
      </c>
      <c r="D3" s="147" t="s">
        <v>185</v>
      </c>
      <c r="E3" s="147" t="s">
        <v>186</v>
      </c>
      <c r="F3" s="149" t="s">
        <v>187</v>
      </c>
      <c r="G3" s="149" t="s">
        <v>188</v>
      </c>
      <c r="H3" s="147" t="s">
        <v>189</v>
      </c>
      <c r="I3" s="147" t="s">
        <v>190</v>
      </c>
      <c r="J3" s="149" t="s">
        <v>191</v>
      </c>
      <c r="K3" s="149" t="s">
        <v>192</v>
      </c>
      <c r="L3" s="147" t="s">
        <v>193</v>
      </c>
      <c r="M3" s="150" t="s">
        <v>194</v>
      </c>
      <c r="N3" s="149" t="s">
        <v>195</v>
      </c>
      <c r="O3" s="147" t="s">
        <v>196</v>
      </c>
      <c r="P3" s="148" t="s">
        <v>197</v>
      </c>
      <c r="Q3" s="147" t="s">
        <v>198</v>
      </c>
      <c r="R3" s="147" t="s">
        <v>199</v>
      </c>
      <c r="S3" s="147" t="s">
        <v>200</v>
      </c>
      <c r="T3" s="147" t="s">
        <v>201</v>
      </c>
      <c r="U3" s="148" t="s">
        <v>202</v>
      </c>
      <c r="V3" s="147" t="s">
        <v>203</v>
      </c>
      <c r="W3" s="147" t="s">
        <v>204</v>
      </c>
      <c r="X3" s="147" t="s">
        <v>205</v>
      </c>
      <c r="Y3" s="147" t="s">
        <v>206</v>
      </c>
      <c r="Z3" s="147" t="s">
        <v>207</v>
      </c>
      <c r="AA3" s="149" t="s">
        <v>208</v>
      </c>
      <c r="AB3" s="149" t="s">
        <v>209</v>
      </c>
      <c r="AC3" s="147"/>
      <c r="AD3" s="147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A4" s="152" t="s">
        <v>210</v>
      </c>
      <c r="B4" s="153"/>
      <c r="C4" s="152" t="n">
        <v>2014</v>
      </c>
      <c r="D4" s="152" t="n">
        <v>1</v>
      </c>
      <c r="E4" s="152" t="n">
        <v>1005</v>
      </c>
      <c r="F4" s="154" t="n">
        <v>13919743</v>
      </c>
      <c r="G4" s="154" t="n">
        <v>13367098</v>
      </c>
      <c r="H4" s="155" t="n">
        <f aca="false">F4-J4</f>
        <v>13919743</v>
      </c>
      <c r="I4" s="155" t="n">
        <f aca="false">G4-K4</f>
        <v>13367098</v>
      </c>
      <c r="J4" s="156"/>
      <c r="K4" s="156"/>
      <c r="L4" s="155" t="n">
        <f aca="false">H4-I4</f>
        <v>552645</v>
      </c>
      <c r="M4" s="155" t="n">
        <f aca="false">J4-K4</f>
        <v>0</v>
      </c>
      <c r="N4" s="156" t="n">
        <v>2431521</v>
      </c>
      <c r="O4" s="157" t="n">
        <v>68064666.1181856</v>
      </c>
      <c r="P4" s="152" t="n">
        <f aca="false">O4/I4</f>
        <v>5.09195534574412</v>
      </c>
      <c r="Q4" s="155" t="n">
        <f aca="false">I4*5.5017049523</f>
        <v>73541829.2644794</v>
      </c>
      <c r="R4" s="155" t="n">
        <v>11018747.8054275</v>
      </c>
      <c r="S4" s="155" t="n">
        <v>2463940.91347832</v>
      </c>
      <c r="T4" s="157" t="n">
        <v>13733232.3112091</v>
      </c>
      <c r="U4" s="152" t="n">
        <f aca="false">R4/N4</f>
        <v>4.53162765422445</v>
      </c>
      <c r="V4" s="153"/>
      <c r="W4" s="153"/>
      <c r="X4" s="155" t="n">
        <f aca="false">N4*U12+L4*P13</f>
        <v>15657663.7612308</v>
      </c>
      <c r="Y4" s="155" t="n">
        <f aca="false">N4*5.1890047538</f>
        <v>12617174.0279645</v>
      </c>
      <c r="Z4" s="155" t="n">
        <f aca="false">L4*5.5017049523</f>
        <v>3040489.73336383</v>
      </c>
      <c r="AA4" s="155"/>
      <c r="AB4" s="155"/>
      <c r="AC4" s="155"/>
      <c r="AD4" s="155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</row>
    <row r="5" customFormat="false" ht="12.8" hidden="false" customHeight="false" outlineLevel="0" collapsed="false">
      <c r="B5" s="153"/>
      <c r="C5" s="152" t="n">
        <v>2014</v>
      </c>
      <c r="D5" s="152" t="n">
        <v>2</v>
      </c>
      <c r="E5" s="152" t="n">
        <v>1004</v>
      </c>
      <c r="F5" s="154" t="n">
        <v>14482790</v>
      </c>
      <c r="G5" s="154" t="n">
        <v>13911325</v>
      </c>
      <c r="H5" s="155" t="n">
        <f aca="false">F5-J5</f>
        <v>14482790</v>
      </c>
      <c r="I5" s="155" t="n">
        <f aca="false">G5-K5</f>
        <v>13911325</v>
      </c>
      <c r="J5" s="156"/>
      <c r="K5" s="156"/>
      <c r="L5" s="155" t="n">
        <f aca="false">H5-I5</f>
        <v>571465</v>
      </c>
      <c r="M5" s="155" t="n">
        <f aca="false">J5-K5</f>
        <v>0</v>
      </c>
      <c r="N5" s="156" t="n">
        <v>2156056</v>
      </c>
      <c r="O5" s="157" t="n">
        <v>80470827.8892677</v>
      </c>
      <c r="P5" s="152" t="n">
        <f aca="false">O5/I5</f>
        <v>5.78455523749662</v>
      </c>
      <c r="Q5" s="155" t="n">
        <f aca="false">I5*5.5017049523</f>
        <v>76536005.6455548</v>
      </c>
      <c r="R5" s="155" t="n">
        <v>13090128.797517</v>
      </c>
      <c r="S5" s="155" t="n">
        <v>2913043.96959149</v>
      </c>
      <c r="T5" s="157" t="n">
        <v>16270046.9661959</v>
      </c>
      <c r="U5" s="152" t="n">
        <f aca="false">R5/N5</f>
        <v>6.07133061363759</v>
      </c>
      <c r="V5" s="153"/>
      <c r="W5" s="153"/>
      <c r="X5" s="155" t="n">
        <f aca="false">N5*5.1890047538+L5*5.5017049523</f>
        <v>14331816.6540251</v>
      </c>
      <c r="Y5" s="155" t="n">
        <f aca="false">N5*5.1890047538</f>
        <v>11187784.833459</v>
      </c>
      <c r="Z5" s="155" t="n">
        <f aca="false">L5*5.5017049523</f>
        <v>3144031.82056612</v>
      </c>
      <c r="AA5" s="155"/>
      <c r="AB5" s="155"/>
      <c r="AC5" s="155"/>
      <c r="AD5" s="155"/>
    </row>
    <row r="6" customFormat="false" ht="12.8" hidden="false" customHeight="false" outlineLevel="0" collapsed="false">
      <c r="B6" s="153"/>
      <c r="C6" s="152" t="n">
        <v>2014</v>
      </c>
      <c r="D6" s="152" t="n">
        <v>3</v>
      </c>
      <c r="E6" s="152" t="n">
        <v>1003</v>
      </c>
      <c r="F6" s="154" t="n">
        <v>15149966</v>
      </c>
      <c r="G6" s="154" t="n">
        <v>14531608</v>
      </c>
      <c r="H6" s="155" t="n">
        <f aca="false">F6-J6</f>
        <v>15149966</v>
      </c>
      <c r="I6" s="155" t="n">
        <f aca="false">G6-K6</f>
        <v>14531608</v>
      </c>
      <c r="J6" s="156"/>
      <c r="K6" s="156"/>
      <c r="L6" s="155" t="n">
        <f aca="false">H6-I6</f>
        <v>618358</v>
      </c>
      <c r="M6" s="155" t="n">
        <f aca="false">J6-K6</f>
        <v>0</v>
      </c>
      <c r="N6" s="156" t="n">
        <v>2697106</v>
      </c>
      <c r="O6" s="157" t="n">
        <v>71025009.1540406</v>
      </c>
      <c r="P6" s="152" t="n">
        <f aca="false">O6/I6</f>
        <v>4.88762215124717</v>
      </c>
      <c r="Q6" s="155" t="n">
        <f aca="false">I6*5.5017049523</f>
        <v>79948619.6984823</v>
      </c>
      <c r="R6" s="155" t="n">
        <v>13303482.9648562</v>
      </c>
      <c r="S6" s="155" t="n">
        <v>2571105.33137627</v>
      </c>
      <c r="T6" s="157" t="n">
        <v>17670963.688597</v>
      </c>
      <c r="U6" s="152" t="n">
        <f aca="false">R6/N6</f>
        <v>4.93250282519716</v>
      </c>
      <c r="V6" s="153"/>
      <c r="W6" s="153"/>
      <c r="X6" s="155" t="n">
        <f aca="false">N6*5.1890047538+L6*5.5017049523</f>
        <v>17397319.1263968</v>
      </c>
      <c r="Y6" s="155" t="n">
        <f aca="false">N6*5.1890047538</f>
        <v>13995295.8555025</v>
      </c>
      <c r="Z6" s="155" t="n">
        <f aca="false">L6*5.5017049523</f>
        <v>3402023.27089432</v>
      </c>
      <c r="AA6" s="155"/>
      <c r="AB6" s="155"/>
      <c r="AC6" s="155"/>
      <c r="AD6" s="155"/>
    </row>
    <row r="7" customFormat="false" ht="12.8" hidden="false" customHeight="false" outlineLevel="0" collapsed="false">
      <c r="B7" s="153"/>
      <c r="C7" s="152" t="n">
        <v>2014</v>
      </c>
      <c r="D7" s="152" t="n">
        <v>4</v>
      </c>
      <c r="E7" s="152" t="n">
        <v>160</v>
      </c>
      <c r="F7" s="154" t="n">
        <v>15745971</v>
      </c>
      <c r="G7" s="154" t="n">
        <v>15148486</v>
      </c>
      <c r="H7" s="155" t="n">
        <f aca="false">F7-J7</f>
        <v>15745971</v>
      </c>
      <c r="I7" s="155" t="n">
        <f aca="false">G7-K7</f>
        <v>15148486</v>
      </c>
      <c r="J7" s="156"/>
      <c r="K7" s="156"/>
      <c r="L7" s="155" t="n">
        <f aca="false">H7-I7</f>
        <v>597485</v>
      </c>
      <c r="M7" s="155" t="n">
        <f aca="false">J7-K7</f>
        <v>0</v>
      </c>
      <c r="N7" s="156" t="n">
        <v>2598761</v>
      </c>
      <c r="O7" s="157" t="n">
        <v>90838150.786</v>
      </c>
      <c r="P7" s="152" t="n">
        <f aca="false">O7/I7</f>
        <v>5.99651679950062</v>
      </c>
      <c r="Q7" s="155" t="n">
        <f aca="false">I7*5.5017049523</f>
        <v>83342500.4460472</v>
      </c>
      <c r="R7" s="155" t="n">
        <v>12713686.068</v>
      </c>
      <c r="S7" s="155" t="n">
        <v>3288341.0584532</v>
      </c>
      <c r="T7" s="157" t="n">
        <v>17161490.7544532</v>
      </c>
      <c r="U7" s="152" t="n">
        <f aca="false">R7/N7</f>
        <v>4.89221058342803</v>
      </c>
      <c r="V7" s="153"/>
      <c r="W7" s="153"/>
      <c r="X7" s="155" t="n">
        <f aca="false">N7*5.1890047538+L7*5.5017049523</f>
        <v>16772169.366415</v>
      </c>
      <c r="Y7" s="155" t="n">
        <f aca="false">N7*5.1890047538</f>
        <v>13484983.18299</v>
      </c>
      <c r="Z7" s="155" t="n">
        <f aca="false">L7*5.5017049523</f>
        <v>3287186.18342497</v>
      </c>
      <c r="AA7" s="155"/>
      <c r="AB7" s="155"/>
      <c r="AC7" s="155"/>
      <c r="AD7" s="155"/>
    </row>
    <row r="8" customFormat="false" ht="12.8" hidden="false" customHeight="false" outlineLevel="0" collapsed="false">
      <c r="B8" s="153"/>
      <c r="C8" s="152" t="n">
        <f aca="false">C4+1</f>
        <v>2015</v>
      </c>
      <c r="D8" s="152" t="n">
        <f aca="false">D4</f>
        <v>1</v>
      </c>
      <c r="E8" s="152" t="n">
        <v>1001</v>
      </c>
      <c r="F8" s="154" t="n">
        <v>16507879</v>
      </c>
      <c r="G8" s="154" t="n">
        <v>15853349</v>
      </c>
      <c r="H8" s="155" t="n">
        <f aca="false">F8-J8</f>
        <v>16507879</v>
      </c>
      <c r="I8" s="155" t="n">
        <f aca="false">G8-K8</f>
        <v>15853349</v>
      </c>
      <c r="J8" s="156"/>
      <c r="K8" s="156"/>
      <c r="L8" s="155" t="n">
        <f aca="false">H8-I8</f>
        <v>654530</v>
      </c>
      <c r="M8" s="155" t="n">
        <f aca="false">J8-K8</f>
        <v>0</v>
      </c>
      <c r="N8" s="156" t="n">
        <v>3002195</v>
      </c>
      <c r="O8" s="157" t="n">
        <v>81897043.9675653</v>
      </c>
      <c r="P8" s="152" t="n">
        <f aca="false">O8/I8</f>
        <v>5.16591440506137</v>
      </c>
      <c r="Q8" s="155" t="n">
        <f aca="false">I8*5.5017049523</f>
        <v>87220448.7038403</v>
      </c>
      <c r="R8" s="155" t="n">
        <v>13986686.083894</v>
      </c>
      <c r="S8" s="155" t="n">
        <v>2964672.99162586</v>
      </c>
      <c r="T8" s="157" t="n">
        <v>18231627.4986104</v>
      </c>
      <c r="U8" s="152" t="n">
        <f aca="false">R8/N8</f>
        <v>4.65881999133767</v>
      </c>
      <c r="V8" s="153"/>
      <c r="W8" s="153"/>
      <c r="X8" s="155" t="n">
        <f aca="false">N8*5.1890047538+L8*5.5017049523</f>
        <v>19179435.0692635</v>
      </c>
      <c r="Y8" s="155" t="n">
        <f aca="false">N8*5.1890047538</f>
        <v>15578404.1268346</v>
      </c>
      <c r="Z8" s="155" t="n">
        <f aca="false">L8*5.5017049523</f>
        <v>3601030.94242892</v>
      </c>
      <c r="AA8" s="155" t="s">
        <v>211</v>
      </c>
      <c r="AB8" s="155"/>
      <c r="AC8" s="155"/>
      <c r="AD8" s="155"/>
    </row>
    <row r="9" customFormat="false" ht="12.8" hidden="false" customHeight="false" outlineLevel="0" collapsed="false">
      <c r="B9" s="153"/>
      <c r="C9" s="152" t="n">
        <f aca="false">C5+1</f>
        <v>2015</v>
      </c>
      <c r="D9" s="152" t="n">
        <f aca="false">D5</f>
        <v>2</v>
      </c>
      <c r="E9" s="152" t="n">
        <v>1000</v>
      </c>
      <c r="F9" s="154" t="n">
        <v>17877475</v>
      </c>
      <c r="G9" s="154" t="n">
        <v>17180984</v>
      </c>
      <c r="H9" s="155" t="n">
        <f aca="false">F9-J9</f>
        <v>17877475</v>
      </c>
      <c r="I9" s="155" t="n">
        <f aca="false">G9-K9</f>
        <v>17180984</v>
      </c>
      <c r="J9" s="156"/>
      <c r="K9" s="156"/>
      <c r="L9" s="155" t="n">
        <f aca="false">H9-I9</f>
        <v>696491</v>
      </c>
      <c r="M9" s="155" t="n">
        <f aca="false">J9-K9</f>
        <v>0</v>
      </c>
      <c r="N9" s="156" t="n">
        <v>2371185</v>
      </c>
      <c r="O9" s="157" t="n">
        <v>104523364.336654</v>
      </c>
      <c r="P9" s="152" t="n">
        <f aca="false">O9/I9</f>
        <v>6.08366577471081</v>
      </c>
      <c r="Q9" s="155" t="n">
        <f aca="false">I9*5.5017049523</f>
        <v>94524704.7581871</v>
      </c>
      <c r="R9" s="155" t="n">
        <v>14339828.6769147</v>
      </c>
      <c r="S9" s="155" t="n">
        <v>3783745.78898687</v>
      </c>
      <c r="T9" s="157" t="n">
        <v>19687951.5296409</v>
      </c>
      <c r="U9" s="152" t="n">
        <f aca="false">R9/N9</f>
        <v>6.04753685474339</v>
      </c>
      <c r="V9" s="153"/>
      <c r="W9" s="153"/>
      <c r="X9" s="155" t="n">
        <f aca="false">N9*5.1890047538+L9*5.5017049523</f>
        <v>16135978.2210716</v>
      </c>
      <c r="Y9" s="155" t="n">
        <f aca="false">N9*5.1890047538</f>
        <v>12304090.2371393</v>
      </c>
      <c r="Z9" s="155" t="n">
        <f aca="false">L9*5.5017049523</f>
        <v>3831887.98393238</v>
      </c>
      <c r="AA9" s="155" t="s">
        <v>212</v>
      </c>
      <c r="AB9" s="155" t="n">
        <v>0</v>
      </c>
      <c r="AC9" s="155" t="n">
        <v>0</v>
      </c>
      <c r="AD9" s="155"/>
    </row>
    <row r="10" customFormat="false" ht="12.8" hidden="false" customHeight="false" outlineLevel="0" collapsed="false">
      <c r="B10" s="153"/>
      <c r="C10" s="152" t="n">
        <v>2016</v>
      </c>
      <c r="D10" s="152" t="n">
        <v>2</v>
      </c>
      <c r="E10" s="152" t="n">
        <v>996</v>
      </c>
      <c r="F10" s="154" t="n">
        <v>18529945</v>
      </c>
      <c r="G10" s="154" t="n">
        <v>17797215</v>
      </c>
      <c r="H10" s="155" t="n">
        <f aca="false">F10-J10</f>
        <v>18529945</v>
      </c>
      <c r="I10" s="155" t="n">
        <f aca="false">G10-K10</f>
        <v>17797215</v>
      </c>
      <c r="J10" s="156"/>
      <c r="K10" s="156"/>
      <c r="L10" s="155" t="n">
        <f aca="false">H10-I10</f>
        <v>732730</v>
      </c>
      <c r="M10" s="155" t="n">
        <f aca="false">J10-K10</f>
        <v>0</v>
      </c>
      <c r="N10" s="156"/>
      <c r="O10" s="153"/>
      <c r="P10" s="153"/>
      <c r="Q10" s="155" t="n">
        <f aca="false">I10*5.5017049523</f>
        <v>97915025.9026478</v>
      </c>
      <c r="R10" s="155"/>
      <c r="S10" s="155"/>
      <c r="T10" s="153"/>
      <c r="U10" s="153"/>
      <c r="V10" s="153"/>
      <c r="W10" s="153"/>
      <c r="X10" s="155"/>
      <c r="Y10" s="155"/>
      <c r="Z10" s="155"/>
      <c r="AA10" s="155" t="s">
        <v>18</v>
      </c>
      <c r="AB10" s="155" t="n">
        <f aca="false">'Central pensions'!AB10</f>
        <v>17079733.2296869</v>
      </c>
      <c r="AC10" s="158" t="n">
        <f aca="false">'Central pensions'!AC10</f>
        <v>8.59954390325211</v>
      </c>
      <c r="AD10" s="0" t="s">
        <v>213</v>
      </c>
    </row>
    <row r="11" customFormat="false" ht="12.8" hidden="false" customHeight="false" outlineLevel="0" collapsed="false">
      <c r="B11" s="153"/>
      <c r="C11" s="152" t="n">
        <v>2016</v>
      </c>
      <c r="D11" s="152" t="n">
        <v>3</v>
      </c>
      <c r="E11" s="152" t="n">
        <v>995</v>
      </c>
      <c r="F11" s="154" t="n">
        <v>19118239</v>
      </c>
      <c r="G11" s="154" t="n">
        <v>18342944</v>
      </c>
      <c r="H11" s="155" t="n">
        <f aca="false">F11-J11</f>
        <v>19118239</v>
      </c>
      <c r="I11" s="155" t="n">
        <f aca="false">G11-K11</f>
        <v>18342944</v>
      </c>
      <c r="J11" s="156"/>
      <c r="K11" s="156"/>
      <c r="L11" s="155" t="n">
        <f aca="false">H11-I11</f>
        <v>775295</v>
      </c>
      <c r="M11" s="155" t="n">
        <f aca="false">J11-K11</f>
        <v>0</v>
      </c>
      <c r="N11" s="156"/>
      <c r="O11" s="153"/>
      <c r="P11" s="153"/>
      <c r="Q11" s="155" t="n">
        <f aca="false">I11*5.5017049523</f>
        <v>100917465.844562</v>
      </c>
      <c r="R11" s="155"/>
      <c r="S11" s="155"/>
      <c r="T11" s="153"/>
      <c r="U11" s="153"/>
      <c r="V11" s="153"/>
      <c r="W11" s="153"/>
      <c r="X11" s="155"/>
      <c r="Y11" s="155"/>
      <c r="Z11" s="155"/>
      <c r="AA11" s="155" t="s">
        <v>20</v>
      </c>
      <c r="AB11" s="155" t="n">
        <f aca="false">'Central pensions'!AB11</f>
        <v>24337291.3360368</v>
      </c>
      <c r="AC11" s="158" t="n">
        <f aca="false">'Central pensions'!AC11</f>
        <v>9.09579329157496</v>
      </c>
      <c r="AD11" s="155" t="s">
        <v>214</v>
      </c>
    </row>
    <row r="12" customFormat="false" ht="12.8" hidden="false" customHeight="false" outlineLevel="0" collapsed="false">
      <c r="B12" s="153"/>
      <c r="C12" s="152" t="n">
        <v>2016</v>
      </c>
      <c r="D12" s="152" t="n">
        <v>4</v>
      </c>
      <c r="E12" s="152" t="n">
        <v>994</v>
      </c>
      <c r="F12" s="154" t="n">
        <v>20592277</v>
      </c>
      <c r="G12" s="154" t="n">
        <v>19759371</v>
      </c>
      <c r="H12" s="155" t="n">
        <f aca="false">F12-J12</f>
        <v>20592277</v>
      </c>
      <c r="I12" s="155" t="n">
        <f aca="false">G12-K12</f>
        <v>19759371</v>
      </c>
      <c r="J12" s="156"/>
      <c r="K12" s="156"/>
      <c r="L12" s="155" t="n">
        <f aca="false">H12-I12</f>
        <v>832906</v>
      </c>
      <c r="M12" s="155" t="n">
        <f aca="false">J12-K12</f>
        <v>0</v>
      </c>
      <c r="N12" s="156"/>
      <c r="O12" s="153"/>
      <c r="P12" s="153" t="s">
        <v>215</v>
      </c>
      <c r="Q12" s="155" t="n">
        <f aca="false">I12*5.5017049523</f>
        <v>108710229.285033</v>
      </c>
      <c r="R12" s="155"/>
      <c r="S12" s="155"/>
      <c r="T12" s="153"/>
      <c r="U12" s="152" t="n">
        <f aca="false">AVERAGE(U4:U9)</f>
        <v>5.18900475376138</v>
      </c>
      <c r="V12" s="153"/>
      <c r="W12" s="153"/>
      <c r="X12" s="155"/>
      <c r="Y12" s="155"/>
      <c r="Z12" s="155"/>
      <c r="AA12" s="155" t="s">
        <v>24</v>
      </c>
      <c r="AB12" s="155" t="n">
        <f aca="false">'Central pensions'!AB12</f>
        <v>7699173.32650563</v>
      </c>
      <c r="AC12" s="158" t="n">
        <f aca="false">'Central pensions'!AC12</f>
        <v>9.44555196576929</v>
      </c>
      <c r="AD12" s="155" t="s">
        <v>216</v>
      </c>
    </row>
    <row r="13" customFormat="false" ht="12.8" hidden="false" customHeight="false" outlineLevel="0" collapsed="false">
      <c r="B13" s="153"/>
      <c r="C13" s="152" t="n">
        <v>2017</v>
      </c>
      <c r="D13" s="152" t="n">
        <v>1</v>
      </c>
      <c r="E13" s="152" t="n">
        <v>993</v>
      </c>
      <c r="F13" s="154" t="n">
        <v>20242858</v>
      </c>
      <c r="G13" s="154" t="n">
        <v>19409870</v>
      </c>
      <c r="H13" s="155" t="n">
        <f aca="false">F13-J13</f>
        <v>20242858</v>
      </c>
      <c r="I13" s="155" t="n">
        <f aca="false">G13-K13</f>
        <v>19409870</v>
      </c>
      <c r="J13" s="156"/>
      <c r="K13" s="156"/>
      <c r="L13" s="155" t="n">
        <f aca="false">H13-I13</f>
        <v>832988</v>
      </c>
      <c r="M13" s="155" t="n">
        <f aca="false">J13-K13</f>
        <v>0</v>
      </c>
      <c r="N13" s="156"/>
      <c r="O13" s="153"/>
      <c r="P13" s="152" t="n">
        <f aca="false">AVERAGE(P4:P9)</f>
        <v>5.50170495229345</v>
      </c>
      <c r="Q13" s="155" t="n">
        <f aca="false">I13*5.5017049523</f>
        <v>106787377.902499</v>
      </c>
      <c r="R13" s="155"/>
      <c r="S13" s="155"/>
      <c r="T13" s="153"/>
      <c r="U13" s="153"/>
      <c r="V13" s="153"/>
      <c r="W13" s="153"/>
      <c r="X13" s="155"/>
      <c r="Y13" s="155"/>
      <c r="Z13" s="155"/>
      <c r="AA13" s="155"/>
      <c r="AB13" s="155"/>
      <c r="AC13" s="159" t="n">
        <f aca="false">'Central pensions'!AC13</f>
        <v>9.04696305353212</v>
      </c>
      <c r="AD13" s="155"/>
    </row>
    <row r="14" customFormat="false" ht="12.8" hidden="false" customHeight="false" outlineLevel="0" collapsed="false">
      <c r="A14" s="160" t="s">
        <v>217</v>
      </c>
      <c r="B14" s="5"/>
      <c r="C14" s="160" t="n">
        <v>2015</v>
      </c>
      <c r="D14" s="160" t="n">
        <v>1</v>
      </c>
      <c r="E14" s="160" t="n">
        <v>161</v>
      </c>
      <c r="F14" s="161" t="n">
        <f aca="false">high_v2_m!B2+temporary_pension_bonus_high!B2</f>
        <v>17739542.6683295</v>
      </c>
      <c r="G14" s="161" t="n">
        <f aca="false">high_v2_m!C2+temporary_pension_bonus_high!B2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2" t="n">
        <f aca="false">high_v2_m!J2</f>
        <v>0</v>
      </c>
      <c r="K14" s="162" t="n">
        <f aca="false">high_v2_m!K2</f>
        <v>0</v>
      </c>
      <c r="L14" s="8" t="n">
        <f aca="false">H14-I14</f>
        <v>693534.21234091</v>
      </c>
      <c r="M14" s="8" t="n">
        <f aca="false">J14-K14</f>
        <v>0</v>
      </c>
      <c r="N14" s="162" t="n">
        <f aca="false">SUM(high_v5_m!C2:J2)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3" t="n">
        <f aca="false">high_v2_m!B3+temporary_pension_bonus_high!B3</f>
        <v>20424458.4543804</v>
      </c>
      <c r="G15" s="163" t="n">
        <f aca="false">high_v2_m!C3+temporary_pension_bonus_high!B3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4" t="n">
        <f aca="false">high_v2_m!J3</f>
        <v>0</v>
      </c>
      <c r="K15" s="164" t="n">
        <f aca="false">high_v2_m!K3</f>
        <v>0</v>
      </c>
      <c r="L15" s="67" t="n">
        <f aca="false">H15-I15</f>
        <v>800067.552071896</v>
      </c>
      <c r="M15" s="67" t="n">
        <f aca="false">J15-K15</f>
        <v>0</v>
      </c>
      <c r="N15" s="164" t="n">
        <f aca="false">SUM(high_v5_m!C3:J3)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3" t="n">
        <f aca="false">high_v2_m!B4+temporary_pension_bonus_high!B4</f>
        <v>19770972.3841794</v>
      </c>
      <c r="G16" s="163" t="n">
        <f aca="false">high_v2_m!C4+temporary_pension_bonus_high!B4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4" t="n">
        <f aca="false">high_v2_m!J4</f>
        <v>0</v>
      </c>
      <c r="K16" s="164" t="n">
        <f aca="false">high_v2_m!K4</f>
        <v>0</v>
      </c>
      <c r="L16" s="67" t="n">
        <f aca="false">H16-I16</f>
        <v>775309.268529587</v>
      </c>
      <c r="M16" s="67" t="n">
        <f aca="false">J16-K16</f>
        <v>0</v>
      </c>
      <c r="N16" s="164" t="n">
        <f aca="false">SUM(high_v5_m!C4:J4)</f>
        <v>2964080.7181469</v>
      </c>
      <c r="O16" s="165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5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3" t="n">
        <f aca="false">high_v2_m!B5+temporary_pension_bonus_high!B5</f>
        <v>21368066.5344648</v>
      </c>
      <c r="G17" s="163" t="n">
        <f aca="false">high_v2_m!C5+temporary_pension_bonus_high!B5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4" t="n">
        <f aca="false">high_v2_m!J5</f>
        <v>0</v>
      </c>
      <c r="K17" s="164" t="n">
        <f aca="false">high_v2_m!K5</f>
        <v>0</v>
      </c>
      <c r="L17" s="67" t="n">
        <f aca="false">H17-I17</f>
        <v>840306.694912139</v>
      </c>
      <c r="M17" s="67" t="n">
        <f aca="false">J17-K17</f>
        <v>0</v>
      </c>
      <c r="N17" s="164" t="n">
        <f aca="false">SUM(high_v5_m!C5:J5)</f>
        <v>2823292.24132232</v>
      </c>
      <c r="O17" s="165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5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0"/>
      <c r="B18" s="5"/>
      <c r="C18" s="160" t="n">
        <f aca="false">C14+1</f>
        <v>2016</v>
      </c>
      <c r="D18" s="160" t="n">
        <f aca="false">D14</f>
        <v>1</v>
      </c>
      <c r="E18" s="160" t="n">
        <v>165</v>
      </c>
      <c r="F18" s="161" t="n">
        <f aca="false">high_v2_m!B6+temporary_pension_bonus_high!B6</f>
        <v>18728958.0861916</v>
      </c>
      <c r="G18" s="161" t="n">
        <f aca="false">high_v2_m!C6+temporary_pension_bonus_high!B6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2" t="n">
        <f aca="false">high_v2_m!J6</f>
        <v>0</v>
      </c>
      <c r="K18" s="162" t="n">
        <f aca="false">high_v2_m!K6</f>
        <v>0</v>
      </c>
      <c r="L18" s="8" t="n">
        <f aca="false">H18-I18</f>
        <v>734158.084804092</v>
      </c>
      <c r="M18" s="8" t="n">
        <f aca="false">J18-K18</f>
        <v>0</v>
      </c>
      <c r="N18" s="162" t="n">
        <f aca="false">SUM(high_v5_m!C6:J6)</f>
        <v>2816470.50091539</v>
      </c>
      <c r="O18" s="166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6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3" t="n">
        <f aca="false">high_v2_m!B7+temporary_pension_bonus_high!B7</f>
        <v>19344977.1486059</v>
      </c>
      <c r="G19" s="163" t="n">
        <f aca="false">high_v2_m!C7+temporary_pension_bonus_high!B7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4" t="n">
        <f aca="false">high_v2_m!J7</f>
        <v>0</v>
      </c>
      <c r="K19" s="164" t="n">
        <f aca="false">high_v2_m!K7</f>
        <v>0</v>
      </c>
      <c r="L19" s="67" t="n">
        <f aca="false">H19-I19</f>
        <v>760025.083108328</v>
      </c>
      <c r="M19" s="67" t="n">
        <f aca="false">J19-K19</f>
        <v>0</v>
      </c>
      <c r="N19" s="164" t="n">
        <f aca="false">SUM(high_v5_m!C7:J7)</f>
        <v>2801537.62062767</v>
      </c>
      <c r="O19" s="165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5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4" t="n">
        <f aca="false">high_v2_m!D8+temporary_pension_bonus_high!B8</f>
        <v>18490578.4951819</v>
      </c>
      <c r="G20" s="164" t="n">
        <f aca="false">high_v2_m!E8+temporary_pension_bonus_high!B8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4" t="n">
        <f aca="false">high_v2_m!J8</f>
        <v>0</v>
      </c>
      <c r="K20" s="164" t="n">
        <f aca="false">high_v2_m!K8</f>
        <v>0</v>
      </c>
      <c r="L20" s="67" t="n">
        <f aca="false">H20-I20</f>
        <v>729257.767694697</v>
      </c>
      <c r="M20" s="67" t="n">
        <f aca="false">J20-K20</f>
        <v>0</v>
      </c>
      <c r="N20" s="164" t="n">
        <f aca="false">SUM(high_v5_m!C8:J8)</f>
        <v>2450156.14160319</v>
      </c>
      <c r="O20" s="165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5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4" t="n">
        <f aca="false">high_v2_m!D9+temporary_pension_bonus_high!B9</f>
        <v>20206487.8241814</v>
      </c>
      <c r="G21" s="164" t="n">
        <f aca="false">high_v2_m!E9+temporary_pension_bonus_high!B9</f>
        <v>19407540.7231197</v>
      </c>
      <c r="H21" s="67" t="n">
        <f aca="false">F21-J21</f>
        <v>20187754.0112131</v>
      </c>
      <c r="I21" s="67" t="n">
        <f aca="false">G21-K21</f>
        <v>19389368.9245404</v>
      </c>
      <c r="J21" s="164" t="n">
        <f aca="false">high_v2_m!J9</f>
        <v>18733.8129683629</v>
      </c>
      <c r="K21" s="164" t="n">
        <f aca="false">high_v2_m!K9</f>
        <v>18171.7985793121</v>
      </c>
      <c r="L21" s="67" t="n">
        <f aca="false">H21-I21</f>
        <v>798385.086672675</v>
      </c>
      <c r="M21" s="67" t="n">
        <f aca="false">J21-K21</f>
        <v>562.014389050884</v>
      </c>
      <c r="N21" s="164" t="n">
        <f aca="false">SUM(high_v5_m!C9:J9)</f>
        <v>3892938.68981568</v>
      </c>
      <c r="O21" s="165" t="n">
        <v>112083822.294624</v>
      </c>
      <c r="P21" s="7" t="n">
        <v>6.14</v>
      </c>
      <c r="Q21" s="67" t="n">
        <f aca="false">I21*5.5017049523</f>
        <v>106674587.034116</v>
      </c>
      <c r="R21" s="67" t="n">
        <v>21412355.8556138</v>
      </c>
      <c r="S21" s="67" t="n">
        <v>4057434.36706539</v>
      </c>
      <c r="T21" s="165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4392479.18518952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0"/>
      <c r="B22" s="5"/>
      <c r="C22" s="160" t="n">
        <f aca="false">C18+1</f>
        <v>2017</v>
      </c>
      <c r="D22" s="160" t="n">
        <f aca="false">D18</f>
        <v>1</v>
      </c>
      <c r="E22" s="160" t="n">
        <v>169</v>
      </c>
      <c r="F22" s="162" t="n">
        <f aca="false">high_v2_m!D10+temporary_pension_bonus_high!B10</f>
        <v>19442559.2610444</v>
      </c>
      <c r="G22" s="162" t="n">
        <f aca="false">high_v2_m!E10+temporary_pension_bonus_high!B10</f>
        <v>18671668.2828259</v>
      </c>
      <c r="H22" s="8" t="n">
        <f aca="false">F22-J22</f>
        <v>19390189.5303602</v>
      </c>
      <c r="I22" s="8" t="n">
        <f aca="false">G22-K22</f>
        <v>18620869.6440622</v>
      </c>
      <c r="J22" s="162" t="n">
        <f aca="false">high_v2_m!J10</f>
        <v>52369.7306842421</v>
      </c>
      <c r="K22" s="162" t="n">
        <f aca="false">high_v2_m!K10</f>
        <v>50798.6387637148</v>
      </c>
      <c r="L22" s="8" t="n">
        <f aca="false">H22-I22</f>
        <v>769319.886297975</v>
      </c>
      <c r="M22" s="8" t="n">
        <f aca="false">J22-K22</f>
        <v>1571.09192052727</v>
      </c>
      <c r="N22" s="162" t="n">
        <f aca="false">SUM(high_v5_m!C10:J10)</f>
        <v>4222415.9294058</v>
      </c>
      <c r="O22" s="166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6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4232571.02834844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4" t="n">
        <f aca="false">high_v2_m!D11+temporary_pension_bonus_high!B11</f>
        <v>20770363.7669549</v>
      </c>
      <c r="G23" s="164" t="n">
        <f aca="false">high_v2_m!E11+temporary_pension_bonus_high!B11</f>
        <v>19945387.4704532</v>
      </c>
      <c r="H23" s="67" t="n">
        <f aca="false">F23-J23</f>
        <v>20671124.2633376</v>
      </c>
      <c r="I23" s="67" t="n">
        <f aca="false">G23-K23</f>
        <v>19849125.1519444</v>
      </c>
      <c r="J23" s="164" t="n">
        <f aca="false">high_v2_m!J11</f>
        <v>99239.5036172691</v>
      </c>
      <c r="K23" s="164" t="n">
        <f aca="false">high_v2_m!K11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4" t="n">
        <f aca="false">SUM(high_v5_m!C11:J11)</f>
        <v>3867366.74910504</v>
      </c>
      <c r="O23" s="165" t="n">
        <v>118311548.494431</v>
      </c>
      <c r="P23" s="7"/>
      <c r="Q23" s="67" t="n">
        <f aca="false">I23*5.5017049523</f>
        <v>109204030.147275</v>
      </c>
      <c r="R23" s="67" t="n">
        <v>18535352.9612218</v>
      </c>
      <c r="S23" s="67" t="n">
        <v>4282878.0554984</v>
      </c>
      <c r="T23" s="165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4" t="n">
        <f aca="false">high_v2_m!D12+temporary_pension_bonus_high!B12</f>
        <v>19946339.4687234</v>
      </c>
      <c r="G24" s="164" t="n">
        <f aca="false">high_v2_m!E12+temporary_pension_bonus_high!B12</f>
        <v>19153514.1092787</v>
      </c>
      <c r="H24" s="67" t="n">
        <f aca="false">F24-J24</f>
        <v>19829109.5009065</v>
      </c>
      <c r="I24" s="67" t="n">
        <f aca="false">G24-K24</f>
        <v>19039801.0404963</v>
      </c>
      <c r="J24" s="164" t="n">
        <f aca="false">high_v2_m!J12</f>
        <v>117229.967816862</v>
      </c>
      <c r="K24" s="164" t="n">
        <f aca="false">high_v2_m!K12</f>
        <v>113713.068782356</v>
      </c>
      <c r="L24" s="67" t="n">
        <f aca="false">H24-I24</f>
        <v>789308.460410208</v>
      </c>
      <c r="M24" s="67" t="n">
        <f aca="false">J24-K24</f>
        <v>3516.89903450584</v>
      </c>
      <c r="N24" s="164" t="n">
        <f aca="false">SUM(high_v5_m!C12:J12)</f>
        <v>3510870.42223416</v>
      </c>
      <c r="O24" s="165" t="n">
        <v>103254577.736778</v>
      </c>
      <c r="P24" s="7"/>
      <c r="Q24" s="67" t="n">
        <f aca="false">I24*5.5017049523</f>
        <v>104751367.675305</v>
      </c>
      <c r="R24" s="67" t="n">
        <v>18516776.2102264</v>
      </c>
      <c r="S24" s="67" t="n">
        <v>3737815.71407136</v>
      </c>
      <c r="T24" s="165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</v>
      </c>
      <c r="Y24" s="67" t="n">
        <f aca="false">N24*5.1890047538</f>
        <v>18217923.3109489</v>
      </c>
      <c r="Z24" s="67" t="n">
        <f aca="false">L24*5.5017049523</f>
        <v>4342542.26553113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4" t="n">
        <f aca="false">high_v2_m!D13+temporary_pension_bonus_high!B13</f>
        <v>21733835.2916421</v>
      </c>
      <c r="G25" s="164" t="n">
        <f aca="false">high_v2_m!E13+temporary_pension_bonus_high!B13</f>
        <v>20868135.4316093</v>
      </c>
      <c r="H25" s="67" t="n">
        <f aca="false">F25-J25</f>
        <v>21571114.1132176</v>
      </c>
      <c r="I25" s="67" t="n">
        <f aca="false">G25-K25</f>
        <v>20710295.8885375</v>
      </c>
      <c r="J25" s="164" t="n">
        <f aca="false">high_v2_m!J13</f>
        <v>162721.178424523</v>
      </c>
      <c r="K25" s="164" t="n">
        <f aca="false">high_v2_m!K13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4" t="n">
        <f aca="false">SUM(high_v5_m!C13:J13)</f>
        <v>3990735.76895413</v>
      </c>
      <c r="O25" s="167" t="n">
        <v>124728426.724285</v>
      </c>
      <c r="Q25" s="67" t="n">
        <f aca="false">I25*5.5017049523</f>
        <v>113941937.453565</v>
      </c>
      <c r="R25" s="67" t="n">
        <v>18747481.3987943</v>
      </c>
      <c r="S25" s="67" t="n">
        <v>4515169.04741912</v>
      </c>
      <c r="T25" s="167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0"/>
      <c r="B26" s="5"/>
      <c r="C26" s="160" t="n">
        <f aca="false">C22+1</f>
        <v>2018</v>
      </c>
      <c r="D26" s="160" t="n">
        <f aca="false">D22</f>
        <v>1</v>
      </c>
      <c r="E26" s="160" t="n">
        <v>173</v>
      </c>
      <c r="F26" s="162" t="n">
        <f aca="false">high_v2_m!D14+temporary_pension_bonus_high!B14</f>
        <v>20218888.9531108</v>
      </c>
      <c r="G26" s="162" t="n">
        <f aca="false">high_v2_m!E14+temporary_pension_bonus_high!B14</f>
        <v>19414223.1621779</v>
      </c>
      <c r="H26" s="8" t="n">
        <f aca="false">F26-J26</f>
        <v>20043363.9902803</v>
      </c>
      <c r="I26" s="8" t="n">
        <f aca="false">G26-K26</f>
        <v>19243963.9482324</v>
      </c>
      <c r="J26" s="162" t="n">
        <f aca="false">high_v2_m!J14</f>
        <v>175524.962830442</v>
      </c>
      <c r="K26" s="162" t="n">
        <f aca="false">high_v2_m!K14</f>
        <v>170259.213945529</v>
      </c>
      <c r="L26" s="8" t="n">
        <f aca="false">H26-I26</f>
        <v>799400.042047981</v>
      </c>
      <c r="M26" s="8" t="n">
        <f aca="false">J26-K26</f>
        <v>5265.74888491325</v>
      </c>
      <c r="N26" s="162" t="n">
        <f aca="false">SUM(high_v5_m!C14:J14)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4398063.17020421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4" t="n">
        <f aca="false">high_v2_m!D15+temporary_pension_bonus_high!B15</f>
        <v>20296024.1848376</v>
      </c>
      <c r="G27" s="164" t="n">
        <f aca="false">high_v2_m!E15+temporary_pension_bonus_high!B15</f>
        <v>19500116.3075919</v>
      </c>
      <c r="H27" s="67" t="n">
        <f aca="false">F27-J27</f>
        <v>20093281.5342004</v>
      </c>
      <c r="I27" s="67" t="n">
        <f aca="false">G27-K27</f>
        <v>19303455.9364738</v>
      </c>
      <c r="J27" s="164" t="n">
        <f aca="false">high_v2_m!J15</f>
        <v>202742.650637218</v>
      </c>
      <c r="K27" s="164" t="n">
        <f aca="false">high_v2_m!K15</f>
        <v>196660.371118102</v>
      </c>
      <c r="L27" s="67" t="n">
        <f aca="false">H27-I27</f>
        <v>789825.597726557</v>
      </c>
      <c r="M27" s="67" t="n">
        <f aca="false">J27-K27</f>
        <v>6082.27951911654</v>
      </c>
      <c r="N27" s="164" t="n">
        <f aca="false">SUM(high_v5_m!C15:J15)</f>
        <v>3588608.991979</v>
      </c>
      <c r="O27" s="7"/>
      <c r="P27" s="7"/>
      <c r="Q27" s="67" t="n">
        <f aca="false">I27*5.5017049523</f>
        <v>106201919.122203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22966696.5213739</v>
      </c>
      <c r="Y27" s="67" t="n">
        <f aca="false">N27*5.1890047538</f>
        <v>18621309.1189084</v>
      </c>
      <c r="Z27" s="67" t="n">
        <f aca="false">L27*5.5017049523</f>
        <v>4345387.40246551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4" t="n">
        <f aca="false">high_v2_m!D16+temporary_pension_bonus_high!B16</f>
        <v>18996972.1123844</v>
      </c>
      <c r="G28" s="164" t="n">
        <f aca="false">high_v2_m!E16+temporary_pension_bonus_high!B16</f>
        <v>18240826.5509977</v>
      </c>
      <c r="H28" s="67" t="n">
        <f aca="false">F28-J28</f>
        <v>18774109.8030382</v>
      </c>
      <c r="I28" s="67" t="n">
        <f aca="false">G28-K28</f>
        <v>18024650.1109319</v>
      </c>
      <c r="J28" s="164" t="n">
        <f aca="false">high_v2_m!J16</f>
        <v>222862.309346122</v>
      </c>
      <c r="K28" s="164" t="n">
        <f aca="false">high_v2_m!K16</f>
        <v>216176.440065739</v>
      </c>
      <c r="L28" s="67" t="n">
        <f aca="false">H28-I28</f>
        <v>749459.69210631</v>
      </c>
      <c r="M28" s="67" t="n">
        <f aca="false">J28-K28</f>
        <v>6685.86928038366</v>
      </c>
      <c r="N28" s="164" t="n">
        <f aca="false">SUM(high_v5_m!C16:J16)</f>
        <v>3273414.78527882</v>
      </c>
      <c r="O28" s="7"/>
      <c r="P28" s="7"/>
      <c r="Q28" s="67" t="n">
        <f aca="false">I28*5.5017049523</f>
        <v>99166306.778789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21109070.9815815</v>
      </c>
      <c r="Y28" s="67" t="n">
        <f aca="false">N28*5.1890047538</f>
        <v>16985764.881971</v>
      </c>
      <c r="Z28" s="67" t="n">
        <f aca="false">L28*5.5017049523</f>
        <v>4123306.09961052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4" t="n">
        <f aca="false">high_v2_m!D17+temporary_pension_bonus_high!B17</f>
        <v>17389518.3454194</v>
      </c>
      <c r="G29" s="164" t="n">
        <f aca="false">high_v2_m!E17+temporary_pension_bonus_high!B17</f>
        <v>16699154.5286054</v>
      </c>
      <c r="H29" s="67" t="n">
        <f aca="false">F29-J29</f>
        <v>17158547.043947</v>
      </c>
      <c r="I29" s="67" t="n">
        <f aca="false">G29-K29</f>
        <v>16475112.3661771</v>
      </c>
      <c r="J29" s="164" t="n">
        <f aca="false">high_v2_m!J17</f>
        <v>230971.30147243</v>
      </c>
      <c r="K29" s="164" t="n">
        <f aca="false">high_v2_m!K17</f>
        <v>224042.162428257</v>
      </c>
      <c r="L29" s="67" t="n">
        <f aca="false">H29-I29</f>
        <v>683434.677769858</v>
      </c>
      <c r="M29" s="67" t="n">
        <f aca="false">J29-K29</f>
        <v>6929.13904417286</v>
      </c>
      <c r="N29" s="164" t="n">
        <f aca="false">SUM(high_v5_m!C17:J17)</f>
        <v>3038125.44366606</v>
      </c>
      <c r="O29" s="7"/>
      <c r="P29" s="7"/>
      <c r="Q29" s="67" t="n">
        <f aca="false">I29*5.5017049523</f>
        <v>90641207.2946955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3760055.95125998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0"/>
      <c r="B30" s="5"/>
      <c r="C30" s="160" t="n">
        <f aca="false">C26+1</f>
        <v>2019</v>
      </c>
      <c r="D30" s="160" t="n">
        <f aca="false">D26</f>
        <v>1</v>
      </c>
      <c r="E30" s="160" t="n">
        <v>177</v>
      </c>
      <c r="F30" s="162" t="n">
        <f aca="false">high_v2_m!D18+temporary_pension_bonus_high!B18</f>
        <v>17226658.2022372</v>
      </c>
      <c r="G30" s="162" t="n">
        <f aca="false">high_v2_m!E18+temporary_pension_bonus_high!B18</f>
        <v>16542084.4846852</v>
      </c>
      <c r="H30" s="8" t="n">
        <f aca="false">F30-J30</f>
        <v>17031067.6351747</v>
      </c>
      <c r="I30" s="8" t="n">
        <f aca="false">G30-K30</f>
        <v>16352361.6346345</v>
      </c>
      <c r="J30" s="162" t="n">
        <f aca="false">high_v2_m!J18</f>
        <v>195590.56706249</v>
      </c>
      <c r="K30" s="162" t="n">
        <f aca="false">high_v2_m!K18</f>
        <v>189722.850050615</v>
      </c>
      <c r="L30" s="8" t="n">
        <f aca="false">H30-I30</f>
        <v>678706.000540193</v>
      </c>
      <c r="M30" s="8" t="n">
        <f aca="false">J30-K30</f>
        <v>5867.71701187466</v>
      </c>
      <c r="N30" s="162" t="n">
        <f aca="false">SUM(high_v5_m!C18:J18)</f>
        <v>3559515.16025303</v>
      </c>
      <c r="O30" s="5"/>
      <c r="P30" s="5"/>
      <c r="Q30" s="8" t="n">
        <f aca="false">I30*5.5017049523</f>
        <v>89965868.9870694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32282.4477429258</v>
      </c>
      <c r="X30" s="8" t="n">
        <f aca="false">N30*5.1890047538+L30*5.5017049523</f>
        <v>22204381.2521038</v>
      </c>
      <c r="Y30" s="8" t="n">
        <f aca="false">N30*5.1890047538</f>
        <v>18470341.0877761</v>
      </c>
      <c r="Z30" s="8" t="n">
        <f aca="false">L30*5.5017049523</f>
        <v>3734040.16432771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4" t="n">
        <f aca="false">high_v2_m!D19+temporary_pension_bonus_high!B19</f>
        <v>17407059.9259479</v>
      </c>
      <c r="G31" s="164" t="n">
        <f aca="false">high_v2_m!E19+temporary_pension_bonus_high!B19</f>
        <v>16714205.9965882</v>
      </c>
      <c r="H31" s="67" t="n">
        <f aca="false">F31-J31</f>
        <v>17217559.6938856</v>
      </c>
      <c r="I31" s="67" t="n">
        <f aca="false">G31-K31</f>
        <v>16530390.7714878</v>
      </c>
      <c r="J31" s="164" t="n">
        <f aca="false">high_v2_m!J19</f>
        <v>189500.232062337</v>
      </c>
      <c r="K31" s="164" t="n">
        <f aca="false">high_v2_m!K19</f>
        <v>183815.225100467</v>
      </c>
      <c r="L31" s="67" t="n">
        <f aca="false">H31-I31</f>
        <v>687168.922397811</v>
      </c>
      <c r="M31" s="67" t="n">
        <f aca="false">J31-K31</f>
        <v>5685.00696187012</v>
      </c>
      <c r="N31" s="164" t="n">
        <f aca="false">SUM(high_v5_m!C19:J19)</f>
        <v>3292886.12995688</v>
      </c>
      <c r="O31" s="7"/>
      <c r="P31" s="7"/>
      <c r="Q31" s="67" t="n">
        <f aca="false">I31*5.5017049523</f>
        <v>90945332.7709485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31277.2309559808</v>
      </c>
      <c r="X31" s="67" t="n">
        <f aca="false">N31*5.1890047538+L31*5.5017049523</f>
        <v>20867402.445491</v>
      </c>
      <c r="Y31" s="67" t="n">
        <f aca="false">N31*5.1890047538</f>
        <v>17086801.7820683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4" t="n">
        <f aca="false">high_v2_m!D20+temporary_pension_bonus_high!B20</f>
        <v>17887101.6652211</v>
      </c>
      <c r="G32" s="164" t="n">
        <f aca="false">high_v2_m!E20+temporary_pension_bonus_high!B20</f>
        <v>17173139.8729212</v>
      </c>
      <c r="H32" s="67" t="n">
        <f aca="false">F32-J32</f>
        <v>17682536.0060018</v>
      </c>
      <c r="I32" s="67" t="n">
        <f aca="false">G32-K32</f>
        <v>16974711.1834784</v>
      </c>
      <c r="J32" s="164" t="n">
        <f aca="false">high_v2_m!J20</f>
        <v>204565.659219298</v>
      </c>
      <c r="K32" s="164" t="n">
        <f aca="false">high_v2_m!K20</f>
        <v>198428.689442719</v>
      </c>
      <c r="L32" s="67" t="n">
        <f aca="false">H32-I32</f>
        <v>707824.822523333</v>
      </c>
      <c r="M32" s="67" t="n">
        <f aca="false">J32-K32</f>
        <v>6136.969776579</v>
      </c>
      <c r="N32" s="164" t="n">
        <f aca="false">SUM(high_v5_m!C20:J20)</f>
        <v>3222133.25828741</v>
      </c>
      <c r="O32" s="7"/>
      <c r="P32" s="7"/>
      <c r="Q32" s="67" t="n">
        <f aca="false">I32*5.5017049523</f>
        <v>93389852.5820055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33763.7970119201</v>
      </c>
      <c r="X32" s="67" t="n">
        <f aca="false">N32*5.1890047538+L32*5.5017049523</f>
        <v>20613908.126068</v>
      </c>
      <c r="Y32" s="67" t="n">
        <f aca="false">N32*5.1890047538</f>
        <v>16719664.7946305</v>
      </c>
      <c r="Z32" s="67" t="n">
        <f aca="false">L32*5.5017049523</f>
        <v>3894243.33143749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4" t="n">
        <f aca="false">high_v2_m!D21+temporary_pension_bonus_high!B21</f>
        <v>17591672.1891006</v>
      </c>
      <c r="G33" s="164" t="n">
        <f aca="false">high_v2_m!E21+temporary_pension_bonus_high!B21</f>
        <v>16889905.5327718</v>
      </c>
      <c r="H33" s="67" t="n">
        <f aca="false">F33-J33</f>
        <v>17368996.6412425</v>
      </c>
      <c r="I33" s="67" t="n">
        <f aca="false">G33-K33</f>
        <v>16673910.2513495</v>
      </c>
      <c r="J33" s="164" t="n">
        <f aca="false">high_v2_m!J21</f>
        <v>222675.54785813</v>
      </c>
      <c r="K33" s="164" t="n">
        <f aca="false">high_v2_m!K21</f>
        <v>215995.281422386</v>
      </c>
      <c r="L33" s="67" t="n">
        <f aca="false">H33-I33</f>
        <v>695086.389893016</v>
      </c>
      <c r="M33" s="67" t="n">
        <f aca="false">J33-K33</f>
        <v>6680.26643574389</v>
      </c>
      <c r="N33" s="164" t="n">
        <f aca="false">SUM(high_v5_m!C21:J21)</f>
        <v>3292135.92902713</v>
      </c>
      <c r="O33" s="7"/>
      <c r="P33" s="7"/>
      <c r="Q33" s="67" t="n">
        <f aca="false">I33*5.5017049523</f>
        <v>91734934.604055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20907069.2194283</v>
      </c>
      <c r="Y33" s="67" t="n">
        <f aca="false">N33*5.1890047538</f>
        <v>17082908.9858776</v>
      </c>
      <c r="Z33" s="67" t="n">
        <f aca="false">L33*5.5017049523</f>
        <v>3824160.23355073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0"/>
      <c r="B34" s="5"/>
      <c r="C34" s="160" t="n">
        <f aca="false">C30+1</f>
        <v>2020</v>
      </c>
      <c r="D34" s="160" t="n">
        <f aca="false">D30</f>
        <v>1</v>
      </c>
      <c r="E34" s="160" t="n">
        <v>181</v>
      </c>
      <c r="F34" s="162" t="n">
        <f aca="false">high_v2_m!D22+temporary_pension_bonus_high!B22</f>
        <v>20095224.7597157</v>
      </c>
      <c r="G34" s="162" t="n">
        <f aca="false">high_v2_m!E22+temporary_pension_bonus_high!B22</f>
        <v>19376654.85243</v>
      </c>
      <c r="H34" s="8" t="n">
        <f aca="false">F34-J34</f>
        <v>19851271.1038108</v>
      </c>
      <c r="I34" s="8" t="n">
        <f aca="false">G34-K34</f>
        <v>19140019.8062022</v>
      </c>
      <c r="J34" s="162" t="n">
        <f aca="false">high_v2_m!J22</f>
        <v>243953.655904946</v>
      </c>
      <c r="K34" s="162" t="n">
        <f aca="false">high_v2_m!K22</f>
        <v>236635.046227797</v>
      </c>
      <c r="L34" s="8" t="n">
        <f aca="false">H34-I34</f>
        <v>711251.297608554</v>
      </c>
      <c r="M34" s="8" t="n">
        <f aca="false">J34-K34</f>
        <v>7318.6096771484</v>
      </c>
      <c r="N34" s="162" t="n">
        <f aca="false">SUM(high_v5_m!C22:J22)</f>
        <v>3802902.90237035</v>
      </c>
      <c r="O34" s="5"/>
      <c r="P34" s="5"/>
      <c r="Q34" s="8" t="n">
        <f aca="false">I34*5.5017049523</f>
        <v>105302741.754903</v>
      </c>
      <c r="R34" s="8"/>
      <c r="S34" s="8"/>
      <c r="T34" s="5"/>
      <c r="U34" s="5"/>
      <c r="V34" s="8" t="n">
        <f aca="false">K34*5.5017049523</f>
        <v>1301896.20571921</v>
      </c>
      <c r="W34" s="8" t="n">
        <f aca="false">M34*5.5017049523</f>
        <v>40264.8311047181</v>
      </c>
      <c r="X34" s="8" t="n">
        <f aca="false">N34*5.1890047538+L34*5.5017049523</f>
        <v>23646376.0250224</v>
      </c>
      <c r="Y34" s="8" t="n">
        <f aca="false">N34*5.1890047538</f>
        <v>19733281.2386396</v>
      </c>
      <c r="Z34" s="8" t="n">
        <f aca="false">L34*5.5017049523</f>
        <v>3913094.78638278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4" t="n">
        <f aca="false">high_v2_m!D23+temporary_pension_bonus_high!B23</f>
        <v>18610237.6341331</v>
      </c>
      <c r="G35" s="164" t="n">
        <f aca="false">high_v2_m!E23+temporary_pension_bonus_high!B23</f>
        <v>17878263.6368943</v>
      </c>
      <c r="H35" s="67" t="n">
        <f aca="false">F35-J35</f>
        <v>18320088.0995592</v>
      </c>
      <c r="I35" s="67" t="n">
        <f aca="false">G35-K35</f>
        <v>17596818.5883576</v>
      </c>
      <c r="J35" s="164" t="n">
        <f aca="false">high_v2_m!J23</f>
        <v>290149.534573841</v>
      </c>
      <c r="K35" s="164" t="n">
        <f aca="false">high_v2_m!K23</f>
        <v>281445.048536625</v>
      </c>
      <c r="L35" s="67" t="n">
        <f aca="false">H35-I35</f>
        <v>723269.511201564</v>
      </c>
      <c r="M35" s="67" t="n">
        <f aca="false">J35-K35</f>
        <v>8704.48603721522</v>
      </c>
      <c r="N35" s="164" t="n">
        <f aca="false">SUM(high_v5_m!C23:J23)</f>
        <v>2966127.70886977</v>
      </c>
      <c r="O35" s="7"/>
      <c r="P35" s="7"/>
      <c r="Q35" s="67" t="n">
        <f aca="false">I35*5.5017049523</f>
        <v>96812503.972292</v>
      </c>
      <c r="R35" s="67"/>
      <c r="S35" s="67"/>
      <c r="T35" s="7"/>
      <c r="U35" s="7"/>
      <c r="V35" s="67" t="n">
        <f aca="false">K35*5.5017049523</f>
        <v>1548427.61733427</v>
      </c>
      <c r="W35" s="67" t="n">
        <f aca="false">M35*5.5017049523</f>
        <v>47889.5139381732</v>
      </c>
      <c r="X35" s="67" t="n">
        <f aca="false">N35*5.1890047538+L35*5.5017049523</f>
        <v>19370466.2333284</v>
      </c>
      <c r="Y35" s="67" t="n">
        <f aca="false">N35*5.1890047538</f>
        <v>15391250.7817031</v>
      </c>
      <c r="Z35" s="67" t="n">
        <f aca="false">L35*5.5017049523</f>
        <v>3979215.45162525</v>
      </c>
      <c r="AA35" s="67" t="n">
        <f aca="false">IFE_cost_high!B23*3</f>
        <v>1999006.1931</v>
      </c>
      <c r="AB35" s="67" t="n">
        <f aca="false">AA35*$AC$13</f>
        <v>18084935.1727576</v>
      </c>
      <c r="AC35" s="168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4" t="n">
        <f aca="false">high_v2_m!D24+temporary_pension_bonus_high!B24</f>
        <v>18509461.8958931</v>
      </c>
      <c r="G36" s="164" t="n">
        <f aca="false">high_v2_m!E24+temporary_pension_bonus_high!B24</f>
        <v>17779551.9042335</v>
      </c>
      <c r="H36" s="67" t="n">
        <f aca="false">F36-J36</f>
        <v>18210221.2476055</v>
      </c>
      <c r="I36" s="67" t="n">
        <f aca="false">G36-K36</f>
        <v>17489288.4753944</v>
      </c>
      <c r="J36" s="164" t="n">
        <f aca="false">high_v2_m!J24</f>
        <v>299240.648287683</v>
      </c>
      <c r="K36" s="164" t="n">
        <f aca="false">high_v2_m!K24</f>
        <v>290263.428839053</v>
      </c>
      <c r="L36" s="67" t="n">
        <f aca="false">H36-I36</f>
        <v>720932.772211056</v>
      </c>
      <c r="M36" s="67" t="n">
        <f aca="false">J36-K36</f>
        <v>8977.21944863052</v>
      </c>
      <c r="N36" s="164" t="n">
        <f aca="false">SUM(high_v5_m!C24:J24)</f>
        <v>2955506.15949359</v>
      </c>
      <c r="O36" s="7"/>
      <c r="P36" s="7"/>
      <c r="Q36" s="67" t="n">
        <f aca="false">I36*5.5017049523</f>
        <v>96220905.0172807</v>
      </c>
      <c r="R36" s="67"/>
      <c r="S36" s="67"/>
      <c r="T36" s="7"/>
      <c r="U36" s="7"/>
      <c r="V36" s="67" t="n">
        <f aca="false">K36*5.5017049523</f>
        <v>1596943.74391539</v>
      </c>
      <c r="W36" s="67" t="n">
        <f aca="false">M36*5.5017049523</f>
        <v>49390.0126984144</v>
      </c>
      <c r="X36" s="67" t="n">
        <f aca="false">N36*5.1890047538+L36*5.5017049523</f>
        <v>19302494.9146464</v>
      </c>
      <c r="Y36" s="67" t="n">
        <f aca="false">N36*5.1890047538</f>
        <v>15336135.5114974</v>
      </c>
      <c r="Z36" s="67" t="n">
        <f aca="false">L36*5.5017049523</f>
        <v>3966359.40314894</v>
      </c>
      <c r="AA36" s="67" t="n">
        <f aca="false">IFE_cost_high!B24*3</f>
        <v>2709585.858</v>
      </c>
      <c r="AB36" s="67" t="n">
        <f aca="false">AA36*$AC$13</f>
        <v>24513523.1476991</v>
      </c>
      <c r="AC36" s="168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4" t="n">
        <f aca="false">high_v2_m!D25+temporary_pension_bonus_high!B25</f>
        <v>17999555.0060156</v>
      </c>
      <c r="G37" s="164" t="n">
        <f aca="false">high_v2_m!E25+temporary_pension_bonus_high!B25</f>
        <v>17288493.8536661</v>
      </c>
      <c r="H37" s="67" t="n">
        <f aca="false">F37-J37</f>
        <v>17702988.2678703</v>
      </c>
      <c r="I37" s="67" t="n">
        <f aca="false">G37-K37</f>
        <v>17000824.1176652</v>
      </c>
      <c r="J37" s="164" t="n">
        <f aca="false">high_v2_m!J25</f>
        <v>296566.738145224</v>
      </c>
      <c r="K37" s="164" t="n">
        <f aca="false">high_v2_m!K25</f>
        <v>287669.736000867</v>
      </c>
      <c r="L37" s="67" t="n">
        <f aca="false">H37-I37</f>
        <v>702164.150205094</v>
      </c>
      <c r="M37" s="67" t="n">
        <f aca="false">J37-K37</f>
        <v>8897.00214435667</v>
      </c>
      <c r="N37" s="164" t="n">
        <f aca="false">SUM(high_v5_m!C25:J25)</f>
        <v>2961636.41689661</v>
      </c>
      <c r="O37" s="7"/>
      <c r="P37" s="7"/>
      <c r="Q37" s="67" t="n">
        <f aca="false">I37*5.5017049523</f>
        <v>93533518.2413401</v>
      </c>
      <c r="R37" s="67"/>
      <c r="S37" s="67"/>
      <c r="T37" s="7"/>
      <c r="U37" s="7"/>
      <c r="V37" s="67" t="n">
        <f aca="false">K37*5.5017049523</f>
        <v>1582674.01118281</v>
      </c>
      <c r="W37" s="67" t="n">
        <f aca="false">M37*5.5017049523</f>
        <v>48948.6807582308</v>
      </c>
      <c r="X37" s="67" t="n">
        <f aca="false">N37*5.1890047538+L37*5.5017049523</f>
        <v>19231045.4288146</v>
      </c>
      <c r="Y37" s="67" t="n">
        <f aca="false">N37*5.1890047538</f>
        <v>15367945.4463037</v>
      </c>
      <c r="Z37" s="67" t="n">
        <f aca="false">L37*5.5017049523</f>
        <v>3863099.98251089</v>
      </c>
      <c r="AA37" s="67" t="n">
        <f aca="false">IFE_cost_high!B25*3</f>
        <v>2390582.92891</v>
      </c>
      <c r="AB37" s="67" t="n">
        <f aca="false">AA37*$AC$13</f>
        <v>21627515.4342534</v>
      </c>
      <c r="AC37" s="168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0"/>
      <c r="B38" s="5"/>
      <c r="C38" s="160" t="n">
        <f aca="false">C34+1</f>
        <v>2021</v>
      </c>
      <c r="D38" s="160" t="n">
        <f aca="false">D34</f>
        <v>1</v>
      </c>
      <c r="E38" s="160" t="n">
        <v>185</v>
      </c>
      <c r="F38" s="162" t="n">
        <f aca="false">high_v2_m!D26+temporary_pension_bonus_high!B26</f>
        <v>17331083.9336062</v>
      </c>
      <c r="G38" s="162" t="n">
        <f aca="false">high_v2_m!E26+temporary_pension_bonus_high!B26</f>
        <v>16644757.1107852</v>
      </c>
      <c r="H38" s="8" t="n">
        <f aca="false">F38-J38</f>
        <v>17033170.3556521</v>
      </c>
      <c r="I38" s="8" t="n">
        <f aca="false">G38-K38</f>
        <v>16355780.9401696</v>
      </c>
      <c r="J38" s="162" t="n">
        <f aca="false">high_v2_m!J26</f>
        <v>297913.577954156</v>
      </c>
      <c r="K38" s="162" t="n">
        <f aca="false">high_v2_m!K26</f>
        <v>288976.170615531</v>
      </c>
      <c r="L38" s="8" t="n">
        <f aca="false">H38-I38</f>
        <v>677389.415482452</v>
      </c>
      <c r="M38" s="8" t="n">
        <f aca="false">J38-K38</f>
        <v>8937.40733862465</v>
      </c>
      <c r="N38" s="162" t="n">
        <f aca="false">SUM(high_v5_m!C26:J26)</f>
        <v>3375327.18746355</v>
      </c>
      <c r="O38" s="5"/>
      <c r="P38" s="5"/>
      <c r="Q38" s="8" t="n">
        <f aca="false">I38*5.5017049523</f>
        <v>89984680.9972652</v>
      </c>
      <c r="R38" s="8"/>
      <c r="S38" s="8"/>
      <c r="T38" s="5"/>
      <c r="U38" s="5"/>
      <c r="V38" s="8" t="n">
        <f aca="false">K38*5.5017049523</f>
        <v>1589861.62897216</v>
      </c>
      <c r="W38" s="8" t="n">
        <f aca="false">M38*5.5017049523</f>
        <v>49170.9782156336</v>
      </c>
      <c r="X38" s="8" t="n">
        <f aca="false">N38*5.1890047538+L38*5.5017049523</f>
        <v>21241385.5231742</v>
      </c>
      <c r="Y38" s="8" t="n">
        <f aca="false">N38*5.1890047538</f>
        <v>17514588.8213788</v>
      </c>
      <c r="Z38" s="8" t="n">
        <f aca="false">L38*5.5017049523</f>
        <v>3726796.70179541</v>
      </c>
      <c r="AA38" s="8" t="n">
        <f aca="false">IFE_cost_high!B26*3</f>
        <v>2176832.04918582</v>
      </c>
      <c r="AB38" s="8" t="n">
        <f aca="false">AA38*$AC$13</f>
        <v>19693719.1227287</v>
      </c>
      <c r="AC38" s="8"/>
      <c r="AD38" s="8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4" t="n">
        <f aca="false">high_v2_m!D27+temporary_pension_bonus_high!B27</f>
        <v>17574535.9402459</v>
      </c>
      <c r="G39" s="164" t="n">
        <f aca="false">high_v2_m!E27+temporary_pension_bonus_high!B27</f>
        <v>16877350.0505655</v>
      </c>
      <c r="H39" s="67" t="n">
        <f aca="false">F39-J39</f>
        <v>17254711.3962329</v>
      </c>
      <c r="I39" s="67" t="n">
        <f aca="false">G39-K39</f>
        <v>16567120.2428729</v>
      </c>
      <c r="J39" s="164" t="n">
        <f aca="false">high_v2_m!J27</f>
        <v>319824.544013045</v>
      </c>
      <c r="K39" s="164" t="n">
        <f aca="false">high_v2_m!K27</f>
        <v>310229.807692653</v>
      </c>
      <c r="L39" s="67" t="n">
        <f aca="false">H39-I39</f>
        <v>687591.153359992</v>
      </c>
      <c r="M39" s="67" t="n">
        <f aca="false">J39-K39</f>
        <v>9594.73632039136</v>
      </c>
      <c r="N39" s="164" t="n">
        <f aca="false">SUM(high_v5_m!C27:J27)</f>
        <v>2837432.63889111</v>
      </c>
      <c r="O39" s="7"/>
      <c r="P39" s="7"/>
      <c r="Q39" s="67" t="n">
        <f aca="false">I39*5.5017049523</f>
        <v>91147407.4855632</v>
      </c>
      <c r="R39" s="67"/>
      <c r="S39" s="67"/>
      <c r="T39" s="7"/>
      <c r="U39" s="7"/>
      <c r="V39" s="67" t="n">
        <f aca="false">K39*5.5017049523</f>
        <v>1706792.86933375</v>
      </c>
      <c r="W39" s="67" t="n">
        <f aca="false">M39*5.5017049523</f>
        <v>52787.4083299098</v>
      </c>
      <c r="X39" s="67" t="n">
        <f aca="false">N39*5.1890047538+L39*5.5017049523</f>
        <v>18506375.1053916</v>
      </c>
      <c r="Y39" s="67" t="n">
        <f aca="false">N39*5.1890047538</f>
        <v>14723451.4517933</v>
      </c>
      <c r="Z39" s="67" t="n">
        <f aca="false">L39*5.5017049523</f>
        <v>3782923.65359834</v>
      </c>
      <c r="AA39" s="67" t="n">
        <f aca="false">IFE_cost_high!B27*3</f>
        <v>2119466.35531326</v>
      </c>
      <c r="AB39" s="67" t="n">
        <f aca="false">AA39*$AC$13</f>
        <v>19174733.8097234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4" t="n">
        <f aca="false">high_v2_m!D28+temporary_pension_bonus_high!B28</f>
        <v>18255322.8441605</v>
      </c>
      <c r="G40" s="164" t="n">
        <f aca="false">high_v2_m!E28+temporary_pension_bonus_high!B28</f>
        <v>17530399.4031981</v>
      </c>
      <c r="H40" s="67" t="n">
        <f aca="false">F40-J40</f>
        <v>17912784.3833889</v>
      </c>
      <c r="I40" s="67" t="n">
        <f aca="false">G40-K40</f>
        <v>17198137.0962496</v>
      </c>
      <c r="J40" s="164" t="n">
        <f aca="false">high_v2_m!J28</f>
        <v>342538.460771638</v>
      </c>
      <c r="K40" s="164" t="n">
        <f aca="false">high_v2_m!K28</f>
        <v>332262.306948489</v>
      </c>
      <c r="L40" s="67" t="n">
        <f aca="false">H40-I40</f>
        <v>714647.287139229</v>
      </c>
      <c r="M40" s="67" t="n">
        <f aca="false">J40-K40</f>
        <v>10276.1538231492</v>
      </c>
      <c r="N40" s="164" t="n">
        <f aca="false">SUM(high_v5_m!C28:J28)</f>
        <v>2983924.9015997</v>
      </c>
      <c r="O40" s="7"/>
      <c r="P40" s="7"/>
      <c r="Q40" s="67" t="n">
        <f aca="false">I40*5.5017049523</f>
        <v>94619076.0327709</v>
      </c>
      <c r="R40" s="67"/>
      <c r="S40" s="67"/>
      <c r="T40" s="7"/>
      <c r="U40" s="7"/>
      <c r="V40" s="67" t="n">
        <f aca="false">K40*5.5017049523</f>
        <v>1828009.17960112</v>
      </c>
      <c r="W40" s="67" t="n">
        <f aca="false">M40*5.5017049523</f>
        <v>56536.3663794166</v>
      </c>
      <c r="X40" s="67" t="n">
        <f aca="false">N40*5.1890047538+L40*5.5017049523</f>
        <v>19415379.0181847</v>
      </c>
      <c r="Y40" s="67" t="n">
        <f aca="false">N40*5.1890047538</f>
        <v>15483600.499383</v>
      </c>
      <c r="Z40" s="67" t="n">
        <f aca="false">L40*5.5017049523</f>
        <v>3931778.51880166</v>
      </c>
      <c r="AA40" s="67" t="n">
        <f aca="false">IFE_cost_high!B28*3</f>
        <v>1934359.245213</v>
      </c>
      <c r="AB40" s="67" t="n">
        <f aca="false">AA40*$AC$13</f>
        <v>17500076.6237003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4" t="n">
        <f aca="false">high_v2_m!D29+temporary_pension_bonus_high!B29</f>
        <v>19163622.2507221</v>
      </c>
      <c r="G41" s="164" t="n">
        <f aca="false">high_v2_m!E29+temporary_pension_bonus_high!B29</f>
        <v>18400125.0445963</v>
      </c>
      <c r="H41" s="67" t="n">
        <f aca="false">F41-J41</f>
        <v>18803910.5717247</v>
      </c>
      <c r="I41" s="67" t="n">
        <f aca="false">G41-K41</f>
        <v>18051204.7159689</v>
      </c>
      <c r="J41" s="164" t="n">
        <f aca="false">high_v2_m!J29</f>
        <v>359711.678997395</v>
      </c>
      <c r="K41" s="164" t="n">
        <f aca="false">high_v2_m!K29</f>
        <v>348920.328627474</v>
      </c>
      <c r="L41" s="67" t="n">
        <f aca="false">H41-I41</f>
        <v>752705.855755854</v>
      </c>
      <c r="M41" s="67" t="n">
        <f aca="false">J41-K41</f>
        <v>10791.3503699218</v>
      </c>
      <c r="N41" s="164" t="n">
        <f aca="false">SUM(high_v5_m!C29:J29)</f>
        <v>3119672.44615929</v>
      </c>
      <c r="O41" s="7"/>
      <c r="P41" s="7"/>
      <c r="Q41" s="67" t="n">
        <f aca="false">I41*5.5017049523</f>
        <v>99312402.380827</v>
      </c>
      <c r="R41" s="67"/>
      <c r="S41" s="67"/>
      <c r="T41" s="7"/>
      <c r="U41" s="7"/>
      <c r="V41" s="67" t="n">
        <f aca="false">K41*5.5017049523</f>
        <v>1919656.69996792</v>
      </c>
      <c r="W41" s="67" t="n">
        <f aca="false">M41*5.5017049523</f>
        <v>59370.8257722034</v>
      </c>
      <c r="X41" s="67" t="n">
        <f aca="false">N41*5.1890047538+L41*5.5017049523</f>
        <v>20329160.6876566</v>
      </c>
      <c r="Y41" s="67" t="n">
        <f aca="false">N41*5.1890047538</f>
        <v>16187995.1534195</v>
      </c>
      <c r="Z41" s="67" t="n">
        <f aca="false">L41*5.5017049523</f>
        <v>4141165.53423719</v>
      </c>
      <c r="AA41" s="67" t="n">
        <f aca="false">IFE_cost_high!B29*3</f>
        <v>2266883.41595631</v>
      </c>
      <c r="AB41" s="67" t="n">
        <f aca="false">AA41*$AC$13</f>
        <v>20508410.5108214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0"/>
      <c r="B42" s="5"/>
      <c r="C42" s="160" t="n">
        <f aca="false">C38+1</f>
        <v>2022</v>
      </c>
      <c r="D42" s="160" t="n">
        <f aca="false">D38</f>
        <v>1</v>
      </c>
      <c r="E42" s="160" t="n">
        <v>189</v>
      </c>
      <c r="F42" s="162" t="n">
        <f aca="false">high_v2_m!D30+temporary_pension_bonus_high!B30</f>
        <v>19787528.655235</v>
      </c>
      <c r="G42" s="162" t="n">
        <f aca="false">high_v2_m!E30+temporary_pension_bonus_high!B30</f>
        <v>18998612.0464326</v>
      </c>
      <c r="H42" s="8" t="n">
        <f aca="false">F42-J42</f>
        <v>19381768.6636509</v>
      </c>
      <c r="I42" s="8" t="n">
        <f aca="false">G42-K42</f>
        <v>18605024.8545961</v>
      </c>
      <c r="J42" s="162" t="n">
        <f aca="false">high_v2_m!J30</f>
        <v>405759.991584078</v>
      </c>
      <c r="K42" s="162" t="n">
        <f aca="false">high_v2_m!K30</f>
        <v>393587.191836556</v>
      </c>
      <c r="L42" s="8" t="n">
        <f aca="false">H42-I42</f>
        <v>776743.809054848</v>
      </c>
      <c r="M42" s="8" t="n">
        <f aca="false">J42-K42</f>
        <v>12172.7997475223</v>
      </c>
      <c r="N42" s="162" t="n">
        <f aca="false">SUM(high_v5_m!C30:J30)</f>
        <v>3866762.96820692</v>
      </c>
      <c r="O42" s="5"/>
      <c r="P42" s="5"/>
      <c r="Q42" s="8" t="n">
        <f aca="false">I42*5.5017049523</f>
        <v>102359357.380196</v>
      </c>
      <c r="R42" s="8"/>
      <c r="S42" s="8"/>
      <c r="T42" s="5"/>
      <c r="U42" s="5"/>
      <c r="V42" s="8" t="n">
        <f aca="false">K42*5.5017049523</f>
        <v>2165400.60248903</v>
      </c>
      <c r="W42" s="8" t="n">
        <f aca="false">M42*5.5017049523</f>
        <v>66971.1526542998</v>
      </c>
      <c r="X42" s="8" t="n">
        <f aca="false">N42*5.1890047538+L42*5.5017049523</f>
        <v>24338066.6847889</v>
      </c>
      <c r="Y42" s="8" t="n">
        <f aca="false">N42*5.1890047538</f>
        <v>20064651.4238435</v>
      </c>
      <c r="Z42" s="8" t="n">
        <f aca="false">L42*5.5017049523</f>
        <v>4273415.26094542</v>
      </c>
      <c r="AA42" s="8" t="n">
        <f aca="false">IFE_cost_high!B30*3</f>
        <v>2116177.00204136</v>
      </c>
      <c r="AB42" s="8" t="n">
        <f aca="false">AA42*$AC$13</f>
        <v>19144975.1522025</v>
      </c>
      <c r="AC42" s="8"/>
      <c r="AD42" s="8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4" t="n">
        <f aca="false">high_v2_m!D31+temporary_pension_bonus_high!B31</f>
        <v>20510350.6625306</v>
      </c>
      <c r="G43" s="164" t="n">
        <f aca="false">high_v2_m!E31+temporary_pension_bonus_high!B31</f>
        <v>19691879.3588671</v>
      </c>
      <c r="H43" s="67" t="n">
        <f aca="false">F43-J43</f>
        <v>20077515.0751681</v>
      </c>
      <c r="I43" s="67" t="n">
        <f aca="false">G43-K43</f>
        <v>19272028.8391255</v>
      </c>
      <c r="J43" s="164" t="n">
        <f aca="false">high_v2_m!J31</f>
        <v>432835.587362468</v>
      </c>
      <c r="K43" s="164" t="n">
        <f aca="false">high_v2_m!K31</f>
        <v>419850.519741594</v>
      </c>
      <c r="L43" s="67" t="n">
        <f aca="false">H43-I43</f>
        <v>805486.236042563</v>
      </c>
      <c r="M43" s="67" t="n">
        <f aca="false">J43-K43</f>
        <v>12985.067620874</v>
      </c>
      <c r="N43" s="164" t="n">
        <f aca="false">SUM(high_v5_m!C31:J31)</f>
        <v>3288487.9539422</v>
      </c>
      <c r="O43" s="7"/>
      <c r="P43" s="7"/>
      <c r="Q43" s="67" t="n">
        <f aca="false">I43*5.5017049523</f>
        <v>106029016.505085</v>
      </c>
      <c r="R43" s="67"/>
      <c r="S43" s="67"/>
      <c r="T43" s="7"/>
      <c r="U43" s="7"/>
      <c r="V43" s="67" t="n">
        <f aca="false">K43*5.5017049523</f>
        <v>2309893.68368805</v>
      </c>
      <c r="W43" s="67" t="n">
        <f aca="false">M43*5.5017049523</f>
        <v>71440.0108357131</v>
      </c>
      <c r="X43" s="67" t="n">
        <f aca="false">N43*5.1890047538+L43*5.5017049523</f>
        <v>21495527.2396649</v>
      </c>
      <c r="Y43" s="67" t="n">
        <f aca="false">N43*5.1890047538</f>
        <v>17063979.6258201</v>
      </c>
      <c r="Z43" s="67" t="n">
        <f aca="false">L43*5.5017049523</f>
        <v>4431547.61384486</v>
      </c>
      <c r="AA43" s="67" t="n">
        <f aca="false">IFE_cost_high!B31*3</f>
        <v>2369457.69113103</v>
      </c>
      <c r="AB43" s="67" t="n">
        <f aca="false">AA43*$AC$13</f>
        <v>21436396.1885699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4" t="n">
        <f aca="false">high_v2_m!D32+temporary_pension_bonus_high!B32</f>
        <v>21066970.2949969</v>
      </c>
      <c r="G44" s="164" t="n">
        <f aca="false">high_v2_m!E32+temporary_pension_bonus_high!B32</f>
        <v>20224193.5999242</v>
      </c>
      <c r="H44" s="67" t="n">
        <f aca="false">F44-J44</f>
        <v>20599502.6253944</v>
      </c>
      <c r="I44" s="67" t="n">
        <f aca="false">G44-K44</f>
        <v>19770749.9604098</v>
      </c>
      <c r="J44" s="164" t="n">
        <f aca="false">high_v2_m!J32</f>
        <v>467467.669602534</v>
      </c>
      <c r="K44" s="164" t="n">
        <f aca="false">high_v2_m!K32</f>
        <v>453443.639514458</v>
      </c>
      <c r="L44" s="67" t="n">
        <f aca="false">H44-I44</f>
        <v>828752.664984614</v>
      </c>
      <c r="M44" s="67" t="n">
        <f aca="false">J44-K44</f>
        <v>14024.030088076</v>
      </c>
      <c r="N44" s="164" t="n">
        <f aca="false">SUM(high_v5_m!C32:J32)</f>
        <v>3374609.46664751</v>
      </c>
      <c r="O44" s="7"/>
      <c r="P44" s="7"/>
      <c r="Q44" s="67" t="n">
        <f aca="false">I44*5.5017049523</f>
        <v>108772832.967871</v>
      </c>
      <c r="R44" s="67"/>
      <c r="S44" s="67"/>
      <c r="T44" s="7"/>
      <c r="U44" s="7"/>
      <c r="V44" s="67" t="n">
        <f aca="false">K44*5.5017049523</f>
        <v>2494713.11710563</v>
      </c>
      <c r="W44" s="67" t="n">
        <f aca="false">M44*5.5017049523</f>
        <v>77156.0757867717</v>
      </c>
      <c r="X44" s="67" t="n">
        <f aca="false">N44*5.1890047538+L44*5.5017049523</f>
        <v>22070417.2058301</v>
      </c>
      <c r="Y44" s="67" t="n">
        <f aca="false">N44*5.1890047538</f>
        <v>17510864.5646524</v>
      </c>
      <c r="Z44" s="67" t="n">
        <f aca="false">L44*5.5017049523</f>
        <v>4559552.64117767</v>
      </c>
      <c r="AA44" s="67" t="n">
        <f aca="false">IFE_cost_high!B32*3</f>
        <v>2238480.00746912</v>
      </c>
      <c r="AB44" s="67" t="n">
        <f aca="false">AA44*$AC$13</f>
        <v>20251445.9236434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4" t="n">
        <f aca="false">high_v2_m!D33+temporary_pension_bonus_high!B33</f>
        <v>21648564.6932923</v>
      </c>
      <c r="G45" s="164" t="n">
        <f aca="false">high_v2_m!E33+temporary_pension_bonus_high!B33</f>
        <v>20781060.982937</v>
      </c>
      <c r="H45" s="67" t="n">
        <f aca="false">F45-J45</f>
        <v>21158022.6885198</v>
      </c>
      <c r="I45" s="67" t="n">
        <f aca="false">G45-K45</f>
        <v>20305235.2383077</v>
      </c>
      <c r="J45" s="164" t="n">
        <f aca="false">high_v2_m!J33</f>
        <v>490542.004772456</v>
      </c>
      <c r="K45" s="164" t="n">
        <f aca="false">high_v2_m!K33</f>
        <v>475825.744629282</v>
      </c>
      <c r="L45" s="67" t="n">
        <f aca="false">H45-I45</f>
        <v>852787.450212121</v>
      </c>
      <c r="M45" s="67" t="n">
        <f aca="false">J45-K45</f>
        <v>14716.2601431737</v>
      </c>
      <c r="N45" s="164" t="n">
        <f aca="false">SUM(high_v5_m!C33:J33)</f>
        <v>3481173.51646413</v>
      </c>
      <c r="O45" s="7"/>
      <c r="P45" s="7"/>
      <c r="Q45" s="67" t="n">
        <f aca="false">I45*5.5017049523</f>
        <v>111713413.268214</v>
      </c>
      <c r="R45" s="67"/>
      <c r="S45" s="67"/>
      <c r="T45" s="7"/>
      <c r="U45" s="7"/>
      <c r="V45" s="67" t="n">
        <f aca="false">K45*5.5017049523</f>
        <v>2617852.85565875</v>
      </c>
      <c r="W45" s="67" t="n">
        <f aca="false">M45*5.5017049523</f>
        <v>80964.5213090338</v>
      </c>
      <c r="X45" s="67" t="n">
        <f aca="false">N45*5.1890047538+L45*5.5017049523</f>
        <v>22755610.8638264</v>
      </c>
      <c r="Y45" s="67" t="n">
        <f aca="false">N45*5.1890047538</f>
        <v>18063825.925735</v>
      </c>
      <c r="Z45" s="67" t="n">
        <f aca="false">L45*5.5017049523</f>
        <v>4691784.93809132</v>
      </c>
      <c r="AA45" s="67" t="n">
        <f aca="false">IFE_cost_high!B33*3</f>
        <v>2481846.34290436</v>
      </c>
      <c r="AB45" s="67" t="n">
        <f aca="false">AA45*$AC$13</f>
        <v>22453172.1687995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0"/>
      <c r="B46" s="5"/>
      <c r="C46" s="160" t="n">
        <f aca="false">C42+1</f>
        <v>2023</v>
      </c>
      <c r="D46" s="160" t="n">
        <f aca="false">D42</f>
        <v>1</v>
      </c>
      <c r="E46" s="160" t="n">
        <v>193</v>
      </c>
      <c r="F46" s="162" t="n">
        <f aca="false">high_v2_m!D34+temporary_pension_bonus_high!B34</f>
        <v>22251186.5364398</v>
      </c>
      <c r="G46" s="162" t="n">
        <f aca="false">high_v2_m!E34+temporary_pension_bonus_high!B34</f>
        <v>21358310.8752601</v>
      </c>
      <c r="H46" s="8" t="n">
        <f aca="false">F46-J46</f>
        <v>21715052.2485888</v>
      </c>
      <c r="I46" s="8" t="n">
        <f aca="false">G46-K46</f>
        <v>20838260.6160446</v>
      </c>
      <c r="J46" s="162" t="n">
        <f aca="false">high_v2_m!J34</f>
        <v>536134.28785101</v>
      </c>
      <c r="K46" s="162" t="n">
        <f aca="false">high_v2_m!K34</f>
        <v>520050.25921548</v>
      </c>
      <c r="L46" s="8" t="n">
        <f aca="false">H46-I46</f>
        <v>876791.632544152</v>
      </c>
      <c r="M46" s="8" t="n">
        <f aca="false">J46-K46</f>
        <v>16084.0286355303</v>
      </c>
      <c r="N46" s="162" t="n">
        <f aca="false">SUM(high_v5_m!C34:J34)</f>
        <v>4326025.49906204</v>
      </c>
      <c r="O46" s="5"/>
      <c r="P46" s="5"/>
      <c r="Q46" s="8" t="n">
        <f aca="false">I46*5.5017049523</f>
        <v>114645961.628611</v>
      </c>
      <c r="R46" s="8"/>
      <c r="S46" s="8"/>
      <c r="T46" s="5"/>
      <c r="U46" s="5"/>
      <c r="V46" s="8" t="n">
        <f aca="false">K46*5.5017049523</f>
        <v>2861163.0865707</v>
      </c>
      <c r="W46" s="8" t="n">
        <f aca="false">M46*5.5017049523</f>
        <v>88489.5799970319</v>
      </c>
      <c r="X46" s="8" t="n">
        <f aca="false">N46*5.1890047538+L46*5.5017049523</f>
        <v>27271615.7465963</v>
      </c>
      <c r="Y46" s="8" t="n">
        <f aca="false">N46*5.1890047538</f>
        <v>22447766.8796929</v>
      </c>
      <c r="Z46" s="8" t="n">
        <f aca="false">L46*5.5017049523</f>
        <v>4823848.86690337</v>
      </c>
      <c r="AA46" s="8" t="n">
        <f aca="false">IFE_cost_high!B34*3</f>
        <v>2358684.76163919</v>
      </c>
      <c r="AB46" s="8" t="n">
        <f aca="false">AA46*$AC$13</f>
        <v>21338933.8934789</v>
      </c>
      <c r="AC46" s="8"/>
      <c r="AD46" s="8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4" t="n">
        <f aca="false">high_v2_m!D35+temporary_pension_bonus_high!B35</f>
        <v>22847773.142357</v>
      </c>
      <c r="G47" s="164" t="n">
        <f aca="false">high_v2_m!E35+temporary_pension_bonus_high!B35</f>
        <v>21929028.4217024</v>
      </c>
      <c r="H47" s="67" t="n">
        <f aca="false">F47-J47</f>
        <v>22295946.7826793</v>
      </c>
      <c r="I47" s="67" t="n">
        <f aca="false">G47-K47</f>
        <v>21393756.8528151</v>
      </c>
      <c r="J47" s="164" t="n">
        <f aca="false">high_v2_m!J35</f>
        <v>551826.359677684</v>
      </c>
      <c r="K47" s="164" t="n">
        <f aca="false">high_v2_m!K35</f>
        <v>535271.568887353</v>
      </c>
      <c r="L47" s="67" t="n">
        <f aca="false">H47-I47</f>
        <v>902189.929864235</v>
      </c>
      <c r="M47" s="67" t="n">
        <f aca="false">J47-K47</f>
        <v>16554.7907903305</v>
      </c>
      <c r="N47" s="164" t="n">
        <f aca="false">SUM(high_v5_m!C35:J35)</f>
        <v>3657000.96003685</v>
      </c>
      <c r="O47" s="7"/>
      <c r="P47" s="7"/>
      <c r="Q47" s="67" t="n">
        <f aca="false">I47*5.5017049523</f>
        <v>117702138.025435</v>
      </c>
      <c r="R47" s="67"/>
      <c r="S47" s="67"/>
      <c r="T47" s="7"/>
      <c r="U47" s="7"/>
      <c r="V47" s="67" t="n">
        <f aca="false">K47*5.5017049523</f>
        <v>2944906.24137294</v>
      </c>
      <c r="W47" s="67" t="n">
        <f aca="false">M47*5.5017049523</f>
        <v>91079.5744754518</v>
      </c>
      <c r="X47" s="67" t="n">
        <f aca="false">N47*5.1890047538+L47*5.5017049523</f>
        <v>23939778.1713316</v>
      </c>
      <c r="Y47" s="67" t="n">
        <f aca="false">N47*5.1890047538</f>
        <v>18976195.3662824</v>
      </c>
      <c r="Z47" s="67" t="n">
        <f aca="false">L47*5.5017049523</f>
        <v>4963582.80504925</v>
      </c>
      <c r="AA47" s="67" t="n">
        <f aca="false">IFE_cost_high!B35*3</f>
        <v>2574918.16132916</v>
      </c>
      <c r="AB47" s="67" t="n">
        <f aca="false">AA47*$AC$13</f>
        <v>23295189.4714138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4" t="n">
        <f aca="false">high_v2_m!D36+temporary_pension_bonus_high!B36</f>
        <v>23314491.7481069</v>
      </c>
      <c r="G48" s="164" t="n">
        <f aca="false">high_v2_m!E36+temporary_pension_bonus_high!B36</f>
        <v>22375136.2651366</v>
      </c>
      <c r="H48" s="67" t="n">
        <f aca="false">F48-J48</f>
        <v>22752459.6602266</v>
      </c>
      <c r="I48" s="67" t="n">
        <f aca="false">G48-K48</f>
        <v>21829965.1398927</v>
      </c>
      <c r="J48" s="164" t="n">
        <f aca="false">high_v2_m!J36</f>
        <v>562032.08788033</v>
      </c>
      <c r="K48" s="164" t="n">
        <f aca="false">high_v2_m!K36</f>
        <v>545171.12524392</v>
      </c>
      <c r="L48" s="67" t="n">
        <f aca="false">H48-I48</f>
        <v>922494.520333946</v>
      </c>
      <c r="M48" s="67" t="n">
        <f aca="false">J48-K48</f>
        <v>16860.9626364098</v>
      </c>
      <c r="N48" s="164" t="n">
        <f aca="false">SUM(high_v5_m!C36:J36)</f>
        <v>3666921.74655736</v>
      </c>
      <c r="O48" s="7"/>
      <c r="P48" s="7"/>
      <c r="Q48" s="67" t="n">
        <f aca="false">I48*5.5017049523</f>
        <v>120102027.318684</v>
      </c>
      <c r="R48" s="67"/>
      <c r="S48" s="67"/>
      <c r="T48" s="7"/>
      <c r="U48" s="7"/>
      <c r="V48" s="67" t="n">
        <f aca="false">K48*5.5017049523</f>
        <v>2999370.67960544</v>
      </c>
      <c r="W48" s="67" t="n">
        <f aca="false">M48*5.5017049523</f>
        <v>92764.041637281</v>
      </c>
      <c r="X48" s="67" t="n">
        <f aca="false">N48*5.1890047538+L48*5.5017049523</f>
        <v>24102967.0456896</v>
      </c>
      <c r="Y48" s="67" t="n">
        <f aca="false">N48*5.1890047538</f>
        <v>19027674.3746988</v>
      </c>
      <c r="Z48" s="67" t="n">
        <f aca="false">L48*5.5017049523</f>
        <v>5075292.67099088</v>
      </c>
      <c r="AA48" s="67" t="n">
        <f aca="false">IFE_cost_high!B36*3</f>
        <v>2479867.83615737</v>
      </c>
      <c r="AB48" s="67" t="n">
        <f aca="false">AA48*$AC$13</f>
        <v>22435272.6913584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4" t="n">
        <f aca="false">high_v2_m!D37+temporary_pension_bonus_high!B37</f>
        <v>23774885.1158284</v>
      </c>
      <c r="G49" s="164" t="n">
        <f aca="false">high_v2_m!E37+temporary_pension_bonus_high!B37</f>
        <v>22816074.3470435</v>
      </c>
      <c r="H49" s="67" t="n">
        <f aca="false">F49-J49</f>
        <v>23181036.465299</v>
      </c>
      <c r="I49" s="67" t="n">
        <f aca="false">G49-K49</f>
        <v>22240041.1560299</v>
      </c>
      <c r="J49" s="164" t="n">
        <f aca="false">high_v2_m!J37</f>
        <v>593848.65052946</v>
      </c>
      <c r="K49" s="164" t="n">
        <f aca="false">high_v2_m!K37</f>
        <v>576033.191013577</v>
      </c>
      <c r="L49" s="67" t="n">
        <f aca="false">H49-I49</f>
        <v>940995.309269052</v>
      </c>
      <c r="M49" s="67" t="n">
        <f aca="false">J49-K49</f>
        <v>17815.4595158838</v>
      </c>
      <c r="N49" s="164" t="n">
        <f aca="false">SUM(high_v5_m!C37:J37)</f>
        <v>3817528.23765341</v>
      </c>
      <c r="O49" s="7"/>
      <c r="P49" s="7"/>
      <c r="Q49" s="67" t="n">
        <f aca="false">I49*5.5017049523</f>
        <v>122358144.567486</v>
      </c>
      <c r="R49" s="67"/>
      <c r="S49" s="67"/>
      <c r="T49" s="7"/>
      <c r="U49" s="7"/>
      <c r="V49" s="67" t="n">
        <f aca="false">K49*5.5017049523</f>
        <v>3169164.65968857</v>
      </c>
      <c r="W49" s="67" t="n">
        <f aca="false">M49*5.5017049523</f>
        <v>98015.4018460382</v>
      </c>
      <c r="X49" s="67" t="n">
        <f aca="false">N49*5.1890047538+L49*5.5017049523</f>
        <v>24986250.7260459</v>
      </c>
      <c r="Y49" s="67" t="n">
        <f aca="false">N49*5.1890047538</f>
        <v>19809172.1729493</v>
      </c>
      <c r="Z49" s="67" t="n">
        <f aca="false">L49*5.5017049523</f>
        <v>5177078.55309661</v>
      </c>
      <c r="AA49" s="67" t="n">
        <f aca="false">IFE_cost_high!B37*3</f>
        <v>2629762.59237245</v>
      </c>
      <c r="AB49" s="67" t="n">
        <f aca="false">AA49*$AC$13</f>
        <v>23791365.0127544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0"/>
      <c r="B50" s="5"/>
      <c r="C50" s="160" t="n">
        <f aca="false">C46+1</f>
        <v>2024</v>
      </c>
      <c r="D50" s="160" t="n">
        <f aca="false">D46</f>
        <v>1</v>
      </c>
      <c r="E50" s="160" t="n">
        <v>197</v>
      </c>
      <c r="F50" s="162" t="n">
        <f aca="false">high_v2_m!D38+temporary_pension_bonus_high!B38</f>
        <v>24260845.4658552</v>
      </c>
      <c r="G50" s="162" t="n">
        <f aca="false">high_v2_m!E38+temporary_pension_bonus_high!B38</f>
        <v>23281237.5547212</v>
      </c>
      <c r="H50" s="8" t="n">
        <f aca="false">F50-J50</f>
        <v>23615796.7871951</v>
      </c>
      <c r="I50" s="8" t="n">
        <f aca="false">G50-K50</f>
        <v>22655540.3364209</v>
      </c>
      <c r="J50" s="162" t="n">
        <f aca="false">high_v2_m!J38</f>
        <v>645048.678660115</v>
      </c>
      <c r="K50" s="162" t="n">
        <f aca="false">high_v2_m!K38</f>
        <v>625697.218300312</v>
      </c>
      <c r="L50" s="8" t="n">
        <f aca="false">H50-I50</f>
        <v>960256.450774211</v>
      </c>
      <c r="M50" s="8" t="n">
        <f aca="false">J50-K50</f>
        <v>19351.4603598035</v>
      </c>
      <c r="N50" s="162" t="n">
        <f aca="false">SUM(high_v5_m!C38:J38)</f>
        <v>4669222.49199383</v>
      </c>
      <c r="O50" s="5"/>
      <c r="P50" s="5"/>
      <c r="Q50" s="8" t="n">
        <f aca="false">I50*5.5017049523</f>
        <v>124644098.465919</v>
      </c>
      <c r="R50" s="8"/>
      <c r="S50" s="8"/>
      <c r="T50" s="5"/>
      <c r="U50" s="5"/>
      <c r="V50" s="8" t="n">
        <f aca="false">K50*5.5017049523</f>
        <v>3442401.48456316</v>
      </c>
      <c r="W50" s="8" t="n">
        <f aca="false">M50*5.5017049523</f>
        <v>106466.025295768</v>
      </c>
      <c r="X50" s="8" t="n">
        <f aca="false">N50*5.1890047538+L50*5.5017049523</f>
        <v>29511665.3782084</v>
      </c>
      <c r="Y50" s="8" t="n">
        <f aca="false">N50*5.1890047538</f>
        <v>24228617.7075059</v>
      </c>
      <c r="Z50" s="8" t="n">
        <f aca="false">L50*5.5017049523</f>
        <v>5283047.6707025</v>
      </c>
      <c r="AA50" s="8" t="n">
        <f aca="false">IFE_cost_high!B38*3</f>
        <v>2558372.00081666</v>
      </c>
      <c r="AB50" s="8" t="n">
        <f aca="false">AA50*$AC$13</f>
        <v>23145496.9685794</v>
      </c>
      <c r="AC50" s="8"/>
      <c r="AD50" s="8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4" t="n">
        <f aca="false">high_v2_m!D39+temporary_pension_bonus_high!B39</f>
        <v>24781968.4765572</v>
      </c>
      <c r="G51" s="164" t="n">
        <f aca="false">high_v2_m!E39+temporary_pension_bonus_high!B39</f>
        <v>23779503.4815783</v>
      </c>
      <c r="H51" s="67" t="n">
        <f aca="false">F51-J51</f>
        <v>24082437.5241804</v>
      </c>
      <c r="I51" s="67" t="n">
        <f aca="false">G51-K51</f>
        <v>23100958.4577727</v>
      </c>
      <c r="J51" s="164" t="n">
        <f aca="false">high_v2_m!J39</f>
        <v>699530.952376852</v>
      </c>
      <c r="K51" s="164" t="n">
        <f aca="false">high_v2_m!K39</f>
        <v>678545.023805546</v>
      </c>
      <c r="L51" s="67" t="n">
        <f aca="false">H51-I51</f>
        <v>981479.066407643</v>
      </c>
      <c r="M51" s="67" t="n">
        <f aca="false">J51-K51</f>
        <v>20985.9285713058</v>
      </c>
      <c r="N51" s="164" t="n">
        <f aca="false">SUM(high_v5_m!C39:J39)</f>
        <v>3977978.67834801</v>
      </c>
      <c r="O51" s="7"/>
      <c r="P51" s="7"/>
      <c r="Q51" s="67" t="n">
        <f aca="false">I51*5.5017049523</f>
        <v>127094657.550005</v>
      </c>
      <c r="R51" s="67"/>
      <c r="S51" s="67"/>
      <c r="T51" s="7"/>
      <c r="U51" s="7"/>
      <c r="V51" s="67" t="n">
        <f aca="false">K51*5.5017049523</f>
        <v>3733154.51782949</v>
      </c>
      <c r="W51" s="67" t="n">
        <f aca="false">M51*5.5017049523</f>
        <v>115458.387149367</v>
      </c>
      <c r="X51" s="67" t="n">
        <f aca="false">N51*5.1890047538+L51*5.5017049523</f>
        <v>26041558.5126966</v>
      </c>
      <c r="Y51" s="67" t="n">
        <f aca="false">N51*5.1890047538</f>
        <v>20641750.2724629</v>
      </c>
      <c r="Z51" s="67" t="n">
        <f aca="false">L51*5.5017049523</f>
        <v>5399808.24023371</v>
      </c>
      <c r="AA51" s="67" t="n">
        <f aca="false">IFE_cost_high!B39*3</f>
        <v>2639919.25478672</v>
      </c>
      <c r="AB51" s="67" t="n">
        <f aca="false">AA51*$AC$13</f>
        <v>23883251.9623635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4" t="n">
        <f aca="false">high_v2_m!D40+temporary_pension_bonus_high!B40</f>
        <v>25226633.3543937</v>
      </c>
      <c r="G52" s="164" t="n">
        <f aca="false">high_v2_m!E40+temporary_pension_bonus_high!B40</f>
        <v>24205102.7857416</v>
      </c>
      <c r="H52" s="67" t="n">
        <f aca="false">F52-J52</f>
        <v>24522051.7179828</v>
      </c>
      <c r="I52" s="67" t="n">
        <f aca="false">G52-K52</f>
        <v>23521658.5984231</v>
      </c>
      <c r="J52" s="164" t="n">
        <f aca="false">high_v2_m!J40</f>
        <v>704581.636410847</v>
      </c>
      <c r="K52" s="164" t="n">
        <f aca="false">high_v2_m!K40</f>
        <v>683444.187318521</v>
      </c>
      <c r="L52" s="67" t="n">
        <f aca="false">H52-I52</f>
        <v>1000393.11955971</v>
      </c>
      <c r="M52" s="67" t="n">
        <f aca="false">J52-K52</f>
        <v>21137.4490923254</v>
      </c>
      <c r="N52" s="164" t="n">
        <f aca="false">SUM(high_v5_m!C40:J40)</f>
        <v>4019512.98727621</v>
      </c>
      <c r="O52" s="7"/>
      <c r="P52" s="7"/>
      <c r="Q52" s="67" t="n">
        <f aca="false">I52*5.5017049523</f>
        <v>129409225.597254</v>
      </c>
      <c r="R52" s="67"/>
      <c r="S52" s="67"/>
      <c r="T52" s="7"/>
      <c r="U52" s="7"/>
      <c r="V52" s="67" t="n">
        <f aca="false">K52*5.5017049523</f>
        <v>3760108.26999096</v>
      </c>
      <c r="W52" s="67" t="n">
        <f aca="false">M52*5.5017049523</f>
        <v>116292.008350236</v>
      </c>
      <c r="X52" s="67" t="n">
        <f aca="false">N52*5.1890047538+L52*5.5017049523</f>
        <v>26361139.7790656</v>
      </c>
      <c r="Y52" s="67" t="n">
        <f aca="false">N52*5.1890047538</f>
        <v>20857271.9989371</v>
      </c>
      <c r="Z52" s="67" t="n">
        <f aca="false">L52*5.5017049523</f>
        <v>5503867.78012852</v>
      </c>
      <c r="AA52" s="67" t="n">
        <f aca="false">IFE_cost_high!B40*3</f>
        <v>2523273.33468991</v>
      </c>
      <c r="AB52" s="67" t="n">
        <f aca="false">AA52*$AC$13</f>
        <v>22827960.6329024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4" t="n">
        <f aca="false">high_v2_m!D41+temporary_pension_bonus_high!B41</f>
        <v>25719081.3153221</v>
      </c>
      <c r="G53" s="164" t="n">
        <f aca="false">high_v2_m!E41+temporary_pension_bonus_high!B41</f>
        <v>24676033.4733325</v>
      </c>
      <c r="H53" s="67" t="n">
        <f aca="false">F53-J53</f>
        <v>24898524.9302601</v>
      </c>
      <c r="I53" s="67" t="n">
        <f aca="false">G53-K53</f>
        <v>23880093.7798223</v>
      </c>
      <c r="J53" s="164" t="n">
        <f aca="false">high_v2_m!J41</f>
        <v>820556.385062001</v>
      </c>
      <c r="K53" s="164" t="n">
        <f aca="false">high_v2_m!K41</f>
        <v>795939.693510141</v>
      </c>
      <c r="L53" s="67" t="n">
        <f aca="false">H53-I53</f>
        <v>1018431.1504378</v>
      </c>
      <c r="M53" s="67" t="n">
        <f aca="false">J53-K53</f>
        <v>24616.6915518601</v>
      </c>
      <c r="N53" s="164" t="n">
        <f aca="false">SUM(high_v5_m!C41:J41)</f>
        <v>4131690.19577695</v>
      </c>
      <c r="O53" s="7"/>
      <c r="P53" s="7"/>
      <c r="Q53" s="67" t="n">
        <f aca="false">I53*5.5017049523</f>
        <v>131381230.209837</v>
      </c>
      <c r="R53" s="67"/>
      <c r="S53" s="67"/>
      <c r="T53" s="7"/>
      <c r="U53" s="7"/>
      <c r="V53" s="67" t="n">
        <f aca="false">K53*5.5017049523</f>
        <v>4379025.35351688</v>
      </c>
      <c r="W53" s="67" t="n">
        <f aca="false">M53*5.5017049523</f>
        <v>135433.77382011</v>
      </c>
      <c r="X53" s="67" t="n">
        <f aca="false">N53*5.1890047538+L53*5.5017049523</f>
        <v>27042467.7710557</v>
      </c>
      <c r="Y53" s="67" t="n">
        <f aca="false">N53*5.1890047538</f>
        <v>21439360.0671154</v>
      </c>
      <c r="Z53" s="67" t="n">
        <f aca="false">L53*5.5017049523</f>
        <v>5603107.70394022</v>
      </c>
      <c r="AA53" s="67" t="n">
        <f aca="false">IFE_cost_high!B41*3</f>
        <v>2683863.92385604</v>
      </c>
      <c r="AB53" s="67" t="n">
        <f aca="false">AA53*$AC$13</f>
        <v>24280817.7598333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0"/>
      <c r="B54" s="5"/>
      <c r="C54" s="160" t="n">
        <f aca="false">C50+1</f>
        <v>2025</v>
      </c>
      <c r="D54" s="160" t="n">
        <f aca="false">D50</f>
        <v>1</v>
      </c>
      <c r="E54" s="160" t="n">
        <v>201</v>
      </c>
      <c r="F54" s="162" t="n">
        <f aca="false">high_v2_m!D42+temporary_pension_bonus_high!B42</f>
        <v>26252032.5508343</v>
      </c>
      <c r="G54" s="162" t="n">
        <f aca="false">high_v2_m!E42+temporary_pension_bonus_high!B42</f>
        <v>25186517.2030115</v>
      </c>
      <c r="H54" s="8" t="n">
        <f aca="false">F54-J54</f>
        <v>25342248.6878901</v>
      </c>
      <c r="I54" s="8" t="n">
        <f aca="false">G54-K54</f>
        <v>24304026.8559556</v>
      </c>
      <c r="J54" s="162" t="n">
        <f aca="false">high_v2_m!J42</f>
        <v>909783.862944275</v>
      </c>
      <c r="K54" s="162" t="n">
        <f aca="false">high_v2_m!K42</f>
        <v>882490.347055947</v>
      </c>
      <c r="L54" s="8" t="n">
        <f aca="false">H54-I54</f>
        <v>1038221.83193448</v>
      </c>
      <c r="M54" s="8" t="n">
        <f aca="false">J54-K54</f>
        <v>27293.5158883282</v>
      </c>
      <c r="N54" s="162" t="n">
        <f aca="false">SUM(high_v5_m!C42:J42)</f>
        <v>5030745.03560178</v>
      </c>
      <c r="O54" s="5"/>
      <c r="P54" s="5"/>
      <c r="Q54" s="8" t="n">
        <f aca="false">I54*5.5017049523</f>
        <v>133713584.914243</v>
      </c>
      <c r="R54" s="8"/>
      <c r="S54" s="8"/>
      <c r="T54" s="5"/>
      <c r="U54" s="5"/>
      <c r="V54" s="8" t="n">
        <f aca="false">K54*5.5017049523</f>
        <v>4855201.51275465</v>
      </c>
      <c r="W54" s="8" t="n">
        <f aca="false">M54*5.5017049523</f>
        <v>150160.871528494</v>
      </c>
      <c r="X54" s="8" t="n">
        <f aca="false">N54*5.1890047538+L54*5.5017049523</f>
        <v>31816550.0992333</v>
      </c>
      <c r="Y54" s="8" t="n">
        <f aca="false">N54*5.1890047538</f>
        <v>26104559.9048934</v>
      </c>
      <c r="Z54" s="8" t="n">
        <f aca="false">L54*5.5017049523</f>
        <v>5711990.1943399</v>
      </c>
      <c r="AA54" s="8" t="n">
        <f aca="false">IFE_cost_high!B42*3</f>
        <v>2608637.29979697</v>
      </c>
      <c r="AB54" s="8" t="n">
        <f aca="false">AA54*$AC$13</f>
        <v>23600245.271329</v>
      </c>
      <c r="AC54" s="8"/>
      <c r="AD54" s="8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4" t="n">
        <f aca="false">high_v2_m!D43+temporary_pension_bonus_high!B43</f>
        <v>26820899.139908</v>
      </c>
      <c r="G55" s="164" t="n">
        <f aca="false">high_v2_m!E43+temporary_pension_bonus_high!B43</f>
        <v>25731043.4484882</v>
      </c>
      <c r="H55" s="67" t="n">
        <f aca="false">F55-J55</f>
        <v>25834527.3825097</v>
      </c>
      <c r="I55" s="67" t="n">
        <f aca="false">G55-K55</f>
        <v>24774262.8438119</v>
      </c>
      <c r="J55" s="164" t="n">
        <f aca="false">high_v2_m!J43</f>
        <v>986371.757398326</v>
      </c>
      <c r="K55" s="164" t="n">
        <f aca="false">high_v2_m!K43</f>
        <v>956780.604676376</v>
      </c>
      <c r="L55" s="67" t="n">
        <f aca="false">H55-I55</f>
        <v>1060264.53869782</v>
      </c>
      <c r="M55" s="67" t="n">
        <f aca="false">J55-K55</f>
        <v>29591.1527219499</v>
      </c>
      <c r="N55" s="164" t="n">
        <f aca="false">SUM(high_v5_m!C43:J43)</f>
        <v>4280109.86249323</v>
      </c>
      <c r="O55" s="7"/>
      <c r="P55" s="7"/>
      <c r="Q55" s="67" t="n">
        <f aca="false">I55*5.5017049523</f>
        <v>136300684.577382</v>
      </c>
      <c r="R55" s="67"/>
      <c r="S55" s="67"/>
      <c r="T55" s="7"/>
      <c r="U55" s="7"/>
      <c r="V55" s="67" t="n">
        <f aca="false">K55*5.5017049523</f>
        <v>5263924.5910126</v>
      </c>
      <c r="W55" s="67" t="n">
        <f aca="false">M55*5.5017049523</f>
        <v>162801.791474617</v>
      </c>
      <c r="X55" s="67" t="n">
        <f aca="false">N55*5.1890047538+L55*5.5017049523</f>
        <v>28042773.0865655</v>
      </c>
      <c r="Y55" s="67" t="n">
        <f aca="false">N55*5.1890047538</f>
        <v>22209510.4232636</v>
      </c>
      <c r="Z55" s="67" t="n">
        <f aca="false">L55*5.5017049523</f>
        <v>5833262.66330187</v>
      </c>
      <c r="AA55" s="67" t="n">
        <f aca="false">IFE_cost_high!B43*3</f>
        <v>2697746.73924741</v>
      </c>
      <c r="AB55" s="67" t="n">
        <f aca="false">AA55*$AC$13</f>
        <v>24406415.077758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4" t="n">
        <f aca="false">high_v2_m!D44+temporary_pension_bonus_high!B44</f>
        <v>27252750.4960309</v>
      </c>
      <c r="G56" s="164" t="n">
        <f aca="false">high_v2_m!E44+temporary_pension_bonus_high!B44</f>
        <v>26144870.3515483</v>
      </c>
      <c r="H56" s="67" t="n">
        <f aca="false">F56-J56</f>
        <v>26154634.0890479</v>
      </c>
      <c r="I56" s="67" t="n">
        <f aca="false">G56-K56</f>
        <v>25079697.4367747</v>
      </c>
      <c r="J56" s="164" t="n">
        <f aca="false">high_v2_m!J44</f>
        <v>1098116.40698306</v>
      </c>
      <c r="K56" s="164" t="n">
        <f aca="false">high_v2_m!K44</f>
        <v>1065172.91477357</v>
      </c>
      <c r="L56" s="67" t="n">
        <f aca="false">H56-I56</f>
        <v>1074936.65227316</v>
      </c>
      <c r="M56" s="67" t="n">
        <f aca="false">J56-K56</f>
        <v>32943.4922094918</v>
      </c>
      <c r="N56" s="164" t="n">
        <f aca="false">SUM(high_v5_m!C44:J44)</f>
        <v>4337093.01150568</v>
      </c>
      <c r="O56" s="7"/>
      <c r="P56" s="7"/>
      <c r="Q56" s="67" t="n">
        <f aca="false">I56*5.5017049523</f>
        <v>137981095.590089</v>
      </c>
      <c r="R56" s="67"/>
      <c r="S56" s="67"/>
      <c r="T56" s="7"/>
      <c r="U56" s="7"/>
      <c r="V56" s="67" t="n">
        <f aca="false">K56*5.5017049523</f>
        <v>5860267.10026556</v>
      </c>
      <c r="W56" s="67" t="n">
        <f aca="false">M56*5.5017049523</f>
        <v>181245.374235017</v>
      </c>
      <c r="X56" s="67" t="n">
        <f aca="false">N56*5.1890047538+L56*5.5017049523</f>
        <v>28419180.5575957</v>
      </c>
      <c r="Y56" s="67" t="n">
        <f aca="false">N56*5.1890047538</f>
        <v>22505196.2543757</v>
      </c>
      <c r="Z56" s="67" t="n">
        <f aca="false">L56*5.5017049523</f>
        <v>5913984.30322</v>
      </c>
      <c r="AA56" s="67" t="n">
        <f aca="false">IFE_cost_high!B44*3</f>
        <v>2568271.73462077</v>
      </c>
      <c r="AB56" s="67" t="n">
        <f aca="false">AA56*$AC$13</f>
        <v>23235059.494545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4" t="n">
        <f aca="false">high_v2_m!D45+temporary_pension_bonus_high!B45</f>
        <v>27627983.8261035</v>
      </c>
      <c r="G57" s="164" t="n">
        <f aca="false">high_v2_m!E45+temporary_pension_bonus_high!B45</f>
        <v>26503558.6460619</v>
      </c>
      <c r="H57" s="67" t="n">
        <f aca="false">F57-J57</f>
        <v>26467074.8898186</v>
      </c>
      <c r="I57" s="67" t="n">
        <f aca="false">G57-K57</f>
        <v>25377476.9778656</v>
      </c>
      <c r="J57" s="164" t="n">
        <f aca="false">high_v2_m!J45</f>
        <v>1160908.93628483</v>
      </c>
      <c r="K57" s="164" t="n">
        <f aca="false">high_v2_m!K45</f>
        <v>1126081.66819629</v>
      </c>
      <c r="L57" s="67" t="n">
        <f aca="false">H57-I57</f>
        <v>1089597.91195305</v>
      </c>
      <c r="M57" s="67" t="n">
        <f aca="false">J57-K57</f>
        <v>34827.2680885447</v>
      </c>
      <c r="N57" s="164" t="n">
        <f aca="false">SUM(high_v5_m!C45:J45)</f>
        <v>4318179.91990509</v>
      </c>
      <c r="O57" s="7"/>
      <c r="P57" s="7"/>
      <c r="Q57" s="67" t="n">
        <f aca="false">I57*5.5017049523</f>
        <v>139619390.766002</v>
      </c>
      <c r="R57" s="67"/>
      <c r="S57" s="67"/>
      <c r="T57" s="7"/>
      <c r="U57" s="7"/>
      <c r="V57" s="67" t="n">
        <f aca="false">K57*5.5017049523</f>
        <v>6195369.09060977</v>
      </c>
      <c r="W57" s="67" t="n">
        <f aca="false">M57*5.5017049523</f>
        <v>191609.353317826</v>
      </c>
      <c r="X57" s="67" t="n">
        <f aca="false">N57*5.1890047538+L57*5.5017049523</f>
        <v>28401702.360359</v>
      </c>
      <c r="Y57" s="67" t="n">
        <f aca="false">N57*5.1890047538</f>
        <v>22407056.1321512</v>
      </c>
      <c r="Z57" s="67" t="n">
        <f aca="false">L57*5.5017049523</f>
        <v>5994646.22820784</v>
      </c>
      <c r="AA57" s="67" t="n">
        <f aca="false">IFE_cost_high!B45*3</f>
        <v>2668335.21666443</v>
      </c>
      <c r="AB57" s="67" t="n">
        <f aca="false">AA57*$AC$13</f>
        <v>24140330.1196017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0"/>
      <c r="B58" s="5"/>
      <c r="C58" s="160" t="n">
        <f aca="false">C54+1</f>
        <v>2026</v>
      </c>
      <c r="D58" s="160" t="n">
        <f aca="false">D54</f>
        <v>1</v>
      </c>
      <c r="E58" s="160" t="n">
        <v>205</v>
      </c>
      <c r="F58" s="162" t="n">
        <f aca="false">high_v2_m!D46+temporary_pension_bonus_high!B46</f>
        <v>28120980.7378366</v>
      </c>
      <c r="G58" s="162" t="n">
        <f aca="false">high_v2_m!E46+temporary_pension_bonus_high!B46</f>
        <v>26976018.713626</v>
      </c>
      <c r="H58" s="8" t="n">
        <f aca="false">F58-J58</f>
        <v>26824143.0408915</v>
      </c>
      <c r="I58" s="8" t="n">
        <f aca="false">G58-K58</f>
        <v>25718086.1475892</v>
      </c>
      <c r="J58" s="162" t="n">
        <f aca="false">high_v2_m!J46</f>
        <v>1296837.69694517</v>
      </c>
      <c r="K58" s="162" t="n">
        <f aca="false">high_v2_m!K46</f>
        <v>1257932.56603682</v>
      </c>
      <c r="L58" s="8" t="n">
        <f aca="false">H58-I58</f>
        <v>1106056.89330226</v>
      </c>
      <c r="M58" s="8" t="n">
        <f aca="false">J58-K58</f>
        <v>38905.1309083549</v>
      </c>
      <c r="N58" s="162" t="n">
        <f aca="false">SUM(high_v5_m!C46:J46)</f>
        <v>5358928.91700244</v>
      </c>
      <c r="O58" s="5"/>
      <c r="P58" s="5"/>
      <c r="Q58" s="8" t="n">
        <f aca="false">I58*5.5017049523</f>
        <v>141493321.92187</v>
      </c>
      <c r="R58" s="8"/>
      <c r="S58" s="8"/>
      <c r="T58" s="5"/>
      <c r="U58" s="5"/>
      <c r="V58" s="8" t="n">
        <f aca="false">K58*5.5017049523</f>
        <v>6920773.8282242</v>
      </c>
      <c r="W58" s="8" t="n">
        <f aca="false">M58*5.5017049523</f>
        <v>214044.551388376</v>
      </c>
      <c r="X58" s="8" t="n">
        <f aca="false">N58*5.1890047538+L58*5.5017049523</f>
        <v>33892706.3130086</v>
      </c>
      <c r="Y58" s="8" t="n">
        <f aca="false">N58*5.1890047538</f>
        <v>27807507.625602</v>
      </c>
      <c r="Z58" s="8" t="n">
        <f aca="false">L58*5.5017049523</f>
        <v>6085198.68740661</v>
      </c>
      <c r="AA58" s="8" t="n">
        <f aca="false">IFE_cost_high!B46*3</f>
        <v>2540911.65928531</v>
      </c>
      <c r="AB58" s="8" t="n">
        <f aca="false">AA58*$AC$13</f>
        <v>22987533.9038432</v>
      </c>
      <c r="AC58" s="8"/>
      <c r="AD58" s="8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4" t="n">
        <f aca="false">high_v2_m!D47+temporary_pension_bonus_high!B47</f>
        <v>28593436.2548066</v>
      </c>
      <c r="G59" s="164" t="n">
        <f aca="false">high_v2_m!E47+temporary_pension_bonus_high!B47</f>
        <v>27428616.3468733</v>
      </c>
      <c r="H59" s="67" t="n">
        <f aca="false">F59-J59</f>
        <v>27205423.0234364</v>
      </c>
      <c r="I59" s="67" t="n">
        <f aca="false">G59-K59</f>
        <v>26082243.5124442</v>
      </c>
      <c r="J59" s="164" t="n">
        <f aca="false">high_v2_m!J47</f>
        <v>1388013.23137021</v>
      </c>
      <c r="K59" s="164" t="n">
        <f aca="false">high_v2_m!K47</f>
        <v>1346372.8344291</v>
      </c>
      <c r="L59" s="67" t="n">
        <f aca="false">H59-I59</f>
        <v>1123179.51099222</v>
      </c>
      <c r="M59" s="67" t="n">
        <f aca="false">J59-K59</f>
        <v>41640.3969411061</v>
      </c>
      <c r="N59" s="164" t="n">
        <f aca="false">SUM(high_v5_m!C47:J47)</f>
        <v>4497301.29404509</v>
      </c>
      <c r="O59" s="7"/>
      <c r="P59" s="7"/>
      <c r="Q59" s="67" t="n">
        <f aca="false">I59*5.5017049523</f>
        <v>143496808.299509</v>
      </c>
      <c r="R59" s="67"/>
      <c r="S59" s="67"/>
      <c r="T59" s="7"/>
      <c r="U59" s="7"/>
      <c r="V59" s="67" t="n">
        <f aca="false">K59*5.5017049523</f>
        <v>7407346.09082076</v>
      </c>
      <c r="W59" s="67" t="n">
        <f aca="false">M59*5.5017049523</f>
        <v>229093.178066621</v>
      </c>
      <c r="X59" s="67" t="n">
        <f aca="false">N59*5.1890047538+L59*5.5017049523</f>
        <v>29515920.0720186</v>
      </c>
      <c r="Y59" s="67" t="n">
        <f aca="false">N59*5.1890047538</f>
        <v>23336517.7940708</v>
      </c>
      <c r="Z59" s="67" t="n">
        <f aca="false">L59*5.5017049523</f>
        <v>6179402.27794778</v>
      </c>
      <c r="AA59" s="67" t="n">
        <f aca="false">IFE_cost_high!B47*3</f>
        <v>2630777.15870064</v>
      </c>
      <c r="AB59" s="67" t="n">
        <f aca="false">AA59*$AC$13</f>
        <v>23800543.7568409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4" t="n">
        <f aca="false">high_v2_m!D48+temporary_pension_bonus_high!B48</f>
        <v>28988379.8942941</v>
      </c>
      <c r="G60" s="164" t="n">
        <f aca="false">high_v2_m!E48+temporary_pension_bonus_high!B48</f>
        <v>27806372.979793</v>
      </c>
      <c r="H60" s="67" t="n">
        <f aca="false">F60-J60</f>
        <v>27514103.0462815</v>
      </c>
      <c r="I60" s="67" t="n">
        <f aca="false">G60-K60</f>
        <v>26376324.4372208</v>
      </c>
      <c r="J60" s="164" t="n">
        <f aca="false">high_v2_m!J48</f>
        <v>1474276.84801255</v>
      </c>
      <c r="K60" s="164" t="n">
        <f aca="false">high_v2_m!K48</f>
        <v>1430048.54257217</v>
      </c>
      <c r="L60" s="67" t="n">
        <f aca="false">H60-I60</f>
        <v>1137778.6090607</v>
      </c>
      <c r="M60" s="67" t="n">
        <f aca="false">J60-K60</f>
        <v>44228.3054403765</v>
      </c>
      <c r="N60" s="164" t="n">
        <f aca="false">SUM(high_v5_m!C48:J48)</f>
        <v>4491392.73617238</v>
      </c>
      <c r="O60" s="7"/>
      <c r="P60" s="7"/>
      <c r="Q60" s="67" t="n">
        <f aca="false">I60*5.5017049523</f>
        <v>145114754.779729</v>
      </c>
      <c r="R60" s="67"/>
      <c r="S60" s="67"/>
      <c r="T60" s="7"/>
      <c r="U60" s="7"/>
      <c r="V60" s="67" t="n">
        <f aca="false">K60*5.5017049523</f>
        <v>7867705.1486987</v>
      </c>
      <c r="W60" s="67" t="n">
        <f aca="false">M60*5.5017049523</f>
        <v>243331.087073157</v>
      </c>
      <c r="X60" s="67" t="n">
        <f aca="false">N60*5.1890047538+L60*5.5017049523</f>
        <v>29565580.4672715</v>
      </c>
      <c r="Y60" s="67" t="n">
        <f aca="false">N60*5.1890047538</f>
        <v>23305858.2591813</v>
      </c>
      <c r="Z60" s="67" t="n">
        <f aca="false">L60*5.5017049523</f>
        <v>6259722.20809024</v>
      </c>
      <c r="AA60" s="67" t="n">
        <f aca="false">IFE_cost_high!B48*3</f>
        <v>2515476.68420676</v>
      </c>
      <c r="AB60" s="67" t="n">
        <f aca="false">AA60*$AC$13</f>
        <v>22757424.6240401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4" t="n">
        <f aca="false">high_v2_m!D49+temporary_pension_bonus_high!B49</f>
        <v>29228816.9613416</v>
      </c>
      <c r="G61" s="164" t="n">
        <f aca="false">high_v2_m!E49+temporary_pension_bonus_high!B49</f>
        <v>28036502.2375138</v>
      </c>
      <c r="H61" s="67" t="n">
        <f aca="false">F61-J61</f>
        <v>27719329.8512249</v>
      </c>
      <c r="I61" s="67" t="n">
        <f aca="false">G61-K61</f>
        <v>26572299.7407006</v>
      </c>
      <c r="J61" s="164" t="n">
        <f aca="false">high_v2_m!J49</f>
        <v>1509487.11011669</v>
      </c>
      <c r="K61" s="164" t="n">
        <f aca="false">high_v2_m!K49</f>
        <v>1464202.49681319</v>
      </c>
      <c r="L61" s="67" t="n">
        <f aca="false">H61-I61</f>
        <v>1147030.11052436</v>
      </c>
      <c r="M61" s="67" t="n">
        <f aca="false">J61-K61</f>
        <v>45284.6133035012</v>
      </c>
      <c r="N61" s="164" t="n">
        <f aca="false">SUM(high_v5_m!C49:J49)</f>
        <v>4481016.84080206</v>
      </c>
      <c r="O61" s="7"/>
      <c r="P61" s="7"/>
      <c r="Q61" s="67" t="n">
        <f aca="false">I61*5.5017049523</f>
        <v>146192953.077412</v>
      </c>
      <c r="R61" s="67"/>
      <c r="S61" s="67"/>
      <c r="T61" s="7"/>
      <c r="U61" s="7"/>
      <c r="V61" s="67" t="n">
        <f aca="false">K61*5.5017049523</f>
        <v>8055610.12788713</v>
      </c>
      <c r="W61" s="67" t="n">
        <f aca="false">M61*5.5017049523</f>
        <v>249142.581274863</v>
      </c>
      <c r="X61" s="67" t="n">
        <f aca="false">N61*5.1890047538+L61*5.5017049523</f>
        <v>29562638.9282888</v>
      </c>
      <c r="Y61" s="67" t="n">
        <f aca="false">N61*5.1890047538</f>
        <v>23252017.6887797</v>
      </c>
      <c r="Z61" s="67" t="n">
        <f aca="false">L61*5.5017049523</f>
        <v>6310621.23950909</v>
      </c>
      <c r="AA61" s="67" t="n">
        <f aca="false">IFE_cost_high!B49*3</f>
        <v>2534912.70189347</v>
      </c>
      <c r="AB61" s="67" t="n">
        <f aca="false">AA61*$AC$13</f>
        <v>22933261.5579595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0"/>
      <c r="B62" s="5"/>
      <c r="C62" s="160" t="n">
        <f aca="false">C58+1</f>
        <v>2027</v>
      </c>
      <c r="D62" s="160" t="n">
        <f aca="false">D58</f>
        <v>1</v>
      </c>
      <c r="E62" s="160" t="n">
        <v>209</v>
      </c>
      <c r="F62" s="162" t="n">
        <f aca="false">high_v2_m!D50+temporary_pension_bonus_high!B50</f>
        <v>29687671.6010539</v>
      </c>
      <c r="G62" s="162" t="n">
        <f aca="false">high_v2_m!E50+temporary_pension_bonus_high!B50</f>
        <v>28476355.3473001</v>
      </c>
      <c r="H62" s="8" t="n">
        <f aca="false">F62-J62</f>
        <v>28107017.7409202</v>
      </c>
      <c r="I62" s="8" t="n">
        <f aca="false">G62-K62</f>
        <v>26943121.1029704</v>
      </c>
      <c r="J62" s="162" t="n">
        <f aca="false">high_v2_m!J50</f>
        <v>1580653.86013373</v>
      </c>
      <c r="K62" s="162" t="n">
        <f aca="false">high_v2_m!K50</f>
        <v>1533234.24432972</v>
      </c>
      <c r="L62" s="8" t="n">
        <f aca="false">H62-I62</f>
        <v>1163896.63794975</v>
      </c>
      <c r="M62" s="8" t="n">
        <f aca="false">J62-K62</f>
        <v>47419.6158040119</v>
      </c>
      <c r="N62" s="162" t="n">
        <f aca="false">SUM(high_v5_m!C50:J50)</f>
        <v>5421232.25758715</v>
      </c>
      <c r="O62" s="5"/>
      <c r="P62" s="5"/>
      <c r="Q62" s="8" t="n">
        <f aca="false">I62*5.5017049523</f>
        <v>148233102.802631</v>
      </c>
      <c r="R62" s="8"/>
      <c r="S62" s="8"/>
      <c r="T62" s="5"/>
      <c r="U62" s="5"/>
      <c r="V62" s="8" t="n">
        <f aca="false">K62*5.5017049523</f>
        <v>8435402.43506476</v>
      </c>
      <c r="W62" s="8" t="n">
        <f aca="false">M62*5.5017049523</f>
        <v>260888.735105096</v>
      </c>
      <c r="X62" s="8" t="n">
        <f aca="false">N62*5.1890047538+L62*5.5017049523</f>
        <v>34534215.8530471</v>
      </c>
      <c r="Y62" s="8" t="n">
        <f aca="false">N62*5.1890047538</f>
        <v>28130799.9560736</v>
      </c>
      <c r="Z62" s="8" t="n">
        <f aca="false">L62*5.5017049523</f>
        <v>6403415.89697344</v>
      </c>
      <c r="AA62" s="8" t="n">
        <f aca="false">IFE_cost_high!B50*3</f>
        <v>2456190.15412183</v>
      </c>
      <c r="AB62" s="8" t="n">
        <f aca="false">AA62*$AC$13</f>
        <v>22221061.5767896</v>
      </c>
      <c r="AC62" s="8"/>
      <c r="AD62" s="8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4" t="n">
        <f aca="false">high_v2_m!D51+temporary_pension_bonus_high!B51</f>
        <v>30148033.3963476</v>
      </c>
      <c r="G63" s="164" t="n">
        <f aca="false">high_v2_m!E51+temporary_pension_bonus_high!B51</f>
        <v>28918740.0551868</v>
      </c>
      <c r="H63" s="67" t="n">
        <f aca="false">F63-J63</f>
        <v>28414884.7475584</v>
      </c>
      <c r="I63" s="67" t="n">
        <f aca="false">G63-K63</f>
        <v>27237585.8658613</v>
      </c>
      <c r="J63" s="164" t="n">
        <f aca="false">high_v2_m!J51</f>
        <v>1733148.64878918</v>
      </c>
      <c r="K63" s="164" t="n">
        <f aca="false">high_v2_m!K51</f>
        <v>1681154.1893255</v>
      </c>
      <c r="L63" s="67" t="n">
        <f aca="false">H63-I63</f>
        <v>1177298.88169712</v>
      </c>
      <c r="M63" s="67" t="n">
        <f aca="false">J63-K63</f>
        <v>51994.4594636755</v>
      </c>
      <c r="N63" s="164" t="n">
        <f aca="false">SUM(high_v5_m!C51:J51)</f>
        <v>4590571.07714952</v>
      </c>
      <c r="O63" s="7"/>
      <c r="P63" s="7"/>
      <c r="Q63" s="67" t="n">
        <f aca="false">I63*5.5017049523</f>
        <v>149853161.046906</v>
      </c>
      <c r="R63" s="67"/>
      <c r="S63" s="67"/>
      <c r="T63" s="7"/>
      <c r="U63" s="7"/>
      <c r="V63" s="67" t="n">
        <f aca="false">K63*5.5017049523</f>
        <v>9249214.328992</v>
      </c>
      <c r="W63" s="67" t="n">
        <f aca="false">M63*5.5017049523</f>
        <v>286058.175123465</v>
      </c>
      <c r="X63" s="67" t="n">
        <f aca="false">N63*5.1890047538+L63*5.5017049523</f>
        <v>30297646.2297559</v>
      </c>
      <c r="Y63" s="67" t="n">
        <f aca="false">N63*5.1890047538</f>
        <v>23820495.1419857</v>
      </c>
      <c r="Z63" s="67" t="n">
        <f aca="false">L63*5.5017049523</f>
        <v>6477151.08777029</v>
      </c>
      <c r="AA63" s="67" t="n">
        <f aca="false">IFE_cost_high!B51*3</f>
        <v>2562601.73409664</v>
      </c>
      <c r="AB63" s="67" t="n">
        <f aca="false">AA63*$AC$13</f>
        <v>23183763.2092897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4" t="n">
        <f aca="false">high_v2_m!D52+temporary_pension_bonus_high!B52</f>
        <v>30588195.5365366</v>
      </c>
      <c r="G64" s="164" t="n">
        <f aca="false">high_v2_m!E52+temporary_pension_bonus_high!B52</f>
        <v>29340070.4935852</v>
      </c>
      <c r="H64" s="67" t="n">
        <f aca="false">F64-J64</f>
        <v>28797709.9890446</v>
      </c>
      <c r="I64" s="67" t="n">
        <f aca="false">G64-K64</f>
        <v>27603299.5125179</v>
      </c>
      <c r="J64" s="164" t="n">
        <f aca="false">high_v2_m!J52</f>
        <v>1790485.54749199</v>
      </c>
      <c r="K64" s="164" t="n">
        <f aca="false">high_v2_m!K52</f>
        <v>1736770.98106723</v>
      </c>
      <c r="L64" s="67" t="n">
        <f aca="false">H64-I64</f>
        <v>1194410.47652664</v>
      </c>
      <c r="M64" s="67" t="n">
        <f aca="false">J64-K64</f>
        <v>53714.5664247593</v>
      </c>
      <c r="N64" s="164" t="n">
        <f aca="false">SUM(high_v5_m!C52:J52)</f>
        <v>4586247.35319543</v>
      </c>
      <c r="O64" s="7"/>
      <c r="P64" s="7"/>
      <c r="Q64" s="67" t="n">
        <f aca="false">I64*5.5017049523</f>
        <v>151865209.62784</v>
      </c>
      <c r="R64" s="67"/>
      <c r="S64" s="67"/>
      <c r="T64" s="7"/>
      <c r="U64" s="7"/>
      <c r="V64" s="67" t="n">
        <f aca="false">K64*5.5017049523</f>
        <v>9555201.50754851</v>
      </c>
      <c r="W64" s="67" t="n">
        <f aca="false">M64*5.5017049523</f>
        <v>295521.696109746</v>
      </c>
      <c r="X64" s="67" t="n">
        <f aca="false">N64*5.1890047538+L64*5.5017049523</f>
        <v>30369353.3516194</v>
      </c>
      <c r="Y64" s="67" t="n">
        <f aca="false">N64*5.1890047538</f>
        <v>23798059.3178338</v>
      </c>
      <c r="Z64" s="67" t="n">
        <f aca="false">L64*5.5017049523</f>
        <v>6571294.0337856</v>
      </c>
      <c r="AA64" s="67" t="n">
        <f aca="false">IFE_cost_high!B52*3</f>
        <v>2416814.32920055</v>
      </c>
      <c r="AB64" s="67" t="n">
        <f aca="false">AA64*$AC$13</f>
        <v>21864829.9435244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4" t="n">
        <f aca="false">high_v2_m!D53+temporary_pension_bonus_high!B53</f>
        <v>30948840.6055766</v>
      </c>
      <c r="G65" s="164" t="n">
        <f aca="false">high_v2_m!E53+temporary_pension_bonus_high!B53</f>
        <v>29685721.9823624</v>
      </c>
      <c r="H65" s="67" t="n">
        <f aca="false">F65-J65</f>
        <v>29118240.4483724</v>
      </c>
      <c r="I65" s="67" t="n">
        <f aca="false">G65-K65</f>
        <v>27910039.8298743</v>
      </c>
      <c r="J65" s="164" t="n">
        <f aca="false">high_v2_m!J53</f>
        <v>1830600.15720418</v>
      </c>
      <c r="K65" s="164" t="n">
        <f aca="false">high_v2_m!K53</f>
        <v>1775682.15248805</v>
      </c>
      <c r="L65" s="67" t="n">
        <f aca="false">H65-I65</f>
        <v>1208200.61849812</v>
      </c>
      <c r="M65" s="67" t="n">
        <f aca="false">J65-K65</f>
        <v>54918.0047161256</v>
      </c>
      <c r="N65" s="164" t="n">
        <f aca="false">SUM(high_v5_m!C53:J53)</f>
        <v>4628713.56251693</v>
      </c>
      <c r="O65" s="7"/>
      <c r="P65" s="7"/>
      <c r="Q65" s="67" t="n">
        <f aca="false">I65*5.5017049523</f>
        <v>153552804.35091</v>
      </c>
      <c r="R65" s="67"/>
      <c r="S65" s="67"/>
      <c r="T65" s="7"/>
      <c r="U65" s="7"/>
      <c r="V65" s="67" t="n">
        <f aca="false">K65*5.5017049523</f>
        <v>9769279.29205424</v>
      </c>
      <c r="W65" s="67" t="n">
        <f aca="false">M65*5.5017049523</f>
        <v>302142.658517143</v>
      </c>
      <c r="X65" s="67" t="n">
        <f aca="false">N65*5.1890047538+L65*5.5017049523</f>
        <v>30665580.0060419</v>
      </c>
      <c r="Y65" s="67" t="n">
        <f aca="false">N65*5.1890047538</f>
        <v>24018416.6798789</v>
      </c>
      <c r="Z65" s="67" t="n">
        <f aca="false">L65*5.5017049523</f>
        <v>6647163.32616305</v>
      </c>
      <c r="AA65" s="67" t="n">
        <f aca="false">IFE_cost_high!B53*3</f>
        <v>2451820.7865265</v>
      </c>
      <c r="AB65" s="67" t="n">
        <f aca="false">AA65*$AC$13</f>
        <v>22181532.0695873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0"/>
      <c r="B66" s="5"/>
      <c r="C66" s="160" t="n">
        <f aca="false">C62+1</f>
        <v>2028</v>
      </c>
      <c r="D66" s="160" t="n">
        <f aca="false">D62</f>
        <v>1</v>
      </c>
      <c r="E66" s="160" t="n">
        <v>213</v>
      </c>
      <c r="F66" s="162" t="n">
        <f aca="false">high_v2_m!D54+temporary_pension_bonus_high!B54</f>
        <v>31195480.2137836</v>
      </c>
      <c r="G66" s="162" t="n">
        <f aca="false">high_v2_m!E54+temporary_pension_bonus_high!B54</f>
        <v>29922877.7967333</v>
      </c>
      <c r="H66" s="8" t="n">
        <f aca="false">F66-J66</f>
        <v>29319552.0805468</v>
      </c>
      <c r="I66" s="8" t="n">
        <f aca="false">G66-K66</f>
        <v>28103227.5074936</v>
      </c>
      <c r="J66" s="162" t="n">
        <f aca="false">high_v2_m!J54</f>
        <v>1875928.13323683</v>
      </c>
      <c r="K66" s="162" t="n">
        <f aca="false">high_v2_m!K54</f>
        <v>1819650.28923972</v>
      </c>
      <c r="L66" s="8" t="n">
        <f aca="false">H66-I66</f>
        <v>1216324.57305318</v>
      </c>
      <c r="M66" s="8" t="n">
        <f aca="false">J66-K66</f>
        <v>56277.843997105</v>
      </c>
      <c r="N66" s="162" t="n">
        <f aca="false">SUM(high_v5_m!C54:J54)</f>
        <v>5610718.51615475</v>
      </c>
      <c r="O66" s="5"/>
      <c r="P66" s="5"/>
      <c r="Q66" s="8" t="n">
        <f aca="false">I66*5.5017049523</f>
        <v>154615665.953591</v>
      </c>
      <c r="R66" s="8"/>
      <c r="S66" s="8"/>
      <c r="T66" s="5"/>
      <c r="U66" s="5"/>
      <c r="V66" s="8" t="n">
        <f aca="false">K66*5.5017049523</f>
        <v>10011179.0077643</v>
      </c>
      <c r="W66" s="8" t="n">
        <f aca="false">M66*5.5017049523</f>
        <v>309624.09302364</v>
      </c>
      <c r="X66" s="8" t="n">
        <f aca="false">N66*5.1890047538+L66*5.5017049523</f>
        <v>35805903.9797315</v>
      </c>
      <c r="Y66" s="8" t="n">
        <f aca="false">N66*5.1890047538</f>
        <v>29114045.0525607</v>
      </c>
      <c r="Z66" s="8" t="n">
        <f aca="false">L66*5.5017049523</f>
        <v>6691858.92717085</v>
      </c>
      <c r="AA66" s="8" t="n">
        <f aca="false">IFE_cost_high!B54*3</f>
        <v>2438256.28560282</v>
      </c>
      <c r="AB66" s="8" t="n">
        <f aca="false">AA66*$AC$13</f>
        <v>22058814.5308912</v>
      </c>
      <c r="AC66" s="8"/>
      <c r="AD66" s="8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4" t="n">
        <f aca="false">high_v2_m!D55+temporary_pension_bonus_high!B55</f>
        <v>31344468.2776761</v>
      </c>
      <c r="G67" s="164" t="n">
        <f aca="false">high_v2_m!E55+temporary_pension_bonus_high!B55</f>
        <v>30066359.2782744</v>
      </c>
      <c r="H67" s="67" t="n">
        <f aca="false">F67-J67</f>
        <v>29380551.6947388</v>
      </c>
      <c r="I67" s="67" t="n">
        <f aca="false">G67-K67</f>
        <v>28161360.1928252</v>
      </c>
      <c r="J67" s="164" t="n">
        <f aca="false">high_v2_m!J55</f>
        <v>1963916.58293733</v>
      </c>
      <c r="K67" s="164" t="n">
        <f aca="false">high_v2_m!K55</f>
        <v>1904999.08544921</v>
      </c>
      <c r="L67" s="67" t="n">
        <f aca="false">H67-I67</f>
        <v>1219191.5019136</v>
      </c>
      <c r="M67" s="67" t="n">
        <f aca="false">J67-K67</f>
        <v>58917.4974881199</v>
      </c>
      <c r="N67" s="164" t="n">
        <f aca="false">SUM(high_v5_m!C55:J55)</f>
        <v>4606593.90012833</v>
      </c>
      <c r="O67" s="7"/>
      <c r="P67" s="7"/>
      <c r="Q67" s="67" t="n">
        <f aca="false">I67*5.5017049523</f>
        <v>154935494.83637</v>
      </c>
      <c r="R67" s="67"/>
      <c r="S67" s="67"/>
      <c r="T67" s="7"/>
      <c r="U67" s="7"/>
      <c r="V67" s="67" t="n">
        <f aca="false">K67*5.5017049523</f>
        <v>10480742.9025429</v>
      </c>
      <c r="W67" s="67" t="n">
        <f aca="false">M67*5.5017049523</f>
        <v>324146.687707512</v>
      </c>
      <c r="X67" s="67" t="n">
        <f aca="false">N67*5.1890047538+L67*5.5017049523</f>
        <v>30611269.5704721</v>
      </c>
      <c r="Y67" s="67" t="n">
        <f aca="false">N67*5.1890047538</f>
        <v>23903637.646592</v>
      </c>
      <c r="Z67" s="67" t="n">
        <f aca="false">L67*5.5017049523</f>
        <v>6707631.92388013</v>
      </c>
      <c r="AA67" s="67" t="n">
        <f aca="false">IFE_cost_high!B55*3</f>
        <v>2463824.22602666</v>
      </c>
      <c r="AB67" s="67" t="n">
        <f aca="false">AA67*$AC$13</f>
        <v>22290126.7432605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4" t="n">
        <f aca="false">high_v2_m!D56+temporary_pension_bonus_high!B56</f>
        <v>31710412.5123927</v>
      </c>
      <c r="G68" s="164" t="n">
        <f aca="false">high_v2_m!E56+temporary_pension_bonus_high!B56</f>
        <v>30416537.0604508</v>
      </c>
      <c r="H68" s="67" t="n">
        <f aca="false">F68-J68</f>
        <v>29648293.3389314</v>
      </c>
      <c r="I68" s="67" t="n">
        <f aca="false">G68-K68</f>
        <v>28416281.4621933</v>
      </c>
      <c r="J68" s="164" t="n">
        <f aca="false">high_v2_m!J56</f>
        <v>2062119.17346125</v>
      </c>
      <c r="K68" s="164" t="n">
        <f aca="false">high_v2_m!K56</f>
        <v>2000255.59825742</v>
      </c>
      <c r="L68" s="67" t="n">
        <f aca="false">H68-I68</f>
        <v>1232011.87673805</v>
      </c>
      <c r="M68" s="67" t="n">
        <f aca="false">J68-K68</f>
        <v>61863.5752038378</v>
      </c>
      <c r="N68" s="164" t="n">
        <f aca="false">SUM(high_v5_m!C56:J56)</f>
        <v>4607713.97131192</v>
      </c>
      <c r="O68" s="7"/>
      <c r="P68" s="7"/>
      <c r="Q68" s="67" t="n">
        <f aca="false">I68*5.5017049523</f>
        <v>156337996.4465</v>
      </c>
      <c r="R68" s="67"/>
      <c r="S68" s="67"/>
      <c r="T68" s="7"/>
      <c r="U68" s="7"/>
      <c r="V68" s="67" t="n">
        <f aca="false">K68*5.5017049523</f>
        <v>11004816.1307986</v>
      </c>
      <c r="W68" s="67" t="n">
        <f aca="false">M68*5.5017049523</f>
        <v>340355.138065938</v>
      </c>
      <c r="X68" s="67" t="n">
        <f aca="false">N68*5.1890047538+L68*5.5017049523</f>
        <v>30687615.5448304</v>
      </c>
      <c r="Y68" s="67" t="n">
        <f aca="false">N68*5.1890047538</f>
        <v>23909449.7012882</v>
      </c>
      <c r="Z68" s="67" t="n">
        <f aca="false">L68*5.5017049523</f>
        <v>6778165.84354214</v>
      </c>
      <c r="AA68" s="67" t="n">
        <f aca="false">IFE_cost_high!B56*3</f>
        <v>2386020.90590019</v>
      </c>
      <c r="AB68" s="67" t="n">
        <f aca="false">AA68*$AC$13</f>
        <v>21586242.9806343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4" t="n">
        <f aca="false">high_v2_m!D57+temporary_pension_bonus_high!B57</f>
        <v>32131037.5516026</v>
      </c>
      <c r="G69" s="164" t="n">
        <f aca="false">high_v2_m!E57+temporary_pension_bonus_high!B57</f>
        <v>30820897.3536696</v>
      </c>
      <c r="H69" s="67" t="n">
        <f aca="false">F69-J69</f>
        <v>29936625.8372505</v>
      </c>
      <c r="I69" s="67" t="n">
        <f aca="false">G69-K69</f>
        <v>28692317.9907481</v>
      </c>
      <c r="J69" s="164" t="n">
        <f aca="false">high_v2_m!J57</f>
        <v>2194411.71435209</v>
      </c>
      <c r="K69" s="164" t="n">
        <f aca="false">high_v2_m!K57</f>
        <v>2128579.36292153</v>
      </c>
      <c r="L69" s="67" t="n">
        <f aca="false">H69-I69</f>
        <v>1244307.84650245</v>
      </c>
      <c r="M69" s="67" t="n">
        <f aca="false">J69-K69</f>
        <v>65832.3514305623</v>
      </c>
      <c r="N69" s="164" t="n">
        <f aca="false">SUM(high_v5_m!C57:J57)</f>
        <v>4656340.9953579</v>
      </c>
      <c r="O69" s="7"/>
      <c r="P69" s="7"/>
      <c r="Q69" s="67" t="n">
        <f aca="false">I69*5.5017049523</f>
        <v>157856667.982665</v>
      </c>
      <c r="R69" s="67"/>
      <c r="S69" s="67"/>
      <c r="T69" s="7"/>
      <c r="U69" s="7"/>
      <c r="V69" s="67" t="n">
        <f aca="false">K69*5.5017049523</f>
        <v>11710815.622349</v>
      </c>
      <c r="W69" s="67" t="n">
        <f aca="false">M69*5.5017049523</f>
        <v>362190.173887079</v>
      </c>
      <c r="X69" s="67" t="n">
        <f aca="false">N69*5.1890047538+L69*5.5017049523</f>
        <v>31007590.2015142</v>
      </c>
      <c r="Y69" s="67" t="n">
        <f aca="false">N69*5.1890047538</f>
        <v>24161775.560226</v>
      </c>
      <c r="Z69" s="67" t="n">
        <f aca="false">L69*5.5017049523</f>
        <v>6845814.64128825</v>
      </c>
      <c r="AA69" s="67" t="n">
        <f aca="false">IFE_cost_high!B57*3</f>
        <v>2380545.258526</v>
      </c>
      <c r="AB69" s="67" t="n">
        <f aca="false">AA69*$AC$13</f>
        <v>21536705.0011458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0"/>
      <c r="B70" s="5"/>
      <c r="C70" s="160" t="n">
        <f aca="false">C66+1</f>
        <v>2029</v>
      </c>
      <c r="D70" s="160" t="n">
        <f aca="false">D66</f>
        <v>1</v>
      </c>
      <c r="E70" s="160" t="n">
        <v>217</v>
      </c>
      <c r="F70" s="162" t="n">
        <f aca="false">high_v2_m!D58+temporary_pension_bonus_high!B58</f>
        <v>32455241.3165879</v>
      </c>
      <c r="G70" s="162" t="n">
        <f aca="false">high_v2_m!E58+temporary_pension_bonus_high!B58</f>
        <v>31131618.5544157</v>
      </c>
      <c r="H70" s="8" t="n">
        <f aca="false">F70-J70</f>
        <v>30204792.0905116</v>
      </c>
      <c r="I70" s="8" t="n">
        <f aca="false">G70-K70</f>
        <v>28948682.8051217</v>
      </c>
      <c r="J70" s="162" t="n">
        <f aca="false">high_v2_m!J58</f>
        <v>2250449.2260763</v>
      </c>
      <c r="K70" s="162" t="n">
        <f aca="false">high_v2_m!K58</f>
        <v>2182935.74929401</v>
      </c>
      <c r="L70" s="8" t="n">
        <f aca="false">H70-I70</f>
        <v>1256109.28538982</v>
      </c>
      <c r="M70" s="8" t="n">
        <f aca="false">J70-K70</f>
        <v>67513.4767822893</v>
      </c>
      <c r="N70" s="162" t="n">
        <f aca="false">SUM(high_v5_m!C58:J58)</f>
        <v>5695618.48012231</v>
      </c>
      <c r="O70" s="5"/>
      <c r="P70" s="5"/>
      <c r="Q70" s="8" t="n">
        <f aca="false">I70*5.5017049523</f>
        <v>159267111.5515</v>
      </c>
      <c r="R70" s="8"/>
      <c r="S70" s="8"/>
      <c r="T70" s="5"/>
      <c r="U70" s="5"/>
      <c r="V70" s="8" t="n">
        <f aca="false">K70*5.5017049523</f>
        <v>12009868.4224436</v>
      </c>
      <c r="W70" s="8" t="n">
        <f aca="false">M70*5.5017049523</f>
        <v>371439.229560112</v>
      </c>
      <c r="X70" s="8" t="n">
        <f aca="false">N70*5.1890047538+L70*5.5017049523</f>
        <v>36465334.045245</v>
      </c>
      <c r="Y70" s="8" t="n">
        <f aca="false">N70*5.1890047538</f>
        <v>29554591.3691858</v>
      </c>
      <c r="Z70" s="8" t="n">
        <f aca="false">L70*5.5017049523</f>
        <v>6910742.6760592</v>
      </c>
      <c r="AA70" s="8" t="n">
        <f aca="false">IFE_cost_high!B58*3</f>
        <v>2309528.81608354</v>
      </c>
      <c r="AB70" s="8" t="n">
        <f aca="false">AA70*$AC$13</f>
        <v>20894221.8701756</v>
      </c>
      <c r="AC70" s="8"/>
      <c r="AD70" s="8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  <c r="BL70" s="16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4" t="n">
        <f aca="false">high_v2_m!D59+temporary_pension_bonus_high!B59</f>
        <v>32795581.6858052</v>
      </c>
      <c r="G71" s="164" t="n">
        <f aca="false">high_v2_m!E59+temporary_pension_bonus_high!B59</f>
        <v>31458193.1073912</v>
      </c>
      <c r="H71" s="67" t="n">
        <f aca="false">F71-J71</f>
        <v>30482228.9489696</v>
      </c>
      <c r="I71" s="67" t="n">
        <f aca="false">G71-K71</f>
        <v>29214240.9526606</v>
      </c>
      <c r="J71" s="164" t="n">
        <f aca="false">high_v2_m!J59</f>
        <v>2313352.73683562</v>
      </c>
      <c r="K71" s="164" t="n">
        <f aca="false">high_v2_m!K59</f>
        <v>2243952.15473055</v>
      </c>
      <c r="L71" s="67" t="n">
        <f aca="false">H71-I71</f>
        <v>1267987.99630897</v>
      </c>
      <c r="M71" s="67" t="n">
        <f aca="false">J71-K71</f>
        <v>69400.582105069</v>
      </c>
      <c r="N71" s="164" t="n">
        <f aca="false">SUM(high_v5_m!C59:J59)</f>
        <v>4766854.22043252</v>
      </c>
      <c r="O71" s="7"/>
      <c r="P71" s="7"/>
      <c r="Q71" s="67" t="n">
        <f aca="false">I71*5.5017049523</f>
        <v>160728134.126938</v>
      </c>
      <c r="R71" s="67"/>
      <c r="S71" s="67"/>
      <c r="T71" s="7"/>
      <c r="U71" s="7"/>
      <c r="V71" s="67" t="n">
        <f aca="false">K71*5.5017049523</f>
        <v>12345562.6824053</v>
      </c>
      <c r="W71" s="67" t="n">
        <f aca="false">M71*5.5017049523</f>
        <v>381821.526259961</v>
      </c>
      <c r="X71" s="67" t="n">
        <f aca="false">N71*5.1890047538+L71*5.5017049523</f>
        <v>31711325.0492459</v>
      </c>
      <c r="Y71" s="67" t="n">
        <f aca="false">N71*5.1890047538</f>
        <v>24735229.2104959</v>
      </c>
      <c r="Z71" s="67" t="n">
        <f aca="false">L71*5.5017049523</f>
        <v>6976095.83875002</v>
      </c>
      <c r="AA71" s="67" t="n">
        <f aca="false">IFE_cost_high!B59*3</f>
        <v>2279011.97584612</v>
      </c>
      <c r="AB71" s="67" t="n">
        <f aca="false">AA71*$AC$13</f>
        <v>20618137.144037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4" t="n">
        <f aca="false">high_v2_m!D60+temporary_pension_bonus_high!B60</f>
        <v>33202557.3456247</v>
      </c>
      <c r="G72" s="164" t="n">
        <f aca="false">high_v2_m!E60+temporary_pension_bonus_high!B60</f>
        <v>31848742.7534929</v>
      </c>
      <c r="H72" s="67" t="n">
        <f aca="false">F72-J72</f>
        <v>30770038.3915377</v>
      </c>
      <c r="I72" s="67" t="n">
        <f aca="false">G72-K72</f>
        <v>29489199.3680286</v>
      </c>
      <c r="J72" s="164" t="n">
        <f aca="false">high_v2_m!J60</f>
        <v>2432518.95408695</v>
      </c>
      <c r="K72" s="164" t="n">
        <f aca="false">high_v2_m!K60</f>
        <v>2359543.38546434</v>
      </c>
      <c r="L72" s="67" t="n">
        <f aca="false">H72-I72</f>
        <v>1280839.02350917</v>
      </c>
      <c r="M72" s="67" t="n">
        <f aca="false">J72-K72</f>
        <v>72975.5686226091</v>
      </c>
      <c r="N72" s="164" t="n">
        <f aca="false">SUM(high_v5_m!C60:J60)</f>
        <v>4722460.84796963</v>
      </c>
      <c r="O72" s="7"/>
      <c r="P72" s="7"/>
      <c r="Q72" s="67" t="n">
        <f aca="false">I72*5.5017049523</f>
        <v>162240874.202445</v>
      </c>
      <c r="R72" s="67"/>
      <c r="S72" s="67"/>
      <c r="T72" s="7"/>
      <c r="U72" s="7"/>
      <c r="V72" s="67" t="n">
        <f aca="false">K72*5.5017049523</f>
        <v>12981511.5289759</v>
      </c>
      <c r="W72" s="67" t="n">
        <f aca="false">M72*5.5017049523</f>
        <v>401490.047287917</v>
      </c>
      <c r="X72" s="67" t="n">
        <f aca="false">N72*5.1890047538+L72*5.5017049523</f>
        <v>31551670.1884883</v>
      </c>
      <c r="Y72" s="67" t="n">
        <f aca="false">N72*5.1890047538</f>
        <v>24504871.7897488</v>
      </c>
      <c r="Z72" s="67" t="n">
        <f aca="false">L72*5.5017049523</f>
        <v>7046798.39873948</v>
      </c>
      <c r="AA72" s="67" t="n">
        <f aca="false">IFE_cost_high!B60*3</f>
        <v>2201272.38203046</v>
      </c>
      <c r="AB72" s="67" t="n">
        <f aca="false">AA72*$AC$13</f>
        <v>19914829.9109902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4" t="n">
        <f aca="false">high_v2_m!D61+temporary_pension_bonus_high!B61</f>
        <v>33454127.0071869</v>
      </c>
      <c r="G73" s="164" t="n">
        <f aca="false">high_v2_m!E61+temporary_pension_bonus_high!B61</f>
        <v>32089809.0348051</v>
      </c>
      <c r="H73" s="67" t="n">
        <f aca="false">F73-J73</f>
        <v>30946532.8692902</v>
      </c>
      <c r="I73" s="67" t="n">
        <f aca="false">G73-K73</f>
        <v>29657442.7210453</v>
      </c>
      <c r="J73" s="164" t="n">
        <f aca="false">high_v2_m!J61</f>
        <v>2507594.13789667</v>
      </c>
      <c r="K73" s="164" t="n">
        <f aca="false">high_v2_m!K61</f>
        <v>2432366.31375977</v>
      </c>
      <c r="L73" s="67" t="n">
        <f aca="false">H73-I73</f>
        <v>1289090.1482449</v>
      </c>
      <c r="M73" s="67" t="n">
        <f aca="false">J73-K73</f>
        <v>75227.8241369003</v>
      </c>
      <c r="N73" s="164" t="n">
        <f aca="false">SUM(high_v5_m!C61:J61)</f>
        <v>4755636.65410884</v>
      </c>
      <c r="O73" s="7"/>
      <c r="P73" s="7"/>
      <c r="Q73" s="67" t="n">
        <f aca="false">I73*5.5017049523</f>
        <v>163166499.490929</v>
      </c>
      <c r="R73" s="67"/>
      <c r="S73" s="67"/>
      <c r="T73" s="7"/>
      <c r="U73" s="7"/>
      <c r="V73" s="67" t="n">
        <f aca="false">K73*5.5017049523</f>
        <v>13382161.7942198</v>
      </c>
      <c r="W73" s="67" t="n">
        <f aca="false">M73*5.5017049523</f>
        <v>413881.292604738</v>
      </c>
      <c r="X73" s="67" t="n">
        <f aca="false">N73*5.1890047538+L73*5.5017049523</f>
        <v>31769214.8580764</v>
      </c>
      <c r="Y73" s="67" t="n">
        <f aca="false">N73*5.1890047538</f>
        <v>24677021.2055163</v>
      </c>
      <c r="Z73" s="67" t="n">
        <f aca="false">L73*5.5017049523</f>
        <v>7092193.6525601</v>
      </c>
      <c r="AA73" s="67" t="n">
        <f aca="false">IFE_cost_high!B61*3</f>
        <v>2221071.18113812</v>
      </c>
      <c r="AB73" s="67" t="n">
        <f aca="false">AA73*$AC$13</f>
        <v>20093948.9150215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0"/>
      <c r="B74" s="5"/>
      <c r="C74" s="160" t="n">
        <f aca="false">C70+1</f>
        <v>2030</v>
      </c>
      <c r="D74" s="160" t="n">
        <f aca="false">D70</f>
        <v>1</v>
      </c>
      <c r="E74" s="160" t="n">
        <v>221</v>
      </c>
      <c r="F74" s="162" t="n">
        <f aca="false">high_v2_m!D62+temporary_pension_bonus_high!B62</f>
        <v>33779914.7256224</v>
      </c>
      <c r="G74" s="162" t="n">
        <f aca="false">high_v2_m!E62+temporary_pension_bonus_high!B62</f>
        <v>32400018.0373956</v>
      </c>
      <c r="H74" s="8" t="n">
        <f aca="false">F74-J74</f>
        <v>31243069.7981709</v>
      </c>
      <c r="I74" s="8" t="n">
        <f aca="false">G74-K74</f>
        <v>29939278.4577677</v>
      </c>
      <c r="J74" s="162" t="n">
        <f aca="false">high_v2_m!J62</f>
        <v>2536844.9274515</v>
      </c>
      <c r="K74" s="162" t="n">
        <f aca="false">high_v2_m!K62</f>
        <v>2460739.57962795</v>
      </c>
      <c r="L74" s="8" t="n">
        <f aca="false">H74-I74</f>
        <v>1303791.34040323</v>
      </c>
      <c r="M74" s="8" t="n">
        <f aca="false">J74-K74</f>
        <v>76105.3478235444</v>
      </c>
      <c r="N74" s="162" t="n">
        <f aca="false">SUM(high_v5_m!C62:J62)</f>
        <v>5825401.50844472</v>
      </c>
      <c r="O74" s="5"/>
      <c r="P74" s="5"/>
      <c r="Q74" s="8" t="n">
        <f aca="false">I74*5.5017049523</f>
        <v>164717076.559389</v>
      </c>
      <c r="R74" s="8"/>
      <c r="S74" s="8"/>
      <c r="T74" s="5"/>
      <c r="U74" s="5"/>
      <c r="V74" s="8" t="n">
        <f aca="false">K74*5.5017049523</f>
        <v>13538263.1315597</v>
      </c>
      <c r="W74" s="8" t="n">
        <f aca="false">M74*5.5017049523</f>
        <v>418709.169017308</v>
      </c>
      <c r="X74" s="8" t="n">
        <f aca="false">N74*5.1890047538+L74*5.5017049523</f>
        <v>37401111.3943757</v>
      </c>
      <c r="Y74" s="8" t="n">
        <f aca="false">N74*5.1890047538</f>
        <v>30228036.1201133</v>
      </c>
      <c r="Z74" s="8" t="n">
        <f aca="false">L74*5.5017049523</f>
        <v>7173075.27426232</v>
      </c>
      <c r="AA74" s="8" t="n">
        <f aca="false">IFE_cost_high!B62*3</f>
        <v>2041853.97227788</v>
      </c>
      <c r="AB74" s="8" t="n">
        <f aca="false">AA74*$AC$13</f>
        <v>18472577.4479057</v>
      </c>
      <c r="AC74" s="8"/>
      <c r="AD74" s="8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4" t="n">
        <f aca="false">high_v2_m!D63+temporary_pension_bonus_high!B63</f>
        <v>34084719.8604157</v>
      </c>
      <c r="G75" s="164" t="n">
        <f aca="false">high_v2_m!E63+temporary_pension_bonus_high!B63</f>
        <v>32691152.7900818</v>
      </c>
      <c r="H75" s="67" t="n">
        <f aca="false">F75-J75</f>
        <v>31489798.7968311</v>
      </c>
      <c r="I75" s="67" t="n">
        <f aca="false">G75-K75</f>
        <v>30174079.3584048</v>
      </c>
      <c r="J75" s="164" t="n">
        <f aca="false">high_v2_m!J63</f>
        <v>2594921.06358457</v>
      </c>
      <c r="K75" s="164" t="n">
        <f aca="false">high_v2_m!K63</f>
        <v>2517073.43167703</v>
      </c>
      <c r="L75" s="67" t="n">
        <f aca="false">H75-I75</f>
        <v>1315719.43842633</v>
      </c>
      <c r="M75" s="67" t="n">
        <f aca="false">J75-K75</f>
        <v>77847.6319075367</v>
      </c>
      <c r="N75" s="164" t="n">
        <f aca="false">SUM(high_v5_m!C63:J63)</f>
        <v>4891162.11385073</v>
      </c>
      <c r="O75" s="7"/>
      <c r="P75" s="7"/>
      <c r="Q75" s="67" t="n">
        <f aca="false">I75*5.5017049523</f>
        <v>166008881.837229</v>
      </c>
      <c r="R75" s="67"/>
      <c r="S75" s="67"/>
      <c r="T75" s="7"/>
      <c r="U75" s="7"/>
      <c r="V75" s="67" t="n">
        <f aca="false">K75*5.5017049523</f>
        <v>13848195.3643603</v>
      </c>
      <c r="W75" s="67" t="n">
        <f aca="false">M75*5.5017049523</f>
        <v>428294.701990522</v>
      </c>
      <c r="X75" s="67" t="n">
        <f aca="false">N75*5.1890047538+L75*5.5017049523</f>
        <v>32618963.6106054</v>
      </c>
      <c r="Y75" s="67" t="n">
        <f aca="false">N75*5.1890047538</f>
        <v>25380263.4603779</v>
      </c>
      <c r="Z75" s="67" t="n">
        <f aca="false">L75*5.5017049523</f>
        <v>7238700.15022752</v>
      </c>
      <c r="AA75" s="67" t="n">
        <f aca="false">IFE_cost_high!B63*3</f>
        <v>2017346.71097339</v>
      </c>
      <c r="AB75" s="67" t="n">
        <f aca="false">AA75*$AC$13</f>
        <v>18250861.1603408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4" t="n">
        <f aca="false">high_v2_m!D64+temporary_pension_bonus_high!B64</f>
        <v>34503176.1586773</v>
      </c>
      <c r="G76" s="164" t="n">
        <f aca="false">high_v2_m!E64+temporary_pension_bonus_high!B64</f>
        <v>33090962.4223367</v>
      </c>
      <c r="H76" s="67" t="n">
        <f aca="false">F76-J76</f>
        <v>31800986.1723268</v>
      </c>
      <c r="I76" s="67" t="n">
        <f aca="false">G76-K76</f>
        <v>30469838.1355767</v>
      </c>
      <c r="J76" s="164" t="n">
        <f aca="false">high_v2_m!J64</f>
        <v>2702189.98635056</v>
      </c>
      <c r="K76" s="164" t="n">
        <f aca="false">high_v2_m!K64</f>
        <v>2621124.28676004</v>
      </c>
      <c r="L76" s="67" t="n">
        <f aca="false">H76-I76</f>
        <v>1331148.03675006</v>
      </c>
      <c r="M76" s="67" t="n">
        <f aca="false">J76-K76</f>
        <v>81065.6995905167</v>
      </c>
      <c r="N76" s="164" t="n">
        <f aca="false">SUM(high_v5_m!C64:J64)</f>
        <v>4871395.16909264</v>
      </c>
      <c r="O76" s="7"/>
      <c r="P76" s="7"/>
      <c r="Q76" s="67" t="n">
        <f aca="false">I76*5.5017049523</f>
        <v>167636059.366282</v>
      </c>
      <c r="R76" s="67"/>
      <c r="S76" s="67"/>
      <c r="T76" s="7"/>
      <c r="U76" s="7"/>
      <c r="V76" s="67" t="n">
        <f aca="false">K76*5.5017049523</f>
        <v>14420652.4690615</v>
      </c>
      <c r="W76" s="67" t="n">
        <f aca="false">M76*5.5017049523</f>
        <v>445999.56089881</v>
      </c>
      <c r="X76" s="67" t="n">
        <f aca="false">N76*5.1890047538+L76*5.5017049523</f>
        <v>32601276.4360923</v>
      </c>
      <c r="Y76" s="67" t="n">
        <f aca="false">N76*5.1890047538</f>
        <v>25277692.6900601</v>
      </c>
      <c r="Z76" s="67" t="n">
        <f aca="false">L76*5.5017049523</f>
        <v>7323583.74603225</v>
      </c>
      <c r="AA76" s="67" t="n">
        <f aca="false">IFE_cost_high!B64*3</f>
        <v>1982206.90464563</v>
      </c>
      <c r="AB76" s="67" t="n">
        <f aca="false">AA76*$AC$13</f>
        <v>17932952.6307853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4" t="n">
        <f aca="false">high_v2_m!D65+temporary_pension_bonus_high!B65</f>
        <v>34881960.3874887</v>
      </c>
      <c r="G77" s="164" t="n">
        <f aca="false">high_v2_m!E65+temporary_pension_bonus_high!B65</f>
        <v>33452694.0094515</v>
      </c>
      <c r="H77" s="67" t="n">
        <f aca="false">F77-J77</f>
        <v>32101635.3723115</v>
      </c>
      <c r="I77" s="67" t="n">
        <f aca="false">G77-K77</f>
        <v>30755778.7447297</v>
      </c>
      <c r="J77" s="164" t="n">
        <f aca="false">high_v2_m!J65</f>
        <v>2780325.01517713</v>
      </c>
      <c r="K77" s="164" t="n">
        <f aca="false">high_v2_m!K65</f>
        <v>2696915.26472182</v>
      </c>
      <c r="L77" s="67" t="n">
        <f aca="false">H77-I77</f>
        <v>1345856.62758188</v>
      </c>
      <c r="M77" s="67" t="n">
        <f aca="false">J77-K77</f>
        <v>83409.7504553138</v>
      </c>
      <c r="N77" s="164" t="n">
        <f aca="false">SUM(high_v5_m!C65:J65)</f>
        <v>4942888.84082566</v>
      </c>
      <c r="O77" s="7"/>
      <c r="P77" s="7"/>
      <c r="Q77" s="67" t="n">
        <f aca="false">I77*5.5017049523</f>
        <v>169209220.231722</v>
      </c>
      <c r="R77" s="67"/>
      <c r="S77" s="67"/>
      <c r="T77" s="7"/>
      <c r="U77" s="7"/>
      <c r="V77" s="67" t="n">
        <f aca="false">K77*5.5017049523</f>
        <v>14837632.0678535</v>
      </c>
      <c r="W77" s="67" t="n">
        <f aca="false">M77*5.5017049523</f>
        <v>458895.837150107</v>
      </c>
      <c r="X77" s="67" t="n">
        <f aca="false">N77*5.1890047538+L77*5.5017049523</f>
        <v>33053179.7656023</v>
      </c>
      <c r="Y77" s="67" t="n">
        <f aca="false">N77*5.1890047538</f>
        <v>25648673.6925493</v>
      </c>
      <c r="Z77" s="67" t="n">
        <f aca="false">L77*5.5017049523</f>
        <v>7404506.073053</v>
      </c>
      <c r="AA77" s="67" t="n">
        <f aca="false">IFE_cost_high!B65*3</f>
        <v>2073473.64833973</v>
      </c>
      <c r="AB77" s="67" t="n">
        <f aca="false">AA77*$AC$13</f>
        <v>18758639.489002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0"/>
      <c r="B78" s="5"/>
      <c r="C78" s="160" t="n">
        <f aca="false">C74+1</f>
        <v>2031</v>
      </c>
      <c r="D78" s="160" t="n">
        <f aca="false">D74</f>
        <v>1</v>
      </c>
      <c r="E78" s="160" t="n">
        <v>225</v>
      </c>
      <c r="F78" s="162" t="n">
        <f aca="false">high_v2_m!D66+temporary_pension_bonus_high!B66</f>
        <v>35205317.3034562</v>
      </c>
      <c r="G78" s="162" t="n">
        <f aca="false">high_v2_m!E66+temporary_pension_bonus_high!B66</f>
        <v>33763436.9693118</v>
      </c>
      <c r="H78" s="8" t="n">
        <f aca="false">F78-J78</f>
        <v>32277888.8856207</v>
      </c>
      <c r="I78" s="8" t="n">
        <f aca="false">G78-K78</f>
        <v>30923831.4040113</v>
      </c>
      <c r="J78" s="162" t="n">
        <f aca="false">high_v2_m!J66</f>
        <v>2927428.41783554</v>
      </c>
      <c r="K78" s="162" t="n">
        <f aca="false">high_v2_m!K66</f>
        <v>2839605.56530047</v>
      </c>
      <c r="L78" s="8" t="n">
        <f aca="false">H78-I78</f>
        <v>1354057.48160937</v>
      </c>
      <c r="M78" s="8" t="n">
        <f aca="false">J78-K78</f>
        <v>87822.8525350662</v>
      </c>
      <c r="N78" s="162" t="n">
        <f aca="false">SUM(high_v5_m!C66:J66)</f>
        <v>5885236.33565404</v>
      </c>
      <c r="O78" s="5"/>
      <c r="P78" s="5"/>
      <c r="Q78" s="8" t="n">
        <f aca="false">I78*5.5017049523</f>
        <v>170133796.379539</v>
      </c>
      <c r="R78" s="8"/>
      <c r="S78" s="8"/>
      <c r="T78" s="5"/>
      <c r="U78" s="5"/>
      <c r="V78" s="8" t="n">
        <f aca="false">K78*5.5017049523</f>
        <v>15622672.0011922</v>
      </c>
      <c r="W78" s="8" t="n">
        <f aca="false">M78*5.5017049523</f>
        <v>483175.422717286</v>
      </c>
      <c r="X78" s="8" t="n">
        <f aca="false">N78*5.1890047538+L78*5.5017049523</f>
        <v>37988144.0752144</v>
      </c>
      <c r="Y78" s="8" t="n">
        <f aca="false">N78*5.1890047538</f>
        <v>30538519.3229453</v>
      </c>
      <c r="Z78" s="8" t="n">
        <f aca="false">L78*5.5017049523</f>
        <v>7449624.75226914</v>
      </c>
      <c r="AA78" s="8" t="n">
        <f aca="false">IFE_cost_high!B66*3</f>
        <v>2017126.45001941</v>
      </c>
      <c r="AB78" s="8" t="n">
        <f aca="false">AA78*$AC$13</f>
        <v>18248868.467628</v>
      </c>
      <c r="AC78" s="8"/>
      <c r="AD78" s="8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4" t="n">
        <f aca="false">high_v2_m!D67+temporary_pension_bonus_high!B67</f>
        <v>35459920.6300445</v>
      </c>
      <c r="G79" s="164" t="n">
        <f aca="false">high_v2_m!E67+temporary_pension_bonus_high!B67</f>
        <v>34007437.7526476</v>
      </c>
      <c r="H79" s="67" t="n">
        <f aca="false">F79-J79</f>
        <v>32454606.7128725</v>
      </c>
      <c r="I79" s="67" t="n">
        <f aca="false">G79-K79</f>
        <v>31092283.2529907</v>
      </c>
      <c r="J79" s="164" t="n">
        <f aca="false">high_v2_m!J67</f>
        <v>3005313.91717204</v>
      </c>
      <c r="K79" s="164" t="n">
        <f aca="false">high_v2_m!K67</f>
        <v>2915154.49965688</v>
      </c>
      <c r="L79" s="67" t="n">
        <f aca="false">H79-I79</f>
        <v>1362323.45988172</v>
      </c>
      <c r="M79" s="67" t="n">
        <f aca="false">J79-K79</f>
        <v>90159.4175151615</v>
      </c>
      <c r="N79" s="164" t="n">
        <f aca="false">SUM(high_v5_m!C67:J67)</f>
        <v>4884908.53261982</v>
      </c>
      <c r="O79" s="7"/>
      <c r="P79" s="7"/>
      <c r="Q79" s="67" t="n">
        <f aca="false">I79*5.5017049523</f>
        <v>171060568.751294</v>
      </c>
      <c r="R79" s="67"/>
      <c r="S79" s="67"/>
      <c r="T79" s="7"/>
      <c r="U79" s="7"/>
      <c r="V79" s="67" t="n">
        <f aca="false">K79*5.5017049523</f>
        <v>16038319.9474819</v>
      </c>
      <c r="W79" s="67" t="n">
        <f aca="false">M79*5.5017049523</f>
        <v>496030.513839647</v>
      </c>
      <c r="X79" s="67" t="n">
        <f aca="false">N79*5.1890047538+L79*5.5017049523</f>
        <v>32842915.3235081</v>
      </c>
      <c r="Y79" s="67" t="n">
        <f aca="false">N79*5.1890047538</f>
        <v>25347813.5976424</v>
      </c>
      <c r="Z79" s="67" t="n">
        <f aca="false">L79*5.5017049523</f>
        <v>7495101.72586573</v>
      </c>
      <c r="AA79" s="67" t="n">
        <f aca="false">IFE_cost_high!B67*3</f>
        <v>1964200.90584794</v>
      </c>
      <c r="AB79" s="67" t="n">
        <f aca="false">AA79*$AC$13</f>
        <v>17770053.0249206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4" t="n">
        <f aca="false">high_v2_m!D68+temporary_pension_bonus_high!B68</f>
        <v>35831271.5543079</v>
      </c>
      <c r="G80" s="164" t="n">
        <f aca="false">high_v2_m!E68+temporary_pension_bonus_high!B68</f>
        <v>34362667.7466545</v>
      </c>
      <c r="H80" s="67" t="n">
        <f aca="false">F80-J80</f>
        <v>32715642.2144143</v>
      </c>
      <c r="I80" s="67" t="n">
        <f aca="false">G80-K80</f>
        <v>31340507.2869577</v>
      </c>
      <c r="J80" s="164" t="n">
        <f aca="false">high_v2_m!J68</f>
        <v>3115629.3398936</v>
      </c>
      <c r="K80" s="164" t="n">
        <f aca="false">high_v2_m!K68</f>
        <v>3022160.4596968</v>
      </c>
      <c r="L80" s="67" t="n">
        <f aca="false">H80-I80</f>
        <v>1375134.92745653</v>
      </c>
      <c r="M80" s="67" t="n">
        <f aca="false">J80-K80</f>
        <v>93468.8801968074</v>
      </c>
      <c r="N80" s="164" t="n">
        <f aca="false">SUM(high_v5_m!C68:J68)</f>
        <v>4936764.8952738</v>
      </c>
      <c r="O80" s="7"/>
      <c r="P80" s="7"/>
      <c r="Q80" s="67" t="n">
        <f aca="false">I80*5.5017049523</f>
        <v>172426224.14825</v>
      </c>
      <c r="R80" s="67"/>
      <c r="S80" s="67"/>
      <c r="T80" s="7"/>
      <c r="U80" s="7"/>
      <c r="V80" s="67" t="n">
        <f aca="false">K80*5.5017049523</f>
        <v>16627035.1677591</v>
      </c>
      <c r="W80" s="67" t="n">
        <f aca="false">M80*5.5017049523</f>
        <v>514238.201064711</v>
      </c>
      <c r="X80" s="67" t="n">
        <f aca="false">N80*5.1890047538+L80*5.5017049523</f>
        <v>33182483.150437</v>
      </c>
      <c r="Y80" s="67" t="n">
        <f aca="false">N80*5.1890047538</f>
        <v>25616896.5099687</v>
      </c>
      <c r="Z80" s="67" t="n">
        <f aca="false">L80*5.5017049523</f>
        <v>7565586.6404683</v>
      </c>
      <c r="AA80" s="67" t="n">
        <f aca="false">IFE_cost_high!B68*3</f>
        <v>1876237.2245792</v>
      </c>
      <c r="AB80" s="67" t="n">
        <f aca="false">AA80*$AC$13</f>
        <v>16974248.8504296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4" t="n">
        <f aca="false">high_v2_m!D69+temporary_pension_bonus_high!B69</f>
        <v>36089084.331189</v>
      </c>
      <c r="G81" s="164" t="n">
        <f aca="false">high_v2_m!E69+temporary_pension_bonus_high!B69</f>
        <v>34609408.6085505</v>
      </c>
      <c r="H81" s="67" t="n">
        <f aca="false">F81-J81</f>
        <v>32902249.5033077</v>
      </c>
      <c r="I81" s="67" t="n">
        <f aca="false">G81-K81</f>
        <v>31518178.8255056</v>
      </c>
      <c r="J81" s="164" t="n">
        <f aca="false">high_v2_m!J69</f>
        <v>3186834.82788128</v>
      </c>
      <c r="K81" s="164" t="n">
        <f aca="false">high_v2_m!K69</f>
        <v>3091229.78304484</v>
      </c>
      <c r="L81" s="67" t="n">
        <f aca="false">H81-I81</f>
        <v>1384070.67780209</v>
      </c>
      <c r="M81" s="67" t="n">
        <f aca="false">J81-K81</f>
        <v>95605.0448364392</v>
      </c>
      <c r="N81" s="164" t="n">
        <f aca="false">SUM(high_v5_m!C69:J69)</f>
        <v>4892201.22816672</v>
      </c>
      <c r="O81" s="7"/>
      <c r="P81" s="7"/>
      <c r="Q81" s="67" t="n">
        <f aca="false">I81*5.5017049523</f>
        <v>173403720.531761</v>
      </c>
      <c r="R81" s="67"/>
      <c r="S81" s="67"/>
      <c r="T81" s="7"/>
      <c r="U81" s="7"/>
      <c r="V81" s="67" t="n">
        <f aca="false">K81*5.5017049523</f>
        <v>17007034.2060751</v>
      </c>
      <c r="W81" s="67" t="n">
        <f aca="false">M81*5.5017049523</f>
        <v>525990.748641501</v>
      </c>
      <c r="X81" s="67" t="n">
        <f aca="false">N81*5.1890047538+L81*5.5017049523</f>
        <v>33000403.9319003</v>
      </c>
      <c r="Y81" s="67" t="n">
        <f aca="false">N81*5.1890047538</f>
        <v>25385655.4295033</v>
      </c>
      <c r="Z81" s="67" t="n">
        <f aca="false">L81*5.5017049523</f>
        <v>7614748.50239695</v>
      </c>
      <c r="AA81" s="67" t="n">
        <f aca="false">IFE_cost_high!B69*3</f>
        <v>1868924.84160163</v>
      </c>
      <c r="AB81" s="67" t="n">
        <f aca="false">AA81*$AC$13</f>
        <v>16908093.9917983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0"/>
      <c r="B82" s="5"/>
      <c r="C82" s="160" t="n">
        <f aca="false">C78+1</f>
        <v>2032</v>
      </c>
      <c r="D82" s="160" t="n">
        <f aca="false">D78</f>
        <v>1</v>
      </c>
      <c r="E82" s="160" t="n">
        <v>229</v>
      </c>
      <c r="F82" s="162" t="n">
        <f aca="false">high_v2_m!D70+temporary_pension_bonus_high!B70</f>
        <v>36419756.7872219</v>
      </c>
      <c r="G82" s="162" t="n">
        <f aca="false">high_v2_m!E70+temporary_pension_bonus_high!B70</f>
        <v>34926871.1796986</v>
      </c>
      <c r="H82" s="8" t="n">
        <f aca="false">F82-J82</f>
        <v>33136226.5695103</v>
      </c>
      <c r="I82" s="8" t="n">
        <f aca="false">G82-K82</f>
        <v>31741846.8685184</v>
      </c>
      <c r="J82" s="162" t="n">
        <f aca="false">high_v2_m!J70</f>
        <v>3283530.21771158</v>
      </c>
      <c r="K82" s="162" t="n">
        <f aca="false">high_v2_m!K70</f>
        <v>3185024.31118023</v>
      </c>
      <c r="L82" s="8" t="n">
        <f aca="false">H82-I82</f>
        <v>1394379.7009919</v>
      </c>
      <c r="M82" s="8" t="n">
        <f aca="false">J82-K82</f>
        <v>98505.9065313465</v>
      </c>
      <c r="N82" s="162" t="n">
        <f aca="false">SUM(high_v5_m!C70:J70)</f>
        <v>5932659.05546868</v>
      </c>
      <c r="O82" s="5"/>
      <c r="P82" s="5"/>
      <c r="Q82" s="8" t="n">
        <f aca="false">I82*5.5017049523</f>
        <v>174634276.111676</v>
      </c>
      <c r="R82" s="8"/>
      <c r="S82" s="8"/>
      <c r="T82" s="5"/>
      <c r="U82" s="5"/>
      <c r="V82" s="8" t="n">
        <f aca="false">K82*5.5017049523</f>
        <v>17523064.0260162</v>
      </c>
      <c r="W82" s="8" t="n">
        <f aca="false">M82*5.5017049523</f>
        <v>541950.43379431</v>
      </c>
      <c r="X82" s="8" t="n">
        <f aca="false">N82*5.1890047538+L82*5.5017049523</f>
        <v>38456061.7478353</v>
      </c>
      <c r="Y82" s="8" t="n">
        <f aca="false">N82*5.1890047538</f>
        <v>30784596.0415016</v>
      </c>
      <c r="Z82" s="8" t="n">
        <f aca="false">L82*5.5017049523</f>
        <v>7671465.7063337</v>
      </c>
      <c r="AA82" s="8" t="n">
        <f aca="false">IFE_cost_high!B70*3</f>
        <v>1823919.57005924</v>
      </c>
      <c r="AB82" s="8" t="n">
        <f aca="false">AA82*$AC$13</f>
        <v>16500932.9629402</v>
      </c>
      <c r="AC82" s="8"/>
      <c r="AD82" s="8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4" t="n">
        <f aca="false">high_v2_m!D71+temporary_pension_bonus_high!B71</f>
        <v>36808939.3412351</v>
      </c>
      <c r="G83" s="164" t="n">
        <f aca="false">high_v2_m!E71+temporary_pension_bonus_high!B71</f>
        <v>35299476.7552839</v>
      </c>
      <c r="H83" s="67" t="n">
        <f aca="false">F83-J83</f>
        <v>33400741.5781451</v>
      </c>
      <c r="I83" s="67" t="n">
        <f aca="false">G83-K83</f>
        <v>31993524.9250865</v>
      </c>
      <c r="J83" s="164" t="n">
        <f aca="false">high_v2_m!J71</f>
        <v>3408197.76309003</v>
      </c>
      <c r="K83" s="164" t="n">
        <f aca="false">high_v2_m!K71</f>
        <v>3305951.83019733</v>
      </c>
      <c r="L83" s="67" t="n">
        <f aca="false">H83-I83</f>
        <v>1407216.65305856</v>
      </c>
      <c r="M83" s="67" t="n">
        <f aca="false">J83-K83</f>
        <v>102245.932892701</v>
      </c>
      <c r="N83" s="164" t="n">
        <f aca="false">SUM(high_v5_m!C71:J71)</f>
        <v>4854368.39725661</v>
      </c>
      <c r="O83" s="7"/>
      <c r="P83" s="7"/>
      <c r="Q83" s="67" t="n">
        <f aca="false">I83*5.5017049523</f>
        <v>176018934.521882</v>
      </c>
      <c r="R83" s="67"/>
      <c r="S83" s="67"/>
      <c r="T83" s="7"/>
      <c r="U83" s="7"/>
      <c r="V83" s="67" t="n">
        <f aca="false">K83*5.5017049523</f>
        <v>18188371.5562619</v>
      </c>
      <c r="W83" s="67" t="n">
        <f aca="false">M83*5.5017049523</f>
        <v>562526.955348307</v>
      </c>
      <c r="X83" s="67" t="n">
        <f aca="false">N83*5.1890047538+L83*5.5017049523</f>
        <v>32931431.5191524</v>
      </c>
      <c r="Y83" s="67" t="n">
        <f aca="false">N83*5.1890047538</f>
        <v>25189340.6900611</v>
      </c>
      <c r="Z83" s="67" t="n">
        <f aca="false">L83*5.5017049523</f>
        <v>7742090.8290913</v>
      </c>
      <c r="AA83" s="67" t="n">
        <f aca="false">IFE_cost_high!B71*3</f>
        <v>1753133.86542843</v>
      </c>
      <c r="AB83" s="67" t="n">
        <f aca="false">AA83*$AC$13</f>
        <v>15860537.308427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4" t="n">
        <f aca="false">high_v2_m!D72+temporary_pension_bonus_high!B72</f>
        <v>37022120.2066802</v>
      </c>
      <c r="G84" s="164" t="n">
        <f aca="false">high_v2_m!E72+temporary_pension_bonus_high!B72</f>
        <v>35504956.5769719</v>
      </c>
      <c r="H84" s="67" t="n">
        <f aca="false">F84-J84</f>
        <v>33501300.1272142</v>
      </c>
      <c r="I84" s="67" t="n">
        <f aca="false">G84-K84</f>
        <v>32089761.0998898</v>
      </c>
      <c r="J84" s="164" t="n">
        <f aca="false">high_v2_m!J72</f>
        <v>3520820.07946607</v>
      </c>
      <c r="K84" s="164" t="n">
        <f aca="false">high_v2_m!K72</f>
        <v>3415195.47708209</v>
      </c>
      <c r="L84" s="67" t="n">
        <f aca="false">H84-I84</f>
        <v>1411539.02732435</v>
      </c>
      <c r="M84" s="67" t="n">
        <f aca="false">J84-K84</f>
        <v>105624.602383981</v>
      </c>
      <c r="N84" s="164" t="n">
        <f aca="false">SUM(high_v5_m!C72:J72)</f>
        <v>4866344.09419063</v>
      </c>
      <c r="O84" s="7"/>
      <c r="P84" s="7"/>
      <c r="Q84" s="67" t="n">
        <f aca="false">I84*5.5017049523</f>
        <v>176548397.561388</v>
      </c>
      <c r="R84" s="67"/>
      <c r="S84" s="67"/>
      <c r="T84" s="7"/>
      <c r="U84" s="7"/>
      <c r="V84" s="67" t="n">
        <f aca="false">K84*5.5017049523</f>
        <v>18789397.8693351</v>
      </c>
      <c r="W84" s="67" t="n">
        <f aca="false">M84*5.5017049523</f>
        <v>581115.398020669</v>
      </c>
      <c r="X84" s="67" t="n">
        <f aca="false">N84*5.1890047538+L84*5.5017049523</f>
        <v>33017353.8953768</v>
      </c>
      <c r="Y84" s="67" t="n">
        <f aca="false">N84*5.1890047538</f>
        <v>25251482.6383817</v>
      </c>
      <c r="Z84" s="67" t="n">
        <f aca="false">L84*5.5017049523</f>
        <v>7765871.25699509</v>
      </c>
      <c r="AA84" s="67" t="n">
        <f aca="false">IFE_cost_high!B72*3</f>
        <v>1759756.2209272</v>
      </c>
      <c r="AB84" s="67" t="n">
        <f aca="false">AA84*$AC$13</f>
        <v>15920449.5139517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4" t="n">
        <f aca="false">high_v2_m!D73+temporary_pension_bonus_high!B73</f>
        <v>37254199.9865805</v>
      </c>
      <c r="G85" s="164" t="n">
        <f aca="false">high_v2_m!E73+temporary_pension_bonus_high!B73</f>
        <v>35726686.0256706</v>
      </c>
      <c r="H85" s="67" t="n">
        <f aca="false">F85-J85</f>
        <v>33654445.2973444</v>
      </c>
      <c r="I85" s="67" t="n">
        <f aca="false">G85-K85</f>
        <v>32234923.9771116</v>
      </c>
      <c r="J85" s="164" t="n">
        <f aca="false">high_v2_m!J73</f>
        <v>3599754.68923607</v>
      </c>
      <c r="K85" s="164" t="n">
        <f aca="false">high_v2_m!K73</f>
        <v>3491762.04855899</v>
      </c>
      <c r="L85" s="67" t="n">
        <f aca="false">H85-I85</f>
        <v>1419521.32023279</v>
      </c>
      <c r="M85" s="67" t="n">
        <f aca="false">J85-K85</f>
        <v>107992.640677082</v>
      </c>
      <c r="N85" s="164" t="n">
        <f aca="false">SUM(high_v5_m!C73:J73)</f>
        <v>4841854.27735037</v>
      </c>
      <c r="O85" s="7"/>
      <c r="P85" s="7"/>
      <c r="Q85" s="67" t="n">
        <f aca="false">I85*5.5017049523</f>
        <v>177347040.881889</v>
      </c>
      <c r="R85" s="67"/>
      <c r="S85" s="67"/>
      <c r="T85" s="7"/>
      <c r="U85" s="7"/>
      <c r="V85" s="67" t="n">
        <f aca="false">K85*5.5017049523</f>
        <v>19210644.5548102</v>
      </c>
      <c r="W85" s="67" t="n">
        <f aca="false">M85*5.5017049523</f>
        <v>594143.646025058</v>
      </c>
      <c r="X85" s="67" t="n">
        <f aca="false">N85*5.1890047538+L85*5.5017049523</f>
        <v>32934192.3397981</v>
      </c>
      <c r="Y85" s="67" t="n">
        <f aca="false">N85*5.1890047538</f>
        <v>25124404.862378</v>
      </c>
      <c r="Z85" s="67" t="n">
        <f aca="false">L85*5.5017049523</f>
        <v>7809787.47742015</v>
      </c>
      <c r="AA85" s="67" t="n">
        <f aca="false">IFE_cost_high!B73*3</f>
        <v>1634820.15952939</v>
      </c>
      <c r="AB85" s="67" t="n">
        <f aca="false">AA85*$AC$13</f>
        <v>14790157.5824319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0"/>
      <c r="B86" s="5"/>
      <c r="C86" s="160" t="n">
        <f aca="false">C82+1</f>
        <v>2033</v>
      </c>
      <c r="D86" s="160" t="n">
        <f aca="false">D82</f>
        <v>1</v>
      </c>
      <c r="E86" s="160" t="n">
        <v>233</v>
      </c>
      <c r="F86" s="162" t="n">
        <f aca="false">high_v2_m!D74+temporary_pension_bonus_high!B74</f>
        <v>37430639.7822937</v>
      </c>
      <c r="G86" s="162" t="n">
        <f aca="false">high_v2_m!E74+temporary_pension_bonus_high!B74</f>
        <v>35896817.4569995</v>
      </c>
      <c r="H86" s="8" t="n">
        <f aca="false">F86-J86</f>
        <v>33749059.384058</v>
      </c>
      <c r="I86" s="8" t="n">
        <f aca="false">G86-K86</f>
        <v>32325684.4707109</v>
      </c>
      <c r="J86" s="162" t="n">
        <f aca="false">high_v2_m!J74</f>
        <v>3681580.39823572</v>
      </c>
      <c r="K86" s="162" t="n">
        <f aca="false">high_v2_m!K74</f>
        <v>3571132.98628865</v>
      </c>
      <c r="L86" s="8" t="n">
        <f aca="false">H86-I86</f>
        <v>1423374.91334707</v>
      </c>
      <c r="M86" s="8" t="n">
        <f aca="false">J86-K86</f>
        <v>110447.411947071</v>
      </c>
      <c r="N86" s="162" t="n">
        <f aca="false">SUM(high_v5_m!C74:J74)</f>
        <v>5886945.90366244</v>
      </c>
      <c r="O86" s="5"/>
      <c r="P86" s="5"/>
      <c r="Q86" s="8" t="n">
        <f aca="false">I86*5.5017049523</f>
        <v>177846378.338997</v>
      </c>
      <c r="R86" s="8"/>
      <c r="S86" s="8"/>
      <c r="T86" s="5"/>
      <c r="U86" s="5"/>
      <c r="V86" s="8" t="n">
        <f aca="false">K86*5.5017049523</f>
        <v>19647320.0359861</v>
      </c>
      <c r="W86" s="8" t="n">
        <f aca="false">M86*5.5017049523</f>
        <v>607649.073277917</v>
      </c>
      <c r="X86" s="8" t="n">
        <f aca="false">N86*5.1890047538+L86*5.5017049523</f>
        <v>38378379.089209</v>
      </c>
      <c r="Y86" s="8" t="n">
        <f aca="false">N86*5.1890047538</f>
        <v>30547390.2794678</v>
      </c>
      <c r="Z86" s="8" t="n">
        <f aca="false">L86*5.5017049523</f>
        <v>7830988.80974115</v>
      </c>
      <c r="AA86" s="8" t="n">
        <f aca="false">IFE_cost_high!B74*3</f>
        <v>1621747.72614675</v>
      </c>
      <c r="AB86" s="8" t="n">
        <f aca="false">AA86*$AC$13</f>
        <v>14671891.7605994</v>
      </c>
      <c r="AC86" s="8"/>
      <c r="AD86" s="8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4" t="n">
        <f aca="false">high_v2_m!D75+temporary_pension_bonus_high!B75</f>
        <v>37596542.1315391</v>
      </c>
      <c r="G87" s="164" t="n">
        <f aca="false">high_v2_m!E75+temporary_pension_bonus_high!B75</f>
        <v>36056305.994028</v>
      </c>
      <c r="H87" s="67" t="n">
        <f aca="false">F87-J87</f>
        <v>33826311.3798935</v>
      </c>
      <c r="I87" s="67" t="n">
        <f aca="false">G87-K87</f>
        <v>32399182.1649317</v>
      </c>
      <c r="J87" s="164" t="n">
        <f aca="false">high_v2_m!J75</f>
        <v>3770230.75164566</v>
      </c>
      <c r="K87" s="164" t="n">
        <f aca="false">high_v2_m!K75</f>
        <v>3657123.82909629</v>
      </c>
      <c r="L87" s="67" t="n">
        <f aca="false">H87-I87</f>
        <v>1427129.21496178</v>
      </c>
      <c r="M87" s="67" t="n">
        <f aca="false">J87-K87</f>
        <v>113106.92254937</v>
      </c>
      <c r="N87" s="164" t="n">
        <f aca="false">SUM(high_v5_m!C75:J75)</f>
        <v>4820279.35171131</v>
      </c>
      <c r="O87" s="7"/>
      <c r="P87" s="7"/>
      <c r="Q87" s="67" t="n">
        <f aca="false">I87*5.5017049523</f>
        <v>178250740.967274</v>
      </c>
      <c r="R87" s="67"/>
      <c r="S87" s="67"/>
      <c r="T87" s="7"/>
      <c r="U87" s="7"/>
      <c r="V87" s="67" t="n">
        <f aca="false">K87*5.5017049523</f>
        <v>20120416.2817134</v>
      </c>
      <c r="W87" s="67" t="n">
        <f aca="false">M87*5.5017049523</f>
        <v>622280.91592928</v>
      </c>
      <c r="X87" s="67" t="n">
        <f aca="false">N87*5.1890047538+L87*5.5017049523</f>
        <v>32864096.3402012</v>
      </c>
      <c r="Y87" s="67" t="n">
        <f aca="false">N87*5.1890047538</f>
        <v>25012452.470674</v>
      </c>
      <c r="Z87" s="67" t="n">
        <f aca="false">L87*5.5017049523</f>
        <v>7851643.86952725</v>
      </c>
      <c r="AA87" s="67" t="n">
        <f aca="false">IFE_cost_high!B75*3</f>
        <v>1635820.83014563</v>
      </c>
      <c r="AB87" s="67" t="n">
        <f aca="false">AA87*$AC$13</f>
        <v>14799210.6125258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4" t="n">
        <f aca="false">high_v2_m!D76+temporary_pension_bonus_high!B76</f>
        <v>37759445.9877025</v>
      </c>
      <c r="G88" s="164" t="n">
        <f aca="false">high_v2_m!E76+temporary_pension_bonus_high!B76</f>
        <v>36212088.2429157</v>
      </c>
      <c r="H88" s="67" t="n">
        <f aca="false">F88-J88</f>
        <v>33899491.1572608</v>
      </c>
      <c r="I88" s="67" t="n">
        <f aca="false">G88-K88</f>
        <v>32467932.0573873</v>
      </c>
      <c r="J88" s="164" t="n">
        <f aca="false">high_v2_m!J76</f>
        <v>3859954.83044166</v>
      </c>
      <c r="K88" s="164" t="n">
        <f aca="false">high_v2_m!K76</f>
        <v>3744156.18552841</v>
      </c>
      <c r="L88" s="67" t="n">
        <f aca="false">H88-I88</f>
        <v>1431559.09987349</v>
      </c>
      <c r="M88" s="67" t="n">
        <f aca="false">J88-K88</f>
        <v>115798.644913249</v>
      </c>
      <c r="N88" s="164" t="n">
        <f aca="false">SUM(high_v5_m!C76:J76)</f>
        <v>4809523.14264663</v>
      </c>
      <c r="O88" s="7"/>
      <c r="P88" s="7"/>
      <c r="Q88" s="67" t="n">
        <f aca="false">I88*5.5017049523</f>
        <v>178628982.591068</v>
      </c>
      <c r="R88" s="67"/>
      <c r="S88" s="67"/>
      <c r="T88" s="7"/>
      <c r="U88" s="7"/>
      <c r="V88" s="67" t="n">
        <f aca="false">K88*5.5017049523</f>
        <v>20599242.6281064</v>
      </c>
      <c r="W88" s="67" t="n">
        <f aca="false">M88*5.5017049523</f>
        <v>637089.978188852</v>
      </c>
      <c r="X88" s="67" t="n">
        <f aca="false">N88*5.1890047538+L88*5.5017049523</f>
        <v>32832654.2399886</v>
      </c>
      <c r="Y88" s="67" t="n">
        <f aca="false">N88*5.1890047538</f>
        <v>24956638.4507045</v>
      </c>
      <c r="Z88" s="67" t="n">
        <f aca="false">L88*5.5017049523</f>
        <v>7876015.78928411</v>
      </c>
      <c r="AA88" s="67" t="n">
        <f aca="false">IFE_cost_high!B76*3</f>
        <v>1595586.25719552</v>
      </c>
      <c r="AB88" s="67" t="n">
        <f aca="false">AA88*$AC$13</f>
        <v>14435209.9175715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4" t="n">
        <f aca="false">high_v2_m!D77+temporary_pension_bonus_high!B77</f>
        <v>37955726.2541226</v>
      </c>
      <c r="G89" s="164" t="n">
        <f aca="false">high_v2_m!E77+temporary_pension_bonus_high!B77</f>
        <v>36401340.6196503</v>
      </c>
      <c r="H89" s="67" t="n">
        <f aca="false">F89-J89</f>
        <v>34048994.3814363</v>
      </c>
      <c r="I89" s="67" t="n">
        <f aca="false">G89-K89</f>
        <v>32611810.7031445</v>
      </c>
      <c r="J89" s="164" t="n">
        <f aca="false">high_v2_m!J77</f>
        <v>3906731.87268639</v>
      </c>
      <c r="K89" s="164" t="n">
        <f aca="false">high_v2_m!K77</f>
        <v>3789529.91650579</v>
      </c>
      <c r="L89" s="67" t="n">
        <f aca="false">H89-I89</f>
        <v>1437183.67829172</v>
      </c>
      <c r="M89" s="67" t="n">
        <f aca="false">J89-K89</f>
        <v>117201.956180592</v>
      </c>
      <c r="N89" s="164" t="n">
        <f aca="false">SUM(high_v5_m!C77:J77)</f>
        <v>4819994.49370207</v>
      </c>
      <c r="O89" s="7"/>
      <c r="P89" s="7"/>
      <c r="Q89" s="67" t="n">
        <f aca="false">I89*5.5017049523</f>
        <v>179420560.44896</v>
      </c>
      <c r="R89" s="67"/>
      <c r="S89" s="67"/>
      <c r="T89" s="7"/>
      <c r="U89" s="7"/>
      <c r="V89" s="67" t="n">
        <f aca="false">K89*5.5017049523</f>
        <v>20848875.5085289</v>
      </c>
      <c r="W89" s="67" t="n">
        <f aca="false">M89*5.5017049523</f>
        <v>644810.582738011</v>
      </c>
      <c r="X89" s="67" t="n">
        <f aca="false">N89*5.1890047538+L89*5.5017049523</f>
        <v>32917934.9013321</v>
      </c>
      <c r="Y89" s="67" t="n">
        <f aca="false">N89*5.1890047538</f>
        <v>25010974.3411098</v>
      </c>
      <c r="Z89" s="67" t="n">
        <f aca="false">L89*5.5017049523</f>
        <v>7906960.56022228</v>
      </c>
      <c r="AA89" s="67" t="n">
        <f aca="false">IFE_cost_high!B77*3</f>
        <v>1490127.0574456</v>
      </c>
      <c r="AB89" s="67" t="n">
        <f aca="false">AA89*$AC$13</f>
        <v>13481124.4337789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0"/>
      <c r="B90" s="5"/>
      <c r="C90" s="160" t="n">
        <f aca="false">C86+1</f>
        <v>2034</v>
      </c>
      <c r="D90" s="160" t="n">
        <f aca="false">D86</f>
        <v>1</v>
      </c>
      <c r="E90" s="160" t="n">
        <v>237</v>
      </c>
      <c r="F90" s="162" t="n">
        <f aca="false">high_v2_m!D78+temporary_pension_bonus_high!B78</f>
        <v>38253662.8302073</v>
      </c>
      <c r="G90" s="162" t="n">
        <f aca="false">high_v2_m!E78+temporary_pension_bonus_high!B78</f>
        <v>36687189.2848183</v>
      </c>
      <c r="H90" s="8" t="n">
        <f aca="false">F90-J90</f>
        <v>34247350.4432231</v>
      </c>
      <c r="I90" s="8" t="n">
        <f aca="false">G90-K90</f>
        <v>32801066.2694436</v>
      </c>
      <c r="J90" s="162" t="n">
        <f aca="false">high_v2_m!J78</f>
        <v>4006312.38698419</v>
      </c>
      <c r="K90" s="162" t="n">
        <f aca="false">high_v2_m!K78</f>
        <v>3886123.01537466</v>
      </c>
      <c r="L90" s="8" t="n">
        <f aca="false">H90-I90</f>
        <v>1446284.17377948</v>
      </c>
      <c r="M90" s="8" t="n">
        <f aca="false">J90-K90</f>
        <v>120189.371609526</v>
      </c>
      <c r="N90" s="162" t="n">
        <f aca="false">SUM(high_v5_m!C78:J78)</f>
        <v>5956900.43676764</v>
      </c>
      <c r="O90" s="5"/>
      <c r="P90" s="5"/>
      <c r="Q90" s="8" t="n">
        <f aca="false">I90*5.5017049523</f>
        <v>180461788.735318</v>
      </c>
      <c r="R90" s="8"/>
      <c r="S90" s="8"/>
      <c r="T90" s="5"/>
      <c r="U90" s="5"/>
      <c r="V90" s="8" t="n">
        <f aca="false">K90*5.5017049523</f>
        <v>21380302.2389338</v>
      </c>
      <c r="W90" s="8" t="n">
        <f aca="false">M90*5.5017049523</f>
        <v>661246.460997953</v>
      </c>
      <c r="X90" s="8" t="n">
        <f aca="false">N90*5.1890047538+L90*5.5017049523</f>
        <v>38867413.4856163</v>
      </c>
      <c r="Y90" s="8" t="n">
        <f aca="false">N90*5.1890047538</f>
        <v>30910384.6843006</v>
      </c>
      <c r="Z90" s="8" t="n">
        <f aca="false">L90*5.5017049523</f>
        <v>7957028.80131568</v>
      </c>
      <c r="AA90" s="8" t="n">
        <f aca="false">IFE_cost_high!B78*3</f>
        <v>1443709.98983702</v>
      </c>
      <c r="AB90" s="8" t="n">
        <f aca="false">AA90*$AC$13</f>
        <v>13061190.9380707</v>
      </c>
      <c r="AC90" s="8"/>
      <c r="AD90" s="8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4" t="n">
        <f aca="false">high_v2_m!D79+temporary_pension_bonus_high!B79</f>
        <v>38383186.9221843</v>
      </c>
      <c r="G91" s="164" t="n">
        <f aca="false">high_v2_m!E79+temporary_pension_bonus_high!B79</f>
        <v>36812306.1397329</v>
      </c>
      <c r="H91" s="67" t="n">
        <f aca="false">F91-J91</f>
        <v>34309303.1531988</v>
      </c>
      <c r="I91" s="67" t="n">
        <f aca="false">G91-K91</f>
        <v>32860638.883817</v>
      </c>
      <c r="J91" s="164" t="n">
        <f aca="false">high_v2_m!J79</f>
        <v>4073883.76898542</v>
      </c>
      <c r="K91" s="164" t="n">
        <f aca="false">high_v2_m!K79</f>
        <v>3951667.25591586</v>
      </c>
      <c r="L91" s="67" t="n">
        <f aca="false">H91-I91</f>
        <v>1448664.26938184</v>
      </c>
      <c r="M91" s="67" t="n">
        <f aca="false">J91-K91</f>
        <v>122216.513069562</v>
      </c>
      <c r="N91" s="164" t="n">
        <f aca="false">SUM(high_v5_m!C79:J79)</f>
        <v>4887646.33110754</v>
      </c>
      <c r="O91" s="7"/>
      <c r="P91" s="7"/>
      <c r="Q91" s="67" t="n">
        <f aca="false">I91*5.5017049523</f>
        <v>180789539.682838</v>
      </c>
      <c r="R91" s="67"/>
      <c r="S91" s="67"/>
      <c r="T91" s="7"/>
      <c r="U91" s="7"/>
      <c r="V91" s="67" t="n">
        <f aca="false">K91*5.5017049523</f>
        <v>21740907.311714</v>
      </c>
      <c r="W91" s="67" t="n">
        <f aca="false">M91*5.5017049523</f>
        <v>672399.195207648</v>
      </c>
      <c r="X91" s="67" t="n">
        <f aca="false">N91*5.1890047538+L91*5.5017049523</f>
        <v>33332143.4320883</v>
      </c>
      <c r="Y91" s="67" t="n">
        <f aca="false">N91*5.1890047538</f>
        <v>25362020.0470102</v>
      </c>
      <c r="Z91" s="67" t="n">
        <f aca="false">L91*5.5017049523</f>
        <v>7970123.38507811</v>
      </c>
      <c r="AA91" s="67" t="n">
        <f aca="false">IFE_cost_high!B79*3</f>
        <v>1288688.08951999</v>
      </c>
      <c r="AB91" s="67" t="n">
        <f aca="false">AA91*$AC$13</f>
        <v>11658713.5334142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4" t="n">
        <f aca="false">high_v2_m!D80+temporary_pension_bonus_high!B80</f>
        <v>38580049.7093075</v>
      </c>
      <c r="G92" s="164" t="n">
        <f aca="false">high_v2_m!E80+temporary_pension_bonus_high!B80</f>
        <v>37002309.8099591</v>
      </c>
      <c r="H92" s="67" t="n">
        <f aca="false">F92-J92</f>
        <v>34483044.7433945</v>
      </c>
      <c r="I92" s="67" t="n">
        <f aca="false">G92-K92</f>
        <v>33028214.9930235</v>
      </c>
      <c r="J92" s="164" t="n">
        <f aca="false">high_v2_m!J80</f>
        <v>4097004.96591304</v>
      </c>
      <c r="K92" s="164" t="n">
        <f aca="false">high_v2_m!K80</f>
        <v>3974094.81693565</v>
      </c>
      <c r="L92" s="67" t="n">
        <f aca="false">H92-I92</f>
        <v>1454829.75037102</v>
      </c>
      <c r="M92" s="67" t="n">
        <f aca="false">J92-K92</f>
        <v>122910.148977391</v>
      </c>
      <c r="N92" s="164" t="n">
        <f aca="false">SUM(high_v5_m!C80:J80)</f>
        <v>4920685.67832407</v>
      </c>
      <c r="O92" s="7"/>
      <c r="P92" s="7"/>
      <c r="Q92" s="67" t="n">
        <f aca="false">I92*5.5017049523</f>
        <v>181711493.992746</v>
      </c>
      <c r="R92" s="67"/>
      <c r="S92" s="67"/>
      <c r="T92" s="7"/>
      <c r="U92" s="7"/>
      <c r="V92" s="67" t="n">
        <f aca="false">K92*5.5017049523</f>
        <v>21864297.1352446</v>
      </c>
      <c r="W92" s="67" t="n">
        <f aca="false">M92*5.5017049523</f>
        <v>676215.375316845</v>
      </c>
      <c r="X92" s="67" t="n">
        <f aca="false">N92*5.1890047538+L92*5.5017049523</f>
        <v>33537505.4191488</v>
      </c>
      <c r="Y92" s="67" t="n">
        <f aca="false">N92*5.1890047538</f>
        <v>25533461.3767792</v>
      </c>
      <c r="Z92" s="67" t="n">
        <f aca="false">L92*5.5017049523</f>
        <v>8004044.04236959</v>
      </c>
      <c r="AA92" s="67" t="n">
        <f aca="false">IFE_cost_high!B80*3</f>
        <v>1326937.59629811</v>
      </c>
      <c r="AB92" s="67" t="n">
        <f aca="false">AA92*$AC$13</f>
        <v>12004755.4080517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4" t="n">
        <f aca="false">high_v2_m!D81+temporary_pension_bonus_high!B81</f>
        <v>38835683.1177848</v>
      </c>
      <c r="G93" s="164" t="n">
        <f aca="false">high_v2_m!E81+temporary_pension_bonus_high!B81</f>
        <v>37246891.36817</v>
      </c>
      <c r="H93" s="67" t="n">
        <f aca="false">F93-J93</f>
        <v>34657800.8616523</v>
      </c>
      <c r="I93" s="67" t="n">
        <f aca="false">G93-K93</f>
        <v>33194345.5797214</v>
      </c>
      <c r="J93" s="164" t="n">
        <f aca="false">high_v2_m!J81</f>
        <v>4177882.25613256</v>
      </c>
      <c r="K93" s="164" t="n">
        <f aca="false">high_v2_m!K81</f>
        <v>4052545.78844859</v>
      </c>
      <c r="L93" s="67" t="n">
        <f aca="false">H93-I93</f>
        <v>1463455.28193089</v>
      </c>
      <c r="M93" s="67" t="n">
        <f aca="false">J93-K93</f>
        <v>125336.467683977</v>
      </c>
      <c r="N93" s="164" t="n">
        <f aca="false">SUM(high_v5_m!C81:J81)</f>
        <v>4955178.89971409</v>
      </c>
      <c r="O93" s="7"/>
      <c r="P93" s="7"/>
      <c r="Q93" s="67" t="n">
        <f aca="false">I93*5.5017049523</f>
        <v>182625495.464311</v>
      </c>
      <c r="R93" s="67"/>
      <c r="S93" s="67"/>
      <c r="T93" s="7"/>
      <c r="U93" s="7"/>
      <c r="V93" s="67" t="n">
        <f aca="false">K93*5.5017049523</f>
        <v>22295911.2337301</v>
      </c>
      <c r="W93" s="67" t="n">
        <f aca="false">M93*5.5017049523</f>
        <v>689564.264960723</v>
      </c>
      <c r="X93" s="67" t="n">
        <f aca="false">N93*5.1890047538+L93*5.5017049523</f>
        <v>33763946.0386146</v>
      </c>
      <c r="Y93" s="67" t="n">
        <f aca="false">N93*5.1890047538</f>
        <v>25712446.8665459</v>
      </c>
      <c r="Z93" s="67" t="n">
        <f aca="false">L93*5.5017049523</f>
        <v>8051499.17206875</v>
      </c>
      <c r="AA93" s="67" t="n">
        <f aca="false">IFE_cost_high!B81*3</f>
        <v>1338278.50785272</v>
      </c>
      <c r="AB93" s="67" t="n">
        <f aca="false">AA93*$AC$13</f>
        <v>12107356.2158797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0"/>
      <c r="B94" s="5"/>
      <c r="C94" s="160" t="n">
        <f aca="false">C90+1</f>
        <v>2035</v>
      </c>
      <c r="D94" s="160" t="n">
        <f aca="false">D90</f>
        <v>1</v>
      </c>
      <c r="E94" s="160" t="n">
        <v>241</v>
      </c>
      <c r="F94" s="162" t="n">
        <f aca="false">high_v2_m!D82+temporary_pension_bonus_high!B82</f>
        <v>39118649.4936711</v>
      </c>
      <c r="G94" s="162" t="n">
        <f aca="false">high_v2_m!E82+temporary_pension_bonus_high!B82</f>
        <v>37517607.9350319</v>
      </c>
      <c r="H94" s="8" t="n">
        <f aca="false">F94-J94</f>
        <v>34867385.3496928</v>
      </c>
      <c r="I94" s="8" t="n">
        <f aca="false">G94-K94</f>
        <v>33393881.7153729</v>
      </c>
      <c r="J94" s="162" t="n">
        <f aca="false">high_v2_m!J82</f>
        <v>4251264.14397831</v>
      </c>
      <c r="K94" s="162" t="n">
        <f aca="false">high_v2_m!K82</f>
        <v>4123726.21965896</v>
      </c>
      <c r="L94" s="8" t="n">
        <f aca="false">H94-I94</f>
        <v>1473503.63431988</v>
      </c>
      <c r="M94" s="8" t="n">
        <f aca="false">J94-K94</f>
        <v>127537.924319349</v>
      </c>
      <c r="N94" s="162" t="n">
        <f aca="false">SUM(high_v5_m!C82:J82)</f>
        <v>6026211.64631838</v>
      </c>
      <c r="O94" s="5"/>
      <c r="P94" s="5"/>
      <c r="Q94" s="8" t="n">
        <f aca="false">I94*5.5017049523</f>
        <v>183723284.409988</v>
      </c>
      <c r="R94" s="8"/>
      <c r="S94" s="8"/>
      <c r="T94" s="5"/>
      <c r="U94" s="5"/>
      <c r="V94" s="8" t="n">
        <f aca="false">K94*5.5017049523</f>
        <v>22687524.9646271</v>
      </c>
      <c r="W94" s="8" t="n">
        <f aca="false">M94*5.5017049523</f>
        <v>701676.029833824</v>
      </c>
      <c r="X94" s="8" t="n">
        <f aca="false">N94*5.1890047538+L94*5.5017049523</f>
        <v>39376823.1223207</v>
      </c>
      <c r="Y94" s="8" t="n">
        <f aca="false">N94*5.1890047538</f>
        <v>31270040.880151</v>
      </c>
      <c r="Z94" s="8" t="n">
        <f aca="false">L94*5.5017049523</f>
        <v>8106782.24216973</v>
      </c>
      <c r="AA94" s="8" t="n">
        <f aca="false">IFE_cost_high!B82*3</f>
        <v>1238818.31465021</v>
      </c>
      <c r="AB94" s="8" t="n">
        <f aca="false">AA94*$AC$13</f>
        <v>11207543.5226794</v>
      </c>
      <c r="AC94" s="8"/>
      <c r="AD94" s="8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4" t="n">
        <f aca="false">high_v2_m!D83+temporary_pension_bonus_high!B83</f>
        <v>39260935.0944944</v>
      </c>
      <c r="G95" s="164" t="n">
        <f aca="false">high_v2_m!E83+temporary_pension_bonus_high!B83</f>
        <v>37654427.7460902</v>
      </c>
      <c r="H95" s="67" t="n">
        <f aca="false">F95-J95</f>
        <v>34972327.4662055</v>
      </c>
      <c r="I95" s="67" t="n">
        <f aca="false">G95-K95</f>
        <v>33494478.34665</v>
      </c>
      <c r="J95" s="164" t="n">
        <f aca="false">high_v2_m!J83</f>
        <v>4288607.62828884</v>
      </c>
      <c r="K95" s="164" t="n">
        <f aca="false">high_v2_m!K83</f>
        <v>4159949.39944018</v>
      </c>
      <c r="L95" s="67" t="n">
        <f aca="false">H95-I95</f>
        <v>1477849.11955553</v>
      </c>
      <c r="M95" s="67" t="n">
        <f aca="false">J95-K95</f>
        <v>128658.228848665</v>
      </c>
      <c r="N95" s="164" t="n">
        <f aca="false">SUM(high_v5_m!C83:J83)</f>
        <v>4865667.88758723</v>
      </c>
      <c r="O95" s="7"/>
      <c r="P95" s="7"/>
      <c r="Q95" s="67" t="n">
        <f aca="false">I95*5.5017049523</f>
        <v>184276737.394469</v>
      </c>
      <c r="R95" s="67"/>
      <c r="S95" s="67"/>
      <c r="T95" s="7"/>
      <c r="U95" s="7"/>
      <c r="V95" s="67" t="n">
        <f aca="false">K95*5.5017049523</f>
        <v>22886814.2122174</v>
      </c>
      <c r="W95" s="67" t="n">
        <f aca="false">M95*5.5017049523</f>
        <v>707839.614810847</v>
      </c>
      <c r="X95" s="67" t="n">
        <f aca="false">N95*5.1890047538+L95*5.5017049523</f>
        <v>33378663.618913</v>
      </c>
      <c r="Y95" s="67" t="n">
        <f aca="false">N95*5.1890047538</f>
        <v>25247973.7991021</v>
      </c>
      <c r="Z95" s="67" t="n">
        <f aca="false">L95*5.5017049523</f>
        <v>8130689.81981087</v>
      </c>
      <c r="AA95" s="67" t="n">
        <f aca="false">IFE_cost_high!B83*3</f>
        <v>1189951.94194379</v>
      </c>
      <c r="AB95" s="67" t="n">
        <f aca="false">AA95*$AC$13</f>
        <v>10765451.2542443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4" t="n">
        <f aca="false">high_v2_m!D84+temporary_pension_bonus_high!B84</f>
        <v>39469690.2466049</v>
      </c>
      <c r="G96" s="164" t="n">
        <f aca="false">high_v2_m!E84+temporary_pension_bonus_high!B84</f>
        <v>37855318.8978473</v>
      </c>
      <c r="H96" s="67" t="n">
        <f aca="false">F96-J96</f>
        <v>35057180.2320813</v>
      </c>
      <c r="I96" s="67" t="n">
        <f aca="false">G96-K96</f>
        <v>33575184.1837594</v>
      </c>
      <c r="J96" s="164" t="n">
        <f aca="false">high_v2_m!J84</f>
        <v>4412510.01452357</v>
      </c>
      <c r="K96" s="164" t="n">
        <f aca="false">high_v2_m!K84</f>
        <v>4280134.71408786</v>
      </c>
      <c r="L96" s="67" t="n">
        <f aca="false">H96-I96</f>
        <v>1481996.04832191</v>
      </c>
      <c r="M96" s="67" t="n">
        <f aca="false">J96-K96</f>
        <v>132375.300435706</v>
      </c>
      <c r="N96" s="164" t="n">
        <f aca="false">SUM(high_v5_m!C84:J84)</f>
        <v>4849658.42369918</v>
      </c>
      <c r="O96" s="7"/>
      <c r="P96" s="7"/>
      <c r="Q96" s="67" t="n">
        <f aca="false">I96*5.5017049523</f>
        <v>184720757.098174</v>
      </c>
      <c r="R96" s="67"/>
      <c r="S96" s="67"/>
      <c r="T96" s="7"/>
      <c r="U96" s="7"/>
      <c r="V96" s="67" t="n">
        <f aca="false">K96*5.5017049523</f>
        <v>23548038.3530083</v>
      </c>
      <c r="W96" s="67" t="n">
        <f aca="false">M96*5.5017049523</f>
        <v>728289.845969324</v>
      </c>
      <c r="X96" s="67" t="n">
        <f aca="false">N96*5.1890047538+L96*5.5017049523</f>
        <v>33318405.6132229</v>
      </c>
      <c r="Y96" s="67" t="n">
        <f aca="false">N96*5.1890047538</f>
        <v>25164900.6148812</v>
      </c>
      <c r="Z96" s="67" t="n">
        <f aca="false">L96*5.5017049523</f>
        <v>8153504.99834168</v>
      </c>
      <c r="AA96" s="67" t="n">
        <f aca="false">IFE_cost_high!B84*3</f>
        <v>1138213.36826776</v>
      </c>
      <c r="AB96" s="67" t="n">
        <f aca="false">AA96*$AC$13</f>
        <v>10297374.2897548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4" t="n">
        <f aca="false">high_v2_m!D85+temporary_pension_bonus_high!B85</f>
        <v>39723100.5673587</v>
      </c>
      <c r="G97" s="164" t="n">
        <f aca="false">high_v2_m!E85+temporary_pension_bonus_high!B85</f>
        <v>38099873.3561954</v>
      </c>
      <c r="H97" s="67" t="n">
        <f aca="false">F97-J97</f>
        <v>35213399.9036193</v>
      </c>
      <c r="I97" s="67" t="n">
        <f aca="false">G97-K97</f>
        <v>33725463.7123681</v>
      </c>
      <c r="J97" s="164" t="n">
        <f aca="false">high_v2_m!J85</f>
        <v>4509700.66373945</v>
      </c>
      <c r="K97" s="164" t="n">
        <f aca="false">high_v2_m!K85</f>
        <v>4374409.64382727</v>
      </c>
      <c r="L97" s="67" t="n">
        <f aca="false">H97-I97</f>
        <v>1487936.19125114</v>
      </c>
      <c r="M97" s="67" t="n">
        <f aca="false">J97-K97</f>
        <v>135291.019912183</v>
      </c>
      <c r="N97" s="164" t="n">
        <f aca="false">SUM(high_v5_m!C85:J85)</f>
        <v>4860136.01056916</v>
      </c>
      <c r="O97" s="7"/>
      <c r="P97" s="7"/>
      <c r="Q97" s="67" t="n">
        <f aca="false">I97*5.5017049523</f>
        <v>185547550.72495</v>
      </c>
      <c r="R97" s="67"/>
      <c r="S97" s="67"/>
      <c r="T97" s="7"/>
      <c r="U97" s="7"/>
      <c r="V97" s="67" t="n">
        <f aca="false">K97*5.5017049523</f>
        <v>24066711.2008334</v>
      </c>
      <c r="W97" s="67" t="n">
        <f aca="false">M97*5.5017049523</f>
        <v>744331.274252577</v>
      </c>
      <c r="X97" s="67" t="n">
        <f aca="false">N97*5.1890047538+L97*5.5017049523</f>
        <v>33405454.7750708</v>
      </c>
      <c r="Y97" s="67" t="n">
        <f aca="false">N97*5.1890047538</f>
        <v>25219268.8629579</v>
      </c>
      <c r="Z97" s="67" t="n">
        <f aca="false">L97*5.5017049523</f>
        <v>8186185.91211282</v>
      </c>
      <c r="AA97" s="67" t="n">
        <f aca="false">IFE_cost_high!B85*3</f>
        <v>1144069.64809781</v>
      </c>
      <c r="AB97" s="67" t="n">
        <f aca="false">AA97*$AC$13</f>
        <v>10350355.8370084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0"/>
      <c r="B98" s="5"/>
      <c r="C98" s="160" t="n">
        <f aca="false">C94+1</f>
        <v>2036</v>
      </c>
      <c r="D98" s="160" t="n">
        <f aca="false">D94</f>
        <v>1</v>
      </c>
      <c r="E98" s="160" t="n">
        <v>245</v>
      </c>
      <c r="F98" s="162" t="n">
        <f aca="false">high_v2_m!D86+temporary_pension_bonus_high!B86</f>
        <v>39911704.3266476</v>
      </c>
      <c r="G98" s="162" t="n">
        <f aca="false">high_v2_m!E86+temporary_pension_bonus_high!B86</f>
        <v>38283135.8708821</v>
      </c>
      <c r="H98" s="8" t="n">
        <f aca="false">F98-J98</f>
        <v>35288195.8866067</v>
      </c>
      <c r="I98" s="8" t="n">
        <f aca="false">G98-K98</f>
        <v>33798332.6840424</v>
      </c>
      <c r="J98" s="162" t="n">
        <f aca="false">high_v2_m!J86</f>
        <v>4623508.44004085</v>
      </c>
      <c r="K98" s="162" t="n">
        <f aca="false">high_v2_m!K86</f>
        <v>4484803.18683962</v>
      </c>
      <c r="L98" s="8" t="n">
        <f aca="false">H98-I98</f>
        <v>1489863.20256428</v>
      </c>
      <c r="M98" s="8" t="n">
        <f aca="false">J98-K98</f>
        <v>138705.253201226</v>
      </c>
      <c r="N98" s="162" t="n">
        <f aca="false">SUM(high_v5_m!C86:J86)</f>
        <v>5891545.69703769</v>
      </c>
      <c r="O98" s="5"/>
      <c r="P98" s="5"/>
      <c r="Q98" s="8" t="n">
        <f aca="false">I98*5.5017049523</f>
        <v>185948454.307279</v>
      </c>
      <c r="R98" s="8"/>
      <c r="S98" s="8"/>
      <c r="T98" s="5"/>
      <c r="U98" s="5"/>
      <c r="V98" s="8" t="n">
        <f aca="false">K98*5.5017049523</f>
        <v>24674063.9031264</v>
      </c>
      <c r="W98" s="8" t="n">
        <f aca="false">M98*5.5017049523</f>
        <v>763115.378447209</v>
      </c>
      <c r="X98" s="8" t="n">
        <f aca="false">N98*5.1890047538+L98*5.5017049523</f>
        <v>38768046.3889559</v>
      </c>
      <c r="Y98" s="8" t="n">
        <f aca="false">N98*5.1890047538</f>
        <v>30571258.6291585</v>
      </c>
      <c r="Z98" s="8" t="n">
        <f aca="false">L98*5.5017049523</f>
        <v>8196787.75979742</v>
      </c>
      <c r="AA98" s="8" t="n">
        <f aca="false">IFE_cost_high!B86*3</f>
        <v>1051981.08972174</v>
      </c>
      <c r="AB98" s="8" t="n">
        <f aca="false">AA98*$AC$13</f>
        <v>9517234.05172704</v>
      </c>
      <c r="AC98" s="8"/>
      <c r="AD98" s="8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4" t="n">
        <f aca="false">high_v2_m!D87+temporary_pension_bonus_high!B87</f>
        <v>40138718.9203392</v>
      </c>
      <c r="G99" s="164" t="n">
        <f aca="false">high_v2_m!E87+temporary_pension_bonus_high!B87</f>
        <v>38500552.2119935</v>
      </c>
      <c r="H99" s="67" t="n">
        <f aca="false">F99-J99</f>
        <v>35437122.3017532</v>
      </c>
      <c r="I99" s="67" t="n">
        <f aca="false">G99-K99</f>
        <v>33940003.4919651</v>
      </c>
      <c r="J99" s="164" t="n">
        <f aca="false">high_v2_m!J87</f>
        <v>4701596.61858602</v>
      </c>
      <c r="K99" s="164" t="n">
        <f aca="false">high_v2_m!K87</f>
        <v>4560548.72002843</v>
      </c>
      <c r="L99" s="67" t="n">
        <f aca="false">H99-I99</f>
        <v>1497118.80978807</v>
      </c>
      <c r="M99" s="67" t="n">
        <f aca="false">J99-K99</f>
        <v>141047.898557582</v>
      </c>
      <c r="N99" s="164" t="n">
        <f aca="false">SUM(high_v5_m!C87:J87)</f>
        <v>4811530.94426894</v>
      </c>
      <c r="O99" s="7"/>
      <c r="P99" s="7"/>
      <c r="Q99" s="67" t="n">
        <f aca="false">I99*5.5017049523</f>
        <v>186727885.292824</v>
      </c>
      <c r="R99" s="67"/>
      <c r="S99" s="67"/>
      <c r="T99" s="7"/>
      <c r="U99" s="7"/>
      <c r="V99" s="67" t="n">
        <f aca="false">K99*5.5017049523</f>
        <v>25090793.4781859</v>
      </c>
      <c r="W99" s="67" t="n">
        <f aca="false">M99*5.5017049523</f>
        <v>776003.922005757</v>
      </c>
      <c r="X99" s="67" t="n">
        <f aca="false">N99*5.1890047538+L99*5.5017049523</f>
        <v>33203762.9128599</v>
      </c>
      <c r="Y99" s="67" t="n">
        <f aca="false">N99*5.1890047538</f>
        <v>24967056.9428673</v>
      </c>
      <c r="Z99" s="67" t="n">
        <f aca="false">L99*5.5017049523</f>
        <v>8236705.96999251</v>
      </c>
      <c r="AA99" s="67" t="n">
        <f aca="false">IFE_cost_high!B87*3</f>
        <v>1107390.28329148</v>
      </c>
      <c r="AB99" s="67" t="n">
        <f aca="false">AA99*$AC$13</f>
        <v>10018518.9787785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4" t="n">
        <f aca="false">high_v2_m!D88+temporary_pension_bonus_high!B88</f>
        <v>40418290.2461585</v>
      </c>
      <c r="G100" s="164" t="n">
        <f aca="false">high_v2_m!E88+temporary_pension_bonus_high!B88</f>
        <v>38768942.2087462</v>
      </c>
      <c r="H100" s="67" t="n">
        <f aca="false">F100-J100</f>
        <v>35632532.7672633</v>
      </c>
      <c r="I100" s="67" t="n">
        <f aca="false">G100-K100</f>
        <v>34126757.4542179</v>
      </c>
      <c r="J100" s="164" t="n">
        <f aca="false">high_v2_m!J88</f>
        <v>4785757.47889517</v>
      </c>
      <c r="K100" s="164" t="n">
        <f aca="false">high_v2_m!K88</f>
        <v>4642184.75452832</v>
      </c>
      <c r="L100" s="67" t="n">
        <f aca="false">H100-I100</f>
        <v>1505775.31304544</v>
      </c>
      <c r="M100" s="67" t="n">
        <f aca="false">J100-K100</f>
        <v>143572.724366855</v>
      </c>
      <c r="N100" s="164" t="n">
        <f aca="false">SUM(high_v5_m!C88:J88)</f>
        <v>4913103.75447881</v>
      </c>
      <c r="O100" s="7"/>
      <c r="P100" s="7"/>
      <c r="Q100" s="67" t="n">
        <f aca="false">I100*5.5017049523</f>
        <v>187755350.491811</v>
      </c>
      <c r="R100" s="67"/>
      <c r="S100" s="67"/>
      <c r="T100" s="7"/>
      <c r="U100" s="7"/>
      <c r="V100" s="67" t="n">
        <f aca="false">K100*5.5017049523</f>
        <v>25539930.85348</v>
      </c>
      <c r="W100" s="67" t="n">
        <f aca="false">M100*5.5017049523</f>
        <v>789894.768664328</v>
      </c>
      <c r="X100" s="67" t="n">
        <f aca="false">N100*5.1890047538+L100*5.5017049523</f>
        <v>33778450.2347364</v>
      </c>
      <c r="Y100" s="67" t="n">
        <f aca="false">N100*5.1890047538</f>
        <v>25494118.7379032</v>
      </c>
      <c r="Z100" s="67" t="n">
        <f aca="false">L100*5.5017049523</f>
        <v>8284331.49683319</v>
      </c>
      <c r="AA100" s="67" t="n">
        <f aca="false">IFE_cost_high!B88*3</f>
        <v>975715.566317619</v>
      </c>
      <c r="AB100" s="67" t="n">
        <f aca="false">AA100*$AC$13</f>
        <v>8827262.67923167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4" t="n">
        <f aca="false">high_v2_m!D89+temporary_pension_bonus_high!B89</f>
        <v>40655641.5499711</v>
      </c>
      <c r="G101" s="164" t="n">
        <f aca="false">high_v2_m!E89+temporary_pension_bonus_high!B89</f>
        <v>38999079.5434809</v>
      </c>
      <c r="H101" s="67" t="n">
        <f aca="false">F101-J101</f>
        <v>35682623.2141733</v>
      </c>
      <c r="I101" s="67" t="n">
        <f aca="false">G101-K101</f>
        <v>34175251.757757</v>
      </c>
      <c r="J101" s="164" t="n">
        <f aca="false">high_v2_m!J89</f>
        <v>4973018.33579783</v>
      </c>
      <c r="K101" s="164" t="n">
        <f aca="false">high_v2_m!K89</f>
        <v>4823827.78572389</v>
      </c>
      <c r="L101" s="67" t="n">
        <f aca="false">H101-I101</f>
        <v>1507371.45641624</v>
      </c>
      <c r="M101" s="67" t="n">
        <f aca="false">J101-K101</f>
        <v>149190.550073935</v>
      </c>
      <c r="N101" s="164" t="n">
        <f aca="false">SUM(high_v5_m!C89:J89)</f>
        <v>4966346.94378192</v>
      </c>
      <c r="O101" s="7"/>
      <c r="P101" s="7"/>
      <c r="Q101" s="67" t="n">
        <f aca="false">I101*5.5017049523</f>
        <v>188022151.841751</v>
      </c>
      <c r="R101" s="67"/>
      <c r="S101" s="67"/>
      <c r="T101" s="7"/>
      <c r="U101" s="7"/>
      <c r="V101" s="67" t="n">
        <f aca="false">K101*5.5017049523</f>
        <v>26539277.2177595</v>
      </c>
      <c r="W101" s="67" t="n">
        <f aca="false">M101*5.5017049523</f>
        <v>820802.388178128</v>
      </c>
      <c r="X101" s="67" t="n">
        <f aca="false">N101*5.1890047538+L101*5.5017049523</f>
        <v>34063510.9070254</v>
      </c>
      <c r="Y101" s="67" t="n">
        <f aca="false">N101*5.1890047538</f>
        <v>25770397.9003045</v>
      </c>
      <c r="Z101" s="67" t="n">
        <f aca="false">L101*5.5017049523</f>
        <v>8293113.0067209</v>
      </c>
      <c r="AA101" s="67" t="n">
        <f aca="false">IFE_cost_high!B89*3</f>
        <v>929315.795125963</v>
      </c>
      <c r="AB101" s="67" t="n">
        <f aca="false">AA101*$AC$13</f>
        <v>8407485.66356841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0"/>
      <c r="B102" s="5"/>
      <c r="C102" s="160" t="n">
        <f aca="false">C98+1</f>
        <v>2037</v>
      </c>
      <c r="D102" s="160" t="n">
        <f aca="false">D98</f>
        <v>1</v>
      </c>
      <c r="E102" s="160" t="n">
        <v>249</v>
      </c>
      <c r="F102" s="162" t="n">
        <f aca="false">high_v2_m!D90+temporary_pension_bonus_high!B90</f>
        <v>40791260.0484002</v>
      </c>
      <c r="G102" s="162" t="n">
        <f aca="false">high_v2_m!E90+temporary_pension_bonus_high!B90</f>
        <v>39130610.3007064</v>
      </c>
      <c r="H102" s="8" t="n">
        <f aca="false">F102-J102</f>
        <v>35700920.7867136</v>
      </c>
      <c r="I102" s="8" t="n">
        <f aca="false">G102-K102</f>
        <v>34192981.2168704</v>
      </c>
      <c r="J102" s="162" t="n">
        <f aca="false">high_v2_m!J90</f>
        <v>5090339.26168659</v>
      </c>
      <c r="K102" s="162" t="n">
        <f aca="false">high_v2_m!K90</f>
        <v>4937629.08383599</v>
      </c>
      <c r="L102" s="8" t="n">
        <f aca="false">H102-I102</f>
        <v>1507939.56984315</v>
      </c>
      <c r="M102" s="8" t="n">
        <f aca="false">J102-K102</f>
        <v>152710.177850598</v>
      </c>
      <c r="N102" s="162" t="n">
        <f aca="false">SUM(high_v5_m!C90:J90)</f>
        <v>5990717.46312291</v>
      </c>
      <c r="O102" s="5"/>
      <c r="P102" s="5"/>
      <c r="Q102" s="8" t="n">
        <f aca="false">I102*5.5017049523</f>
        <v>188119694.094757</v>
      </c>
      <c r="R102" s="8"/>
      <c r="S102" s="8"/>
      <c r="T102" s="5"/>
      <c r="U102" s="5"/>
      <c r="V102" s="8" t="n">
        <f aca="false">K102*5.5017049523</f>
        <v>27165378.383161</v>
      </c>
      <c r="W102" s="8" t="n">
        <f aca="false">M102*5.5017049523</f>
        <v>840166.341747246</v>
      </c>
      <c r="X102" s="8" t="n">
        <f aca="false">N102*5.1890047538+L102*5.5017049523</f>
        <v>39382099.9939926</v>
      </c>
      <c r="Y102" s="8" t="n">
        <f aca="false">N102*5.1890047538</f>
        <v>31085861.3948174</v>
      </c>
      <c r="Z102" s="8" t="n">
        <f aca="false">L102*5.5017049523</f>
        <v>8296238.59917519</v>
      </c>
      <c r="AA102" s="8" t="n">
        <f aca="false">IFE_cost_high!B90*3</f>
        <v>870167.213637946</v>
      </c>
      <c r="AB102" s="8" t="n">
        <f aca="false">AA102*$AC$13</f>
        <v>7872370.63217749</v>
      </c>
      <c r="AC102" s="8"/>
      <c r="AD102" s="8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6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4" t="n">
        <f aca="false">high_v2_m!D91+temporary_pension_bonus_high!B91</f>
        <v>41013942.3981859</v>
      </c>
      <c r="G103" s="164" t="n">
        <f aca="false">high_v2_m!E91+temporary_pension_bonus_high!B91</f>
        <v>39345535.0430944</v>
      </c>
      <c r="H103" s="67" t="n">
        <f aca="false">F103-J103</f>
        <v>35787491.9413214</v>
      </c>
      <c r="I103" s="67" t="n">
        <f aca="false">G103-K103</f>
        <v>34275878.0999359</v>
      </c>
      <c r="J103" s="164" t="n">
        <f aca="false">high_v2_m!J91</f>
        <v>5226450.45686444</v>
      </c>
      <c r="K103" s="164" t="n">
        <f aca="false">high_v2_m!K91</f>
        <v>5069656.94315851</v>
      </c>
      <c r="L103" s="67" t="n">
        <f aca="false">H103-I103</f>
        <v>1511613.84138554</v>
      </c>
      <c r="M103" s="67" t="n">
        <f aca="false">J103-K103</f>
        <v>156793.513705933</v>
      </c>
      <c r="N103" s="164" t="n">
        <f aca="false">SUM(high_v5_m!C91:J91)</f>
        <v>4997024.34219728</v>
      </c>
      <c r="O103" s="7"/>
      <c r="P103" s="7"/>
      <c r="Q103" s="67" t="n">
        <f aca="false">I103*5.5017049523</f>
        <v>188575768.286848</v>
      </c>
      <c r="R103" s="67"/>
      <c r="S103" s="67"/>
      <c r="T103" s="7"/>
      <c r="U103" s="7"/>
      <c r="V103" s="67" t="n">
        <f aca="false">K103*5.5017049523</f>
        <v>27891756.7106372</v>
      </c>
      <c r="W103" s="67" t="n">
        <f aca="false">M103*5.5017049523</f>
        <v>862631.650844452</v>
      </c>
      <c r="X103" s="67" t="n">
        <f aca="false">N103*5.1890047538+L103*5.5017049523</f>
        <v>34246036.4236321</v>
      </c>
      <c r="Y103" s="67" t="n">
        <f aca="false">N103*5.1890047538</f>
        <v>25929583.066516</v>
      </c>
      <c r="Z103" s="67" t="n">
        <f aca="false">L103*5.5017049523</f>
        <v>8316453.35711607</v>
      </c>
      <c r="AA103" s="67" t="n">
        <f aca="false">IFE_cost_high!B91*3</f>
        <v>829167.963215502</v>
      </c>
      <c r="AB103" s="67" t="n">
        <f aca="false">AA103*$AC$13</f>
        <v>7501451.92838313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4" t="n">
        <f aca="false">high_v2_m!D92+temporary_pension_bonus_high!B92</f>
        <v>41234639.0299839</v>
      </c>
      <c r="G104" s="164" t="n">
        <f aca="false">high_v2_m!E92+temporary_pension_bonus_high!B92</f>
        <v>39558502.1780282</v>
      </c>
      <c r="H104" s="67" t="n">
        <f aca="false">F104-J104</f>
        <v>35902366.5554094</v>
      </c>
      <c r="I104" s="67" t="n">
        <f aca="false">G104-K104</f>
        <v>34386197.877691</v>
      </c>
      <c r="J104" s="164" t="n">
        <f aca="false">high_v2_m!J92</f>
        <v>5332272.47457449</v>
      </c>
      <c r="K104" s="164" t="n">
        <f aca="false">high_v2_m!K92</f>
        <v>5172304.30033726</v>
      </c>
      <c r="L104" s="67" t="n">
        <f aca="false">H104-I104</f>
        <v>1516168.6777184</v>
      </c>
      <c r="M104" s="67" t="n">
        <f aca="false">J104-K104</f>
        <v>159968.174237234</v>
      </c>
      <c r="N104" s="164" t="n">
        <f aca="false">SUM(high_v5_m!C92:J92)</f>
        <v>4970683.05036881</v>
      </c>
      <c r="O104" s="7"/>
      <c r="P104" s="7"/>
      <c r="Q104" s="67" t="n">
        <f aca="false">I104*5.5017049523</f>
        <v>189182715.15446</v>
      </c>
      <c r="R104" s="67"/>
      <c r="S104" s="67"/>
      <c r="T104" s="7"/>
      <c r="U104" s="7"/>
      <c r="V104" s="67" t="n">
        <f aca="false">K104*5.5017049523</f>
        <v>28456492.1839681</v>
      </c>
      <c r="W104" s="67" t="n">
        <f aca="false">M104*5.5017049523</f>
        <v>880097.696411377</v>
      </c>
      <c r="X104" s="67" t="n">
        <f aca="false">N104*5.1890047538+L104*5.5017049523</f>
        <v>34134410.7007223</v>
      </c>
      <c r="Y104" s="67" t="n">
        <f aca="false">N104*5.1890047538</f>
        <v>25792897.9779969</v>
      </c>
      <c r="Z104" s="67" t="n">
        <f aca="false">L104*5.5017049523</f>
        <v>8341512.72272547</v>
      </c>
      <c r="AA104" s="67" t="n">
        <f aca="false">IFE_cost_high!B92*3</f>
        <v>736923.071167447</v>
      </c>
      <c r="AB104" s="67" t="n">
        <f aca="false">AA104*$AC$13</f>
        <v>6666915.79814731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4" t="n">
        <f aca="false">high_v2_m!D93+temporary_pension_bonus_high!B93</f>
        <v>41527703.2268368</v>
      </c>
      <c r="G105" s="164" t="n">
        <f aca="false">high_v2_m!E93+temporary_pension_bonus_high!B93</f>
        <v>39840774.7644376</v>
      </c>
      <c r="H105" s="67" t="n">
        <f aca="false">F105-J105</f>
        <v>36105159.2367102</v>
      </c>
      <c r="I105" s="67" t="n">
        <f aca="false">G105-K105</f>
        <v>34580907.0940148</v>
      </c>
      <c r="J105" s="164" t="n">
        <f aca="false">high_v2_m!J93</f>
        <v>5422543.99012656</v>
      </c>
      <c r="K105" s="164" t="n">
        <f aca="false">high_v2_m!K93</f>
        <v>5259867.67042276</v>
      </c>
      <c r="L105" s="67" t="n">
        <f aca="false">H105-I105</f>
        <v>1524252.14269539</v>
      </c>
      <c r="M105" s="67" t="n">
        <f aca="false">J105-K105</f>
        <v>162676.319703799</v>
      </c>
      <c r="N105" s="164" t="n">
        <f aca="false">SUM(high_v5_m!C93:J93)</f>
        <v>5081076.87574838</v>
      </c>
      <c r="O105" s="7"/>
      <c r="P105" s="7"/>
      <c r="Q105" s="67" t="n">
        <f aca="false">I105*5.5017049523</f>
        <v>190253947.814168</v>
      </c>
      <c r="R105" s="67"/>
      <c r="S105" s="67"/>
      <c r="T105" s="7"/>
      <c r="U105" s="7"/>
      <c r="V105" s="67" t="n">
        <f aca="false">K105*5.5017049523</f>
        <v>28938240.0108076</v>
      </c>
      <c r="W105" s="67" t="n">
        <f aca="false">M105*5.5017049523</f>
        <v>894997.113736328</v>
      </c>
      <c r="X105" s="67" t="n">
        <f aca="false">N105*5.1890047538+L105*5.5017049523</f>
        <v>34751717.6247027</v>
      </c>
      <c r="Y105" s="67" t="n">
        <f aca="false">N105*5.1890047538</f>
        <v>26365732.0626816</v>
      </c>
      <c r="Z105" s="67" t="n">
        <f aca="false">L105*5.5017049523</f>
        <v>8385985.56202111</v>
      </c>
      <c r="AA105" s="67" t="n">
        <f aca="false">IFE_cost_high!B93*3</f>
        <v>742137.967899595</v>
      </c>
      <c r="AB105" s="67" t="n">
        <f aca="false">AA105*$AC$13</f>
        <v>6714094.77621104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0"/>
      <c r="B106" s="5"/>
      <c r="C106" s="160" t="n">
        <f aca="false">C102+1</f>
        <v>2038</v>
      </c>
      <c r="D106" s="160" t="n">
        <f aca="false">D102</f>
        <v>1</v>
      </c>
      <c r="E106" s="160" t="n">
        <v>253</v>
      </c>
      <c r="F106" s="162" t="n">
        <f aca="false">high_v2_m!D94+temporary_pension_bonus_high!B94</f>
        <v>41623141.418739</v>
      </c>
      <c r="G106" s="162" t="n">
        <f aca="false">high_v2_m!E94+temporary_pension_bonus_high!B94</f>
        <v>39933330.3819526</v>
      </c>
      <c r="H106" s="8" t="n">
        <f aca="false">F106-J106</f>
        <v>36152766.1526516</v>
      </c>
      <c r="I106" s="8" t="n">
        <f aca="false">G106-K106</f>
        <v>34627066.3738477</v>
      </c>
      <c r="J106" s="162" t="n">
        <f aca="false">high_v2_m!J94</f>
        <v>5470375.26608746</v>
      </c>
      <c r="K106" s="162" t="n">
        <f aca="false">high_v2_m!K94</f>
        <v>5306264.00810484</v>
      </c>
      <c r="L106" s="8" t="n">
        <f aca="false">H106-I106</f>
        <v>1525699.77880381</v>
      </c>
      <c r="M106" s="8" t="n">
        <f aca="false">J106-K106</f>
        <v>164111.257982623</v>
      </c>
      <c r="N106" s="162" t="n">
        <f aca="false">SUM(high_v5_m!C94:J94)</f>
        <v>6129715.61669512</v>
      </c>
      <c r="O106" s="5"/>
      <c r="P106" s="5"/>
      <c r="Q106" s="8" t="n">
        <f aca="false">I106*5.5017049523</f>
        <v>190507902.552619</v>
      </c>
      <c r="R106" s="8"/>
      <c r="S106" s="8"/>
      <c r="T106" s="5"/>
      <c r="U106" s="5"/>
      <c r="V106" s="8" t="n">
        <f aca="false">K106*5.5017049523</f>
        <v>29193498.9716016</v>
      </c>
      <c r="W106" s="8" t="n">
        <f aca="false">M106*5.5017049523</f>
        <v>902891.720771179</v>
      </c>
      <c r="X106" s="8" t="n">
        <f aca="false">N106*5.1890047538+L106*5.5017049523</f>
        <v>40201073.503241</v>
      </c>
      <c r="Y106" s="8" t="n">
        <f aca="false">N106*5.1890047538</f>
        <v>31807123.4744731</v>
      </c>
      <c r="Z106" s="8" t="n">
        <f aca="false">L106*5.5017049523</f>
        <v>8393950.02876794</v>
      </c>
      <c r="AA106" s="8" t="n">
        <f aca="false">IFE_cost_high!B94*3</f>
        <v>694597.843421491</v>
      </c>
      <c r="AB106" s="8" t="n">
        <f aca="false">AA106*$AC$13</f>
        <v>6284001.02649732</v>
      </c>
      <c r="AC106" s="8"/>
      <c r="AD106" s="8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4" t="n">
        <f aca="false">high_v2_m!D95+temporary_pension_bonus_high!B95</f>
        <v>41857351.8837284</v>
      </c>
      <c r="G107" s="164" t="n">
        <f aca="false">high_v2_m!E95+temporary_pension_bonus_high!B95</f>
        <v>40159592.1851639</v>
      </c>
      <c r="H107" s="67" t="n">
        <f aca="false">F107-J107</f>
        <v>36310985.4055992</v>
      </c>
      <c r="I107" s="67" t="n">
        <f aca="false">G107-K107</f>
        <v>34779616.7013785</v>
      </c>
      <c r="J107" s="164" t="n">
        <f aca="false">high_v2_m!J95</f>
        <v>5546366.47812924</v>
      </c>
      <c r="K107" s="164" t="n">
        <f aca="false">high_v2_m!K95</f>
        <v>5379975.48378536</v>
      </c>
      <c r="L107" s="67" t="n">
        <f aca="false">H107-I107</f>
        <v>1531368.70422062</v>
      </c>
      <c r="M107" s="67" t="n">
        <f aca="false">J107-K107</f>
        <v>166390.994343877</v>
      </c>
      <c r="N107" s="164" t="n">
        <f aca="false">SUM(high_v5_m!C95:J95)</f>
        <v>5034641.48978567</v>
      </c>
      <c r="O107" s="7"/>
      <c r="P107" s="7"/>
      <c r="Q107" s="67" t="n">
        <f aca="false">I107*5.5017049523</f>
        <v>191347189.44507</v>
      </c>
      <c r="R107" s="67"/>
      <c r="S107" s="67"/>
      <c r="T107" s="7"/>
      <c r="U107" s="7"/>
      <c r="V107" s="67" t="n">
        <f aca="false">K107*5.5017049523</f>
        <v>29599037.7623945</v>
      </c>
      <c r="W107" s="67" t="n">
        <f aca="false">M107*5.5017049523</f>
        <v>915434.157599828</v>
      </c>
      <c r="X107" s="67" t="n">
        <f aca="false">N107*5.1890047538+L107*5.5017049523</f>
        <v>34549917.4079844</v>
      </c>
      <c r="Y107" s="67" t="n">
        <f aca="false">N107*5.1890047538</f>
        <v>26124778.6241765</v>
      </c>
      <c r="Z107" s="67" t="n">
        <f aca="false">L107*5.5017049523</f>
        <v>8425138.78380784</v>
      </c>
      <c r="AA107" s="67" t="n">
        <f aca="false">IFE_cost_high!B95*3</f>
        <v>650900.633550675</v>
      </c>
      <c r="AB107" s="67" t="n">
        <f aca="false">AA107*$AC$13</f>
        <v>5888673.9832536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4" t="n">
        <f aca="false">high_v2_m!D96+temporary_pension_bonus_high!B96</f>
        <v>42181768.5756939</v>
      </c>
      <c r="G108" s="164" t="n">
        <f aca="false">high_v2_m!E96+temporary_pension_bonus_high!B96</f>
        <v>40472143.298036</v>
      </c>
      <c r="H108" s="67" t="n">
        <f aca="false">F108-J108</f>
        <v>36524501.6532182</v>
      </c>
      <c r="I108" s="67" t="n">
        <f aca="false">G108-K108</f>
        <v>34984594.3832346</v>
      </c>
      <c r="J108" s="164" t="n">
        <f aca="false">high_v2_m!J96</f>
        <v>5657266.92247566</v>
      </c>
      <c r="K108" s="164" t="n">
        <f aca="false">high_v2_m!K96</f>
        <v>5487548.9148014</v>
      </c>
      <c r="L108" s="67" t="n">
        <f aca="false">H108-I108</f>
        <v>1539907.26998361</v>
      </c>
      <c r="M108" s="67" t="n">
        <f aca="false">J108-K108</f>
        <v>169718.007674269</v>
      </c>
      <c r="N108" s="164" t="n">
        <f aca="false">SUM(high_v5_m!C96:J96)</f>
        <v>4986150.40761443</v>
      </c>
      <c r="O108" s="7"/>
      <c r="P108" s="7"/>
      <c r="Q108" s="67" t="n">
        <f aca="false">I108*5.5017049523</f>
        <v>192474916.172449</v>
      </c>
      <c r="R108" s="67"/>
      <c r="S108" s="67"/>
      <c r="T108" s="7"/>
      <c r="U108" s="7"/>
      <c r="V108" s="67" t="n">
        <f aca="false">K108*5.5017049523</f>
        <v>30190875.0405513</v>
      </c>
      <c r="W108" s="67" t="n">
        <f aca="false">M108*5.5017049523</f>
        <v>933738.403316017</v>
      </c>
      <c r="X108" s="67" t="n">
        <f aca="false">N108*5.1890047538+L108*5.5017049523</f>
        <v>34345273.6216247</v>
      </c>
      <c r="Y108" s="67" t="n">
        <f aca="false">N108*5.1890047538</f>
        <v>25873158.1682731</v>
      </c>
      <c r="Z108" s="67" t="n">
        <f aca="false">L108*5.5017049523</f>
        <v>8472115.45335161</v>
      </c>
      <c r="AA108" s="67" t="n">
        <f aca="false">IFE_cost_high!B96*3</f>
        <v>640637.333264348</v>
      </c>
      <c r="AB108" s="67" t="n">
        <f aca="false">AA108*$AC$13</f>
        <v>5795822.2847559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4" t="n">
        <f aca="false">high_v2_m!D97+temporary_pension_bonus_high!B97</f>
        <v>42390965.8780317</v>
      </c>
      <c r="G109" s="164" t="n">
        <f aca="false">high_v2_m!E97+temporary_pension_bonus_high!B97</f>
        <v>40673259.8945092</v>
      </c>
      <c r="H109" s="67" t="n">
        <f aca="false">F109-J109</f>
        <v>36664631.205506</v>
      </c>
      <c r="I109" s="67" t="n">
        <f aca="false">G109-K109</f>
        <v>35118715.2621593</v>
      </c>
      <c r="J109" s="164" t="n">
        <f aca="false">high_v2_m!J97</f>
        <v>5726334.67252562</v>
      </c>
      <c r="K109" s="164" t="n">
        <f aca="false">high_v2_m!K97</f>
        <v>5554544.63234985</v>
      </c>
      <c r="L109" s="67" t="n">
        <f aca="false">H109-I109</f>
        <v>1545915.94334671</v>
      </c>
      <c r="M109" s="67" t="n">
        <f aca="false">J109-K109</f>
        <v>171790.040175767</v>
      </c>
      <c r="N109" s="164" t="n">
        <f aca="false">SUM(high_v5_m!C97:J97)</f>
        <v>5052467.21984849</v>
      </c>
      <c r="O109" s="7"/>
      <c r="P109" s="7"/>
      <c r="Q109" s="67" t="n">
        <f aca="false">I109*5.5017049523</f>
        <v>193212809.676236</v>
      </c>
      <c r="R109" s="67"/>
      <c r="S109" s="67"/>
      <c r="T109" s="7"/>
      <c r="U109" s="7"/>
      <c r="V109" s="67" t="n">
        <f aca="false">K109*5.5017049523</f>
        <v>30559465.7115706</v>
      </c>
      <c r="W109" s="67" t="n">
        <f aca="false">M109*5.5017049523</f>
        <v>945138.114790831</v>
      </c>
      <c r="X109" s="67" t="n">
        <f aca="false">N109*5.1890047538+L109*5.5017049523</f>
        <v>34722449.8235626</v>
      </c>
      <c r="Y109" s="67" t="n">
        <f aca="false">N109*5.1890047538</f>
        <v>26217276.4222125</v>
      </c>
      <c r="Z109" s="67" t="n">
        <f aca="false">L109*5.5017049523</f>
        <v>8505173.40135012</v>
      </c>
      <c r="AA109" s="67" t="n">
        <f aca="false">IFE_cost_high!B97*3</f>
        <v>663761.745546502</v>
      </c>
      <c r="AB109" s="67" t="n">
        <f aca="false">AA109*$AC$13</f>
        <v>6005027.98830719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0"/>
      <c r="B110" s="5"/>
      <c r="C110" s="160" t="n">
        <f aca="false">C106+1</f>
        <v>2039</v>
      </c>
      <c r="D110" s="160" t="n">
        <f aca="false">D106</f>
        <v>1</v>
      </c>
      <c r="E110" s="160" t="n">
        <v>257</v>
      </c>
      <c r="F110" s="162" t="n">
        <f aca="false">high_v2_m!D98+temporary_pension_bonus_high!B98</f>
        <v>42664353.2604676</v>
      </c>
      <c r="G110" s="162" t="n">
        <f aca="false">high_v2_m!E98+temporary_pension_bonus_high!B98</f>
        <v>40937281.6449221</v>
      </c>
      <c r="H110" s="8" t="n">
        <f aca="false">F110-J110</f>
        <v>36788549.2723837</v>
      </c>
      <c r="I110" s="8" t="n">
        <f aca="false">G110-K110</f>
        <v>35237751.7764807</v>
      </c>
      <c r="J110" s="162" t="n">
        <f aca="false">high_v2_m!J98</f>
        <v>5875803.98808393</v>
      </c>
      <c r="K110" s="162" t="n">
        <f aca="false">high_v2_m!K98</f>
        <v>5699529.86844141</v>
      </c>
      <c r="L110" s="8" t="n">
        <f aca="false">H110-I110</f>
        <v>1550797.49590302</v>
      </c>
      <c r="M110" s="8" t="n">
        <f aca="false">J110-K110</f>
        <v>176274.119642517</v>
      </c>
      <c r="N110" s="162" t="n">
        <f aca="false">SUM(high_v5_m!C98:J98)</f>
        <v>6059814.68596702</v>
      </c>
      <c r="O110" s="5"/>
      <c r="P110" s="5"/>
      <c r="Q110" s="8" t="n">
        <f aca="false">I110*5.5017049523</f>
        <v>193867713.456582</v>
      </c>
      <c r="R110" s="8"/>
      <c r="S110" s="8"/>
      <c r="T110" s="5"/>
      <c r="U110" s="5"/>
      <c r="V110" s="8" t="n">
        <f aca="false">K110*5.5017049523</f>
        <v>31357131.7029859</v>
      </c>
      <c r="W110" s="8" t="n">
        <f aca="false">M110*5.5017049523</f>
        <v>969808.196999556</v>
      </c>
      <c r="X110" s="8" t="n">
        <f aca="false">N110*5.1890047538+L110*5.5017049523</f>
        <v>39976437.475854</v>
      </c>
      <c r="Y110" s="8" t="n">
        <f aca="false">N110*5.1890047538</f>
        <v>31444407.2126299</v>
      </c>
      <c r="Z110" s="8" t="n">
        <f aca="false">L110*5.5017049523</f>
        <v>8532030.2632241</v>
      </c>
      <c r="AA110" s="8" t="n">
        <f aca="false">IFE_cost_high!B98*3</f>
        <v>554623.831944397</v>
      </c>
      <c r="AB110" s="8" t="n">
        <f aca="false">AA110*$AC$13</f>
        <v>5017661.31620936</v>
      </c>
      <c r="AC110" s="8"/>
      <c r="AD110" s="8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4" t="n">
        <f aca="false">high_v2_m!D99+temporary_pension_bonus_high!B99</f>
        <v>42891650.5925744</v>
      </c>
      <c r="G111" s="164" t="n">
        <f aca="false">high_v2_m!E99+temporary_pension_bonus_high!B99</f>
        <v>41156298.9731212</v>
      </c>
      <c r="H111" s="67" t="n">
        <f aca="false">F111-J111</f>
        <v>36914275.8631468</v>
      </c>
      <c r="I111" s="67" t="n">
        <f aca="false">G111-K111</f>
        <v>35358245.4855764</v>
      </c>
      <c r="J111" s="164" t="n">
        <f aca="false">high_v2_m!J99</f>
        <v>5977374.7294276</v>
      </c>
      <c r="K111" s="164" t="n">
        <f aca="false">high_v2_m!K99</f>
        <v>5798053.48754477</v>
      </c>
      <c r="L111" s="67" t="n">
        <f aca="false">H111-I111</f>
        <v>1556030.37757044</v>
      </c>
      <c r="M111" s="67" t="n">
        <f aca="false">J111-K111</f>
        <v>179321.241882828</v>
      </c>
      <c r="N111" s="164" t="n">
        <f aca="false">SUM(high_v5_m!C99:J99)</f>
        <v>5092222.03144329</v>
      </c>
      <c r="O111" s="7"/>
      <c r="P111" s="7"/>
      <c r="Q111" s="67" t="n">
        <f aca="false">I111*5.5017049523</f>
        <v>194530634.292635</v>
      </c>
      <c r="R111" s="67"/>
      <c r="S111" s="67"/>
      <c r="T111" s="7"/>
      <c r="U111" s="7"/>
      <c r="V111" s="67" t="n">
        <f aca="false">K111*5.5017049523</f>
        <v>31899179.5861254</v>
      </c>
      <c r="W111" s="67" t="n">
        <f aca="false">M111*5.5017049523</f>
        <v>986572.564519341</v>
      </c>
      <c r="X111" s="67" t="n">
        <f aca="false">N111*5.1890047538+L111*5.5017049523</f>
        <v>34984384.3627729</v>
      </c>
      <c r="Y111" s="67" t="n">
        <f aca="false">N111*5.1890047538</f>
        <v>26423564.3285643</v>
      </c>
      <c r="Z111" s="67" t="n">
        <f aca="false">L111*5.5017049523</f>
        <v>8560820.03420854</v>
      </c>
      <c r="AA111" s="67" t="n">
        <f aca="false">IFE_cost_high!B99*3</f>
        <v>543325.186111261</v>
      </c>
      <c r="AB111" s="67" t="n">
        <f aca="false">AA111*$AC$13</f>
        <v>4915442.88480204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4" t="n">
        <f aca="false">high_v2_m!D100+temporary_pension_bonus_high!B100</f>
        <v>43029824.483953</v>
      </c>
      <c r="G112" s="164" t="n">
        <f aca="false">high_v2_m!E100+temporary_pension_bonus_high!B100</f>
        <v>41292100.4911225</v>
      </c>
      <c r="H112" s="67" t="n">
        <f aca="false">F112-J112</f>
        <v>36981133.4990692</v>
      </c>
      <c r="I112" s="67" t="n">
        <f aca="false">G112-K112</f>
        <v>35424870.2357852</v>
      </c>
      <c r="J112" s="164" t="n">
        <f aca="false">high_v2_m!J100</f>
        <v>6048690.98488379</v>
      </c>
      <c r="K112" s="164" t="n">
        <f aca="false">high_v2_m!K100</f>
        <v>5867230.25533728</v>
      </c>
      <c r="L112" s="67" t="n">
        <f aca="false">H112-I112</f>
        <v>1556263.26328397</v>
      </c>
      <c r="M112" s="67" t="n">
        <f aca="false">J112-K112</f>
        <v>181460.729546512</v>
      </c>
      <c r="N112" s="164" t="n">
        <f aca="false">SUM(high_v5_m!C100:J100)</f>
        <v>4960582.26451692</v>
      </c>
      <c r="O112" s="7"/>
      <c r="P112" s="7"/>
      <c r="Q112" s="67" t="n">
        <f aca="false">I112*5.5017049523</f>
        <v>194897184.010804</v>
      </c>
      <c r="R112" s="67"/>
      <c r="S112" s="67"/>
      <c r="T112" s="7"/>
      <c r="U112" s="7"/>
      <c r="V112" s="67" t="n">
        <f aca="false">K112*5.5017049523</f>
        <v>32279769.7520735</v>
      </c>
      <c r="W112" s="67" t="n">
        <f aca="false">M112*5.5017049523</f>
        <v>998343.394394019</v>
      </c>
      <c r="X112" s="67" t="n">
        <f aca="false">N112*5.1890047538+L112*5.5017049523</f>
        <v>34302586.2548862</v>
      </c>
      <c r="Y112" s="67" t="n">
        <f aca="false">N112*5.1890047538</f>
        <v>25740484.9521943</v>
      </c>
      <c r="Z112" s="67" t="n">
        <f aca="false">L112*5.5017049523</f>
        <v>8562101.30269196</v>
      </c>
      <c r="AA112" s="67" t="n">
        <f aca="false">IFE_cost_high!B100*3</f>
        <v>530607.959646331</v>
      </c>
      <c r="AB112" s="67" t="n">
        <f aca="false">AA112*$AC$13</f>
        <v>4800390.60683042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4" t="n">
        <f aca="false">high_v2_m!D101+temporary_pension_bonus_high!B101</f>
        <v>43359991.6683943</v>
      </c>
      <c r="G113" s="164" t="n">
        <f aca="false">high_v2_m!E101+temporary_pension_bonus_high!B101</f>
        <v>41609801.6207831</v>
      </c>
      <c r="H113" s="67" t="n">
        <f aca="false">F113-J113</f>
        <v>37149551.0670878</v>
      </c>
      <c r="I113" s="67" t="n">
        <f aca="false">G113-K113</f>
        <v>35585674.2375158</v>
      </c>
      <c r="J113" s="164" t="n">
        <f aca="false">high_v2_m!J101</f>
        <v>6210440.60130647</v>
      </c>
      <c r="K113" s="164" t="n">
        <f aca="false">high_v2_m!K101</f>
        <v>6024127.38326728</v>
      </c>
      <c r="L113" s="67" t="n">
        <f aca="false">H113-I113</f>
        <v>1563876.82957198</v>
      </c>
      <c r="M113" s="67" t="n">
        <f aca="false">J113-K113</f>
        <v>186313.218039194</v>
      </c>
      <c r="N113" s="164" t="n">
        <f aca="false">SUM(high_v5_m!C101:J101)</f>
        <v>5036646.29998366</v>
      </c>
      <c r="O113" s="7"/>
      <c r="P113" s="7"/>
      <c r="Q113" s="67" t="n">
        <f aca="false">I113*5.5017049523</f>
        <v>195781880.183475</v>
      </c>
      <c r="R113" s="67"/>
      <c r="S113" s="67"/>
      <c r="T113" s="7"/>
      <c r="U113" s="7"/>
      <c r="V113" s="67" t="n">
        <f aca="false">K113*5.5017049523</f>
        <v>33142971.4578076</v>
      </c>
      <c r="W113" s="67" t="n">
        <f aca="false">M113*5.5017049523</f>
        <v>1025040.35436518</v>
      </c>
      <c r="X113" s="67" t="n">
        <f aca="false">N113*5.1890047538+L113*5.5017049523</f>
        <v>34739170.4918678</v>
      </c>
      <c r="Y113" s="67" t="n">
        <f aca="false">N113*5.1890047538</f>
        <v>26135181.5938244</v>
      </c>
      <c r="Z113" s="67" t="n">
        <f aca="false">L113*5.5017049523</f>
        <v>8603988.89804341</v>
      </c>
      <c r="AA113" s="67" t="n">
        <f aca="false">IFE_cost_high!B101*3</f>
        <v>500445.938209745</v>
      </c>
      <c r="AB113" s="67" t="n">
        <f aca="false">AA113*$AC$13</f>
        <v>4527515.91327378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0"/>
      <c r="B114" s="5"/>
      <c r="C114" s="160" t="n">
        <f aca="false">C110+1</f>
        <v>2040</v>
      </c>
      <c r="D114" s="160" t="n">
        <f aca="false">D110</f>
        <v>1</v>
      </c>
      <c r="E114" s="160" t="n">
        <v>261</v>
      </c>
      <c r="F114" s="162" t="n">
        <f aca="false">high_v2_m!D102+temporary_pension_bonus_high!B102</f>
        <v>43551395.5812299</v>
      </c>
      <c r="G114" s="162" t="n">
        <f aca="false">high_v2_m!E102+temporary_pension_bonus_high!B102</f>
        <v>41793202.3702688</v>
      </c>
      <c r="H114" s="8" t="n">
        <f aca="false">F114-J114</f>
        <v>37240871.1500515</v>
      </c>
      <c r="I114" s="8" t="n">
        <f aca="false">G114-K114</f>
        <v>35671993.6720258</v>
      </c>
      <c r="J114" s="162" t="n">
        <f aca="false">high_v2_m!J102</f>
        <v>6310524.43117837</v>
      </c>
      <c r="K114" s="162" t="n">
        <f aca="false">high_v2_m!K102</f>
        <v>6121208.69824302</v>
      </c>
      <c r="L114" s="8" t="n">
        <f aca="false">H114-I114</f>
        <v>1568877.47802574</v>
      </c>
      <c r="M114" s="8" t="n">
        <f aca="false">J114-K114</f>
        <v>189315.73293535</v>
      </c>
      <c r="N114" s="162" t="n">
        <f aca="false">SUM(high_v5_m!C102:J102)</f>
        <v>6113878.14103274</v>
      </c>
      <c r="O114" s="5"/>
      <c r="P114" s="5"/>
      <c r="Q114" s="8" t="n">
        <f aca="false">I114*5.5017049523</f>
        <v>196256784.243799</v>
      </c>
      <c r="R114" s="8"/>
      <c r="S114" s="8"/>
      <c r="T114" s="5"/>
      <c r="U114" s="5"/>
      <c r="V114" s="8" t="n">
        <f aca="false">K114*5.5017049523</f>
        <v>33677084.2091854</v>
      </c>
      <c r="W114" s="8" t="n">
        <f aca="false">M114*5.5017049523</f>
        <v>1041559.30543872</v>
      </c>
      <c r="X114" s="8" t="n">
        <f aca="false">N114*5.1890047538+L114*5.5017049523</f>
        <v>40356443.728379</v>
      </c>
      <c r="Y114" s="8" t="n">
        <f aca="false">N114*5.1890047538</f>
        <v>31724942.7379728</v>
      </c>
      <c r="Z114" s="8" t="n">
        <f aca="false">L114*5.5017049523</f>
        <v>8631500.99040616</v>
      </c>
      <c r="AA114" s="8" t="n">
        <f aca="false">IFE_cost_high!B102*3</f>
        <v>530653.973886063</v>
      </c>
      <c r="AB114" s="8" t="n">
        <f aca="false">AA114*$AC$13</f>
        <v>4800806.89595721</v>
      </c>
      <c r="AC114" s="8"/>
      <c r="AD114" s="8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4" t="n">
        <f aca="false">high_v2_m!D103+temporary_pension_bonus_high!B103</f>
        <v>43818023.9439019</v>
      </c>
      <c r="G115" s="164" t="n">
        <f aca="false">high_v2_m!E103+temporary_pension_bonus_high!B103</f>
        <v>42050919.1743213</v>
      </c>
      <c r="H115" s="67" t="n">
        <f aca="false">F115-J115</f>
        <v>37332842.4638505</v>
      </c>
      <c r="I115" s="67" t="n">
        <f aca="false">G115-K115</f>
        <v>35760293.1386713</v>
      </c>
      <c r="J115" s="164" t="n">
        <f aca="false">high_v2_m!J103</f>
        <v>6485181.48005146</v>
      </c>
      <c r="K115" s="164" t="n">
        <f aca="false">high_v2_m!K103</f>
        <v>6290626.03564992</v>
      </c>
      <c r="L115" s="67" t="n">
        <f aca="false">H115-I115</f>
        <v>1572549.32517914</v>
      </c>
      <c r="M115" s="67" t="n">
        <f aca="false">J115-K115</f>
        <v>194555.444401545</v>
      </c>
      <c r="N115" s="164" t="n">
        <f aca="false">SUM(high_v5_m!C103:J103)</f>
        <v>4997831.10174262</v>
      </c>
      <c r="O115" s="7"/>
      <c r="P115" s="7"/>
      <c r="Q115" s="67" t="n">
        <f aca="false">I115*5.5017049523</f>
        <v>196742581.856728</v>
      </c>
      <c r="R115" s="67"/>
      <c r="S115" s="67"/>
      <c r="T115" s="7"/>
      <c r="U115" s="7"/>
      <c r="V115" s="67" t="n">
        <f aca="false">K115*5.5017049523</f>
        <v>34609168.4134025</v>
      </c>
      <c r="W115" s="67" t="n">
        <f aca="false">M115*5.5017049523</f>
        <v>1070386.6519609</v>
      </c>
      <c r="X115" s="67" t="n">
        <f aca="false">N115*5.1890047538+L115*5.5017049523</f>
        <v>34585471.7557061</v>
      </c>
      <c r="Y115" s="67" t="n">
        <f aca="false">N115*5.1890047538</f>
        <v>25933769.3456319</v>
      </c>
      <c r="Z115" s="67" t="n">
        <f aca="false">L115*5.5017049523</f>
        <v>8651702.41007412</v>
      </c>
      <c r="AA115" s="67" t="n">
        <f aca="false">IFE_cost_high!B103*3</f>
        <v>479949.21843775</v>
      </c>
      <c r="AB115" s="67" t="n">
        <f aca="false">AA115*$AC$13</f>
        <v>4342082.84677794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4" t="n">
        <f aca="false">high_v2_m!D104+temporary_pension_bonus_high!B104</f>
        <v>43930444.3857524</v>
      </c>
      <c r="G116" s="164" t="n">
        <f aca="false">high_v2_m!E104+temporary_pension_bonus_high!B104</f>
        <v>42159143.1237606</v>
      </c>
      <c r="H116" s="67" t="n">
        <f aca="false">F116-J116</f>
        <v>37371687.5496669</v>
      </c>
      <c r="I116" s="67" t="n">
        <f aca="false">G116-K116</f>
        <v>35797148.9927577</v>
      </c>
      <c r="J116" s="164" t="n">
        <f aca="false">high_v2_m!J104</f>
        <v>6558756.83608549</v>
      </c>
      <c r="K116" s="164" t="n">
        <f aca="false">high_v2_m!K104</f>
        <v>6361994.13100293</v>
      </c>
      <c r="L116" s="67" t="n">
        <f aca="false">H116-I116</f>
        <v>1574538.55690916</v>
      </c>
      <c r="M116" s="67" t="n">
        <f aca="false">J116-K116</f>
        <v>196762.705082564</v>
      </c>
      <c r="N116" s="164" t="n">
        <f aca="false">SUM(high_v5_m!C104:J104)</f>
        <v>4929218.54041439</v>
      </c>
      <c r="O116" s="7"/>
      <c r="P116" s="7"/>
      <c r="Q116" s="67" t="n">
        <f aca="false">I116*5.5017049523</f>
        <v>196945351.891676</v>
      </c>
      <c r="R116" s="67"/>
      <c r="S116" s="67"/>
      <c r="T116" s="7"/>
      <c r="U116" s="7"/>
      <c r="V116" s="67" t="n">
        <f aca="false">K116*5.5017049523</f>
        <v>35001814.6170423</v>
      </c>
      <c r="W116" s="67" t="n">
        <f aca="false">M116*5.5017049523</f>
        <v>1082530.34898069</v>
      </c>
      <c r="X116" s="67" t="n">
        <f aca="false">N116*5.1890047538+L116*5.5017049523</f>
        <v>34240385.0148638</v>
      </c>
      <c r="Y116" s="67" t="n">
        <f aca="false">N116*5.1890047538</f>
        <v>25577738.4387294</v>
      </c>
      <c r="Z116" s="67" t="n">
        <f aca="false">L116*5.5017049523</f>
        <v>8662646.57613441</v>
      </c>
      <c r="AA116" s="67" t="n">
        <f aca="false">IFE_cost_high!B104*3</f>
        <v>433682.128861922</v>
      </c>
      <c r="AB116" s="67" t="n">
        <f aca="false">AA116*$AC$13</f>
        <v>3923506.19679096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4" t="n">
        <f aca="false">high_v2_m!D105+temporary_pension_bonus_high!B105</f>
        <v>43972644.3408593</v>
      </c>
      <c r="G117" s="164" t="n">
        <f aca="false">high_v2_m!E105+temporary_pension_bonus_high!B105</f>
        <v>42199584.3015651</v>
      </c>
      <c r="H117" s="67" t="n">
        <f aca="false">F117-J117</f>
        <v>37327667.1428801</v>
      </c>
      <c r="I117" s="67" t="n">
        <f aca="false">G117-K117</f>
        <v>35753956.4195254</v>
      </c>
      <c r="J117" s="164" t="n">
        <f aca="false">high_v2_m!J105</f>
        <v>6644977.19797914</v>
      </c>
      <c r="K117" s="164" t="n">
        <f aca="false">high_v2_m!K105</f>
        <v>6445627.88203977</v>
      </c>
      <c r="L117" s="67" t="n">
        <f aca="false">H117-I117</f>
        <v>1573710.72335476</v>
      </c>
      <c r="M117" s="67" t="n">
        <f aca="false">J117-K117</f>
        <v>199349.315939374</v>
      </c>
      <c r="N117" s="164" t="n">
        <f aca="false">SUM(high_v5_m!C105:J105)</f>
        <v>4979143.83662538</v>
      </c>
      <c r="O117" s="7"/>
      <c r="P117" s="7"/>
      <c r="Q117" s="67" t="n">
        <f aca="false">I117*5.5017049523</f>
        <v>196707719.097621</v>
      </c>
      <c r="R117" s="67"/>
      <c r="S117" s="67"/>
      <c r="T117" s="7"/>
      <c r="U117" s="7"/>
      <c r="V117" s="67" t="n">
        <f aca="false">K117*5.5017049523</f>
        <v>35461942.8393012</v>
      </c>
      <c r="W117" s="67" t="n">
        <f aca="false">M117*5.5017049523</f>
        <v>1096761.11874127</v>
      </c>
      <c r="X117" s="67" t="n">
        <f aca="false">N117*5.1890047538+L117*5.5017049523</f>
        <v>34494893.1182715</v>
      </c>
      <c r="Y117" s="67" t="n">
        <f aca="false">N117*5.1890047538</f>
        <v>25836801.0381031</v>
      </c>
      <c r="Z117" s="67" t="n">
        <f aca="false">L117*5.5017049523</f>
        <v>8658092.08016848</v>
      </c>
      <c r="AA117" s="67" t="n">
        <f aca="false">IFE_cost_high!B105*3</f>
        <v>426128.200066906</v>
      </c>
      <c r="AB117" s="67" t="n">
        <f aca="false">AA117*$AC$13</f>
        <v>3855166.08207344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X1" colorId="64" zoomScale="85" zoomScaleNormal="85" zoomScalePageLayoutView="100" workbookViewId="0">
      <selection pane="topLeft" activeCell="AC10" activeCellId="0" sqref="AC10"/>
    </sheetView>
  </sheetViews>
  <sheetFormatPr defaultColWidth="9.289062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40"/>
      <c r="B1" s="141"/>
      <c r="C1" s="140"/>
      <c r="D1" s="140"/>
      <c r="E1" s="140"/>
      <c r="F1" s="142" t="s">
        <v>175</v>
      </c>
      <c r="G1" s="142" t="s">
        <v>176</v>
      </c>
      <c r="H1" s="140"/>
      <c r="I1" s="140"/>
      <c r="J1" s="143" t="s">
        <v>177</v>
      </c>
      <c r="K1" s="143" t="s">
        <v>178</v>
      </c>
      <c r="L1" s="140"/>
      <c r="M1" s="144"/>
      <c r="N1" s="145" t="s">
        <v>179</v>
      </c>
      <c r="O1" s="140"/>
      <c r="P1" s="141"/>
      <c r="Q1" s="140"/>
      <c r="R1" s="140"/>
      <c r="S1" s="140"/>
      <c r="T1" s="140"/>
      <c r="U1" s="141"/>
      <c r="V1" s="140"/>
      <c r="W1" s="140"/>
      <c r="X1" s="140"/>
      <c r="Y1" s="140"/>
      <c r="Z1" s="140"/>
      <c r="AA1" s="140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</row>
    <row r="2" customFormat="false" ht="12.8" hidden="false" customHeight="true" outlineLevel="0" collapsed="false">
      <c r="A2" s="140"/>
      <c r="B2" s="141"/>
      <c r="C2" s="140"/>
      <c r="D2" s="140"/>
      <c r="E2" s="140"/>
      <c r="F2" s="143" t="s">
        <v>180</v>
      </c>
      <c r="G2" s="143" t="s">
        <v>181</v>
      </c>
      <c r="H2" s="140"/>
      <c r="I2" s="140"/>
      <c r="J2" s="145"/>
      <c r="K2" s="145"/>
      <c r="L2" s="140"/>
      <c r="M2" s="144"/>
      <c r="N2" s="145" t="s">
        <v>182</v>
      </c>
      <c r="O2" s="140"/>
      <c r="P2" s="141"/>
      <c r="Q2" s="140"/>
      <c r="R2" s="140"/>
      <c r="S2" s="140"/>
      <c r="T2" s="140"/>
      <c r="U2" s="141"/>
      <c r="V2" s="140"/>
      <c r="W2" s="140"/>
      <c r="X2" s="140"/>
      <c r="Y2" s="140"/>
      <c r="Z2" s="140"/>
      <c r="AA2" s="140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71.75" hidden="false" customHeight="true" outlineLevel="0" collapsed="false">
      <c r="A3" s="147" t="s">
        <v>183</v>
      </c>
      <c r="B3" s="148"/>
      <c r="C3" s="147" t="s">
        <v>184</v>
      </c>
      <c r="D3" s="147" t="s">
        <v>185</v>
      </c>
      <c r="E3" s="147" t="s">
        <v>186</v>
      </c>
      <c r="F3" s="149" t="s">
        <v>187</v>
      </c>
      <c r="G3" s="149" t="s">
        <v>188</v>
      </c>
      <c r="H3" s="147" t="s">
        <v>189</v>
      </c>
      <c r="I3" s="147" t="s">
        <v>190</v>
      </c>
      <c r="J3" s="149" t="s">
        <v>191</v>
      </c>
      <c r="K3" s="149" t="s">
        <v>192</v>
      </c>
      <c r="L3" s="147" t="s">
        <v>193</v>
      </c>
      <c r="M3" s="150" t="s">
        <v>194</v>
      </c>
      <c r="N3" s="149" t="s">
        <v>195</v>
      </c>
      <c r="O3" s="147" t="s">
        <v>196</v>
      </c>
      <c r="P3" s="148" t="s">
        <v>197</v>
      </c>
      <c r="Q3" s="147" t="s">
        <v>198</v>
      </c>
      <c r="R3" s="147" t="s">
        <v>199</v>
      </c>
      <c r="S3" s="147" t="s">
        <v>200</v>
      </c>
      <c r="T3" s="147" t="s">
        <v>201</v>
      </c>
      <c r="U3" s="148" t="s">
        <v>202</v>
      </c>
      <c r="V3" s="147" t="s">
        <v>203</v>
      </c>
      <c r="W3" s="147" t="s">
        <v>204</v>
      </c>
      <c r="X3" s="147" t="s">
        <v>205</v>
      </c>
      <c r="Y3" s="147" t="s">
        <v>206</v>
      </c>
      <c r="Z3" s="147" t="s">
        <v>207</v>
      </c>
      <c r="AA3" s="149" t="s">
        <v>208</v>
      </c>
      <c r="AB3" s="149" t="s">
        <v>209</v>
      </c>
      <c r="AC3" s="147"/>
      <c r="AD3" s="147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A4" s="152" t="s">
        <v>210</v>
      </c>
      <c r="B4" s="153"/>
      <c r="C4" s="152" t="n">
        <v>2014</v>
      </c>
      <c r="D4" s="152" t="n">
        <v>1</v>
      </c>
      <c r="E4" s="152" t="n">
        <v>1005</v>
      </c>
      <c r="F4" s="154" t="n">
        <v>13919743</v>
      </c>
      <c r="G4" s="154" t="n">
        <v>13367098</v>
      </c>
      <c r="H4" s="155" t="n">
        <f aca="false">F4-J4</f>
        <v>13919743</v>
      </c>
      <c r="I4" s="155" t="n">
        <f aca="false">G4-K4</f>
        <v>13367098</v>
      </c>
      <c r="J4" s="156"/>
      <c r="K4" s="156"/>
      <c r="L4" s="155" t="n">
        <f aca="false">H4-I4</f>
        <v>552645</v>
      </c>
      <c r="M4" s="155" t="n">
        <f aca="false">J4-K4</f>
        <v>0</v>
      </c>
      <c r="N4" s="154" t="n">
        <v>2431521</v>
      </c>
      <c r="O4" s="157" t="n">
        <v>68064666.1181856</v>
      </c>
      <c r="P4" s="152" t="n">
        <f aca="false">O4/I4</f>
        <v>5.09195534574412</v>
      </c>
      <c r="Q4" s="155" t="n">
        <f aca="false">I4*5.5017049523</f>
        <v>73541829.2644794</v>
      </c>
      <c r="R4" s="155" t="n">
        <v>11018747.8054275</v>
      </c>
      <c r="S4" s="155" t="n">
        <v>2463940.91347832</v>
      </c>
      <c r="T4" s="157" t="n">
        <v>13733232.3112091</v>
      </c>
      <c r="U4" s="152" t="n">
        <f aca="false">R4/N4</f>
        <v>4.53162765422445</v>
      </c>
      <c r="V4" s="153"/>
      <c r="W4" s="153"/>
      <c r="X4" s="155" t="n">
        <f aca="false">N4*U12+L4*P13</f>
        <v>15657663.7612308</v>
      </c>
      <c r="Y4" s="155" t="n">
        <f aca="false">N4*5.1890047538</f>
        <v>12617174.0279645</v>
      </c>
      <c r="Z4" s="155" t="n">
        <f aca="false">L4*5.5017049523</f>
        <v>3040489.73336383</v>
      </c>
      <c r="AA4" s="155"/>
      <c r="AB4" s="155"/>
      <c r="AC4" s="155"/>
      <c r="AD4" s="155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</row>
    <row r="5" customFormat="false" ht="12.8" hidden="false" customHeight="false" outlineLevel="0" collapsed="false">
      <c r="B5" s="153"/>
      <c r="C5" s="152" t="n">
        <v>2014</v>
      </c>
      <c r="D5" s="152" t="n">
        <v>2</v>
      </c>
      <c r="E5" s="152" t="n">
        <v>1004</v>
      </c>
      <c r="F5" s="154" t="n">
        <v>14482790</v>
      </c>
      <c r="G5" s="154" t="n">
        <v>13911325</v>
      </c>
      <c r="H5" s="155" t="n">
        <f aca="false">F5-J5</f>
        <v>14482790</v>
      </c>
      <c r="I5" s="155" t="n">
        <f aca="false">G5-K5</f>
        <v>13911325</v>
      </c>
      <c r="J5" s="156"/>
      <c r="K5" s="156"/>
      <c r="L5" s="155" t="n">
        <f aca="false">H5-I5</f>
        <v>571465</v>
      </c>
      <c r="M5" s="155" t="n">
        <f aca="false">J5-K5</f>
        <v>0</v>
      </c>
      <c r="N5" s="154" t="n">
        <v>2156056</v>
      </c>
      <c r="O5" s="157" t="n">
        <v>80470827.8892677</v>
      </c>
      <c r="P5" s="152" t="n">
        <f aca="false">O5/I5</f>
        <v>5.78455523749662</v>
      </c>
      <c r="Q5" s="155" t="n">
        <f aca="false">I5*5.5017049523</f>
        <v>76536005.6455548</v>
      </c>
      <c r="R5" s="155" t="n">
        <v>13090128.797517</v>
      </c>
      <c r="S5" s="155" t="n">
        <v>2913043.96959149</v>
      </c>
      <c r="T5" s="157" t="n">
        <v>16270046.9661959</v>
      </c>
      <c r="U5" s="152" t="n">
        <f aca="false">R5/N5</f>
        <v>6.07133061363759</v>
      </c>
      <c r="V5" s="153"/>
      <c r="W5" s="153"/>
      <c r="X5" s="155" t="n">
        <f aca="false">N5*5.1890047538+L5*5.5017049523</f>
        <v>14331816.6540251</v>
      </c>
      <c r="Y5" s="155" t="n">
        <f aca="false">N5*5.1890047538</f>
        <v>11187784.833459</v>
      </c>
      <c r="Z5" s="155" t="n">
        <f aca="false">L5*5.5017049523</f>
        <v>3144031.82056612</v>
      </c>
      <c r="AA5" s="155"/>
      <c r="AB5" s="155"/>
      <c r="AC5" s="155"/>
      <c r="AD5" s="155"/>
    </row>
    <row r="6" customFormat="false" ht="12.8" hidden="false" customHeight="false" outlineLevel="0" collapsed="false">
      <c r="B6" s="153"/>
      <c r="C6" s="152" t="n">
        <v>2014</v>
      </c>
      <c r="D6" s="152" t="n">
        <v>3</v>
      </c>
      <c r="E6" s="152" t="n">
        <v>1003</v>
      </c>
      <c r="F6" s="154" t="n">
        <v>15149966</v>
      </c>
      <c r="G6" s="154" t="n">
        <v>14531608</v>
      </c>
      <c r="H6" s="155" t="n">
        <f aca="false">F6-J6</f>
        <v>15149966</v>
      </c>
      <c r="I6" s="155" t="n">
        <f aca="false">G6-K6</f>
        <v>14531608</v>
      </c>
      <c r="J6" s="156"/>
      <c r="K6" s="156"/>
      <c r="L6" s="155" t="n">
        <f aca="false">H6-I6</f>
        <v>618358</v>
      </c>
      <c r="M6" s="155" t="n">
        <f aca="false">J6-K6</f>
        <v>0</v>
      </c>
      <c r="N6" s="154" t="n">
        <v>2697106</v>
      </c>
      <c r="O6" s="157" t="n">
        <v>71025009.1540406</v>
      </c>
      <c r="P6" s="152" t="n">
        <f aca="false">O6/I6</f>
        <v>4.88762215124717</v>
      </c>
      <c r="Q6" s="155" t="n">
        <f aca="false">I6*5.5017049523</f>
        <v>79948619.6984823</v>
      </c>
      <c r="R6" s="155" t="n">
        <v>13303482.9648562</v>
      </c>
      <c r="S6" s="155" t="n">
        <v>2571105.33137627</v>
      </c>
      <c r="T6" s="157" t="n">
        <v>17670963.688597</v>
      </c>
      <c r="U6" s="152" t="n">
        <f aca="false">R6/N6</f>
        <v>4.93250282519716</v>
      </c>
      <c r="V6" s="153"/>
      <c r="W6" s="153"/>
      <c r="X6" s="155" t="n">
        <f aca="false">N6*5.1890047538+L6*5.5017049523</f>
        <v>17397319.1263968</v>
      </c>
      <c r="Y6" s="155" t="n">
        <f aca="false">N6*5.1890047538</f>
        <v>13995295.8555025</v>
      </c>
      <c r="Z6" s="155" t="n">
        <f aca="false">L6*5.5017049523</f>
        <v>3402023.27089432</v>
      </c>
      <c r="AA6" s="155"/>
      <c r="AB6" s="155"/>
      <c r="AC6" s="155"/>
      <c r="AD6" s="155"/>
    </row>
    <row r="7" customFormat="false" ht="12.8" hidden="false" customHeight="false" outlineLevel="0" collapsed="false">
      <c r="B7" s="153"/>
      <c r="C7" s="152" t="n">
        <v>2014</v>
      </c>
      <c r="D7" s="152" t="n">
        <v>4</v>
      </c>
      <c r="E7" s="152" t="n">
        <v>160</v>
      </c>
      <c r="F7" s="154" t="n">
        <v>15745971</v>
      </c>
      <c r="G7" s="154" t="n">
        <v>15148486</v>
      </c>
      <c r="H7" s="155" t="n">
        <f aca="false">F7-J7</f>
        <v>15745971</v>
      </c>
      <c r="I7" s="155" t="n">
        <f aca="false">G7-K7</f>
        <v>15148486</v>
      </c>
      <c r="J7" s="156"/>
      <c r="K7" s="156"/>
      <c r="L7" s="155" t="n">
        <f aca="false">H7-I7</f>
        <v>597485</v>
      </c>
      <c r="M7" s="155" t="n">
        <f aca="false">J7-K7</f>
        <v>0</v>
      </c>
      <c r="N7" s="154" t="n">
        <v>2598761</v>
      </c>
      <c r="O7" s="157" t="n">
        <v>90838150.786</v>
      </c>
      <c r="P7" s="152" t="n">
        <f aca="false">O7/I7</f>
        <v>5.99651679950062</v>
      </c>
      <c r="Q7" s="155" t="n">
        <f aca="false">I7*5.5017049523</f>
        <v>83342500.4460472</v>
      </c>
      <c r="R7" s="155" t="n">
        <v>12713686.068</v>
      </c>
      <c r="S7" s="155" t="n">
        <v>3288341.0584532</v>
      </c>
      <c r="T7" s="157" t="n">
        <v>17161490.7544532</v>
      </c>
      <c r="U7" s="152" t="n">
        <f aca="false">R7/N7</f>
        <v>4.89221058342803</v>
      </c>
      <c r="V7" s="153"/>
      <c r="W7" s="153"/>
      <c r="X7" s="155" t="n">
        <f aca="false">N7*5.1890047538+L7*5.5017049523</f>
        <v>16772169.366415</v>
      </c>
      <c r="Y7" s="155" t="n">
        <f aca="false">N7*5.1890047538</f>
        <v>13484983.18299</v>
      </c>
      <c r="Z7" s="155" t="n">
        <f aca="false">L7*5.5017049523</f>
        <v>3287186.18342497</v>
      </c>
      <c r="AA7" s="155"/>
      <c r="AB7" s="155"/>
      <c r="AC7" s="155"/>
      <c r="AD7" s="155"/>
    </row>
    <row r="8" customFormat="false" ht="12.8" hidden="false" customHeight="false" outlineLevel="0" collapsed="false">
      <c r="B8" s="153"/>
      <c r="C8" s="152" t="n">
        <f aca="false">C4+1</f>
        <v>2015</v>
      </c>
      <c r="D8" s="152" t="n">
        <f aca="false">D4</f>
        <v>1</v>
      </c>
      <c r="E8" s="152" t="n">
        <v>1001</v>
      </c>
      <c r="F8" s="154" t="n">
        <v>16507879</v>
      </c>
      <c r="G8" s="154" t="n">
        <v>15853349</v>
      </c>
      <c r="H8" s="155" t="n">
        <f aca="false">F8-J8</f>
        <v>16507879</v>
      </c>
      <c r="I8" s="155" t="n">
        <f aca="false">G8-K8</f>
        <v>15853349</v>
      </c>
      <c r="J8" s="156"/>
      <c r="K8" s="156"/>
      <c r="L8" s="155" t="n">
        <f aca="false">H8-I8</f>
        <v>654530</v>
      </c>
      <c r="M8" s="155" t="n">
        <f aca="false">J8-K8</f>
        <v>0</v>
      </c>
      <c r="N8" s="154" t="n">
        <v>3002195</v>
      </c>
      <c r="O8" s="157" t="n">
        <v>81897043.9675653</v>
      </c>
      <c r="P8" s="152" t="n">
        <f aca="false">O8/I8</f>
        <v>5.16591440506137</v>
      </c>
      <c r="Q8" s="155" t="n">
        <f aca="false">I8*5.5017049523</f>
        <v>87220448.7038403</v>
      </c>
      <c r="R8" s="155" t="n">
        <v>13986686.083894</v>
      </c>
      <c r="S8" s="155" t="n">
        <v>2964672.99162586</v>
      </c>
      <c r="T8" s="157" t="n">
        <v>18231627.4986104</v>
      </c>
      <c r="U8" s="152" t="n">
        <f aca="false">R8/N8</f>
        <v>4.65881999133767</v>
      </c>
      <c r="V8" s="153"/>
      <c r="W8" s="153"/>
      <c r="X8" s="155" t="n">
        <f aca="false">N8*5.1890047538+L8*5.5017049523</f>
        <v>19179435.0692635</v>
      </c>
      <c r="Y8" s="155" t="n">
        <f aca="false">N8*5.1890047538</f>
        <v>15578404.1268346</v>
      </c>
      <c r="Z8" s="155" t="n">
        <f aca="false">L8*5.5017049523</f>
        <v>3601030.94242892</v>
      </c>
      <c r="AA8" s="155" t="s">
        <v>211</v>
      </c>
      <c r="AB8" s="155"/>
      <c r="AC8" s="155"/>
      <c r="AD8" s="155"/>
    </row>
    <row r="9" customFormat="false" ht="12.8" hidden="false" customHeight="false" outlineLevel="0" collapsed="false">
      <c r="B9" s="153"/>
      <c r="C9" s="152" t="n">
        <f aca="false">C5+1</f>
        <v>2015</v>
      </c>
      <c r="D9" s="152" t="n">
        <f aca="false">D5</f>
        <v>2</v>
      </c>
      <c r="E9" s="152" t="n">
        <v>1000</v>
      </c>
      <c r="F9" s="154" t="n">
        <v>17877475</v>
      </c>
      <c r="G9" s="154" t="n">
        <v>17180984</v>
      </c>
      <c r="H9" s="155" t="n">
        <f aca="false">F9-J9</f>
        <v>17877475</v>
      </c>
      <c r="I9" s="155" t="n">
        <f aca="false">G9-K9</f>
        <v>17180984</v>
      </c>
      <c r="J9" s="156"/>
      <c r="K9" s="156"/>
      <c r="L9" s="155" t="n">
        <f aca="false">H9-I9</f>
        <v>696491</v>
      </c>
      <c r="M9" s="155" t="n">
        <f aca="false">J9-K9</f>
        <v>0</v>
      </c>
      <c r="N9" s="154" t="n">
        <v>2371185</v>
      </c>
      <c r="O9" s="157" t="n">
        <v>104523364.336654</v>
      </c>
      <c r="P9" s="152" t="n">
        <f aca="false">O9/I9</f>
        <v>6.08366577471081</v>
      </c>
      <c r="Q9" s="155" t="n">
        <f aca="false">I9*5.5017049523</f>
        <v>94524704.7581871</v>
      </c>
      <c r="R9" s="155" t="n">
        <v>14339828.6769147</v>
      </c>
      <c r="S9" s="155" t="n">
        <v>3783745.78898687</v>
      </c>
      <c r="T9" s="157" t="n">
        <v>19687951.5296409</v>
      </c>
      <c r="U9" s="152" t="n">
        <f aca="false">R9/N9</f>
        <v>6.04753685474339</v>
      </c>
      <c r="V9" s="153"/>
      <c r="W9" s="153"/>
      <c r="X9" s="155" t="n">
        <f aca="false">N9*5.1890047538+L9*5.5017049523</f>
        <v>16135978.2210716</v>
      </c>
      <c r="Y9" s="155" t="n">
        <f aca="false">N9*5.1890047538</f>
        <v>12304090.2371393</v>
      </c>
      <c r="Z9" s="155" t="n">
        <f aca="false">L9*5.5017049523</f>
        <v>3831887.98393238</v>
      </c>
      <c r="AA9" s="155" t="s">
        <v>212</v>
      </c>
      <c r="AB9" s="155" t="n">
        <v>0</v>
      </c>
      <c r="AC9" s="155" t="n">
        <v>0</v>
      </c>
      <c r="AD9" s="155"/>
    </row>
    <row r="10" customFormat="false" ht="12.8" hidden="false" customHeight="false" outlineLevel="0" collapsed="false">
      <c r="B10" s="153"/>
      <c r="C10" s="152" t="n">
        <v>2016</v>
      </c>
      <c r="D10" s="152" t="n">
        <v>2</v>
      </c>
      <c r="E10" s="152" t="n">
        <v>996</v>
      </c>
      <c r="F10" s="154" t="n">
        <v>18529945</v>
      </c>
      <c r="G10" s="154" t="n">
        <v>17797215</v>
      </c>
      <c r="H10" s="155" t="n">
        <f aca="false">F10-J10</f>
        <v>18529945</v>
      </c>
      <c r="I10" s="155" t="n">
        <f aca="false">G10-K10</f>
        <v>17797215</v>
      </c>
      <c r="J10" s="156"/>
      <c r="K10" s="156"/>
      <c r="L10" s="155" t="n">
        <f aca="false">H10-I10</f>
        <v>732730</v>
      </c>
      <c r="M10" s="155" t="n">
        <f aca="false">J10-K10</f>
        <v>0</v>
      </c>
      <c r="N10" s="156"/>
      <c r="O10" s="153"/>
      <c r="P10" s="153"/>
      <c r="Q10" s="155" t="n">
        <f aca="false">I10*5.5017049523</f>
        <v>97915025.9026478</v>
      </c>
      <c r="R10" s="155"/>
      <c r="S10" s="155"/>
      <c r="T10" s="153"/>
      <c r="U10" s="153"/>
      <c r="V10" s="153"/>
      <c r="W10" s="153"/>
      <c r="X10" s="155"/>
      <c r="Y10" s="155"/>
      <c r="Z10" s="155"/>
      <c r="AA10" s="155" t="s">
        <v>18</v>
      </c>
      <c r="AB10" s="155" t="n">
        <f aca="false">'Central pensions'!AB10</f>
        <v>17079733.2296869</v>
      </c>
      <c r="AC10" s="158" t="n">
        <f aca="false">'Central pensions'!AC10</f>
        <v>8.59954390325211</v>
      </c>
      <c r="AD10" s="0" t="s">
        <v>213</v>
      </c>
    </row>
    <row r="11" customFormat="false" ht="12.8" hidden="false" customHeight="false" outlineLevel="0" collapsed="false">
      <c r="B11" s="153"/>
      <c r="C11" s="152" t="n">
        <v>2016</v>
      </c>
      <c r="D11" s="152" t="n">
        <v>3</v>
      </c>
      <c r="E11" s="152" t="n">
        <v>995</v>
      </c>
      <c r="F11" s="154" t="n">
        <v>19118239</v>
      </c>
      <c r="G11" s="154" t="n">
        <v>18342944</v>
      </c>
      <c r="H11" s="155" t="n">
        <f aca="false">F11-J11</f>
        <v>19118239</v>
      </c>
      <c r="I11" s="155" t="n">
        <f aca="false">G11-K11</f>
        <v>18342944</v>
      </c>
      <c r="J11" s="156"/>
      <c r="K11" s="156"/>
      <c r="L11" s="155" t="n">
        <f aca="false">H11-I11</f>
        <v>775295</v>
      </c>
      <c r="M11" s="155" t="n">
        <f aca="false">J11-K11</f>
        <v>0</v>
      </c>
      <c r="N11" s="156"/>
      <c r="O11" s="153"/>
      <c r="P11" s="153"/>
      <c r="Q11" s="155" t="n">
        <f aca="false">I11*5.5017049523</f>
        <v>100917465.844562</v>
      </c>
      <c r="R11" s="155"/>
      <c r="S11" s="155"/>
      <c r="T11" s="153"/>
      <c r="U11" s="153"/>
      <c r="V11" s="153"/>
      <c r="W11" s="153"/>
      <c r="X11" s="155"/>
      <c r="Y11" s="155"/>
      <c r="Z11" s="155"/>
      <c r="AA11" s="155" t="s">
        <v>20</v>
      </c>
      <c r="AB11" s="155" t="n">
        <f aca="false">'Central pensions'!AB11</f>
        <v>24337291.3360368</v>
      </c>
      <c r="AC11" s="158" t="n">
        <f aca="false">'Central pensions'!AC11</f>
        <v>9.09579329157496</v>
      </c>
      <c r="AD11" s="155" t="s">
        <v>214</v>
      </c>
    </row>
    <row r="12" customFormat="false" ht="12.8" hidden="false" customHeight="false" outlineLevel="0" collapsed="false">
      <c r="B12" s="153"/>
      <c r="C12" s="152" t="n">
        <v>2016</v>
      </c>
      <c r="D12" s="152" t="n">
        <v>4</v>
      </c>
      <c r="E12" s="152" t="n">
        <v>994</v>
      </c>
      <c r="F12" s="154" t="n">
        <v>20592277</v>
      </c>
      <c r="G12" s="154" t="n">
        <v>19759371</v>
      </c>
      <c r="H12" s="155" t="n">
        <f aca="false">F12-J12</f>
        <v>20592277</v>
      </c>
      <c r="I12" s="155" t="n">
        <f aca="false">G12-K12</f>
        <v>19759371</v>
      </c>
      <c r="J12" s="156"/>
      <c r="K12" s="156"/>
      <c r="L12" s="155" t="n">
        <f aca="false">H12-I12</f>
        <v>832906</v>
      </c>
      <c r="M12" s="155" t="n">
        <f aca="false">J12-K12</f>
        <v>0</v>
      </c>
      <c r="N12" s="156"/>
      <c r="O12" s="153"/>
      <c r="P12" s="153" t="s">
        <v>215</v>
      </c>
      <c r="Q12" s="155" t="n">
        <f aca="false">I12*5.5017049523</f>
        <v>108710229.285033</v>
      </c>
      <c r="R12" s="155"/>
      <c r="S12" s="155"/>
      <c r="T12" s="153"/>
      <c r="U12" s="152" t="n">
        <f aca="false">AVERAGE(U4:U9)</f>
        <v>5.18900475376138</v>
      </c>
      <c r="V12" s="153"/>
      <c r="W12" s="153"/>
      <c r="X12" s="155"/>
      <c r="Y12" s="155"/>
      <c r="Z12" s="155"/>
      <c r="AA12" s="155" t="s">
        <v>24</v>
      </c>
      <c r="AB12" s="155" t="n">
        <f aca="false">'Central pensions'!AB12</f>
        <v>7699173.32650563</v>
      </c>
      <c r="AC12" s="158" t="n">
        <f aca="false">'Central pensions'!AC12</f>
        <v>9.44555196576929</v>
      </c>
      <c r="AD12" s="155" t="s">
        <v>216</v>
      </c>
    </row>
    <row r="13" customFormat="false" ht="12.8" hidden="false" customHeight="false" outlineLevel="0" collapsed="false">
      <c r="B13" s="153"/>
      <c r="C13" s="152" t="n">
        <v>2017</v>
      </c>
      <c r="D13" s="152" t="n">
        <v>1</v>
      </c>
      <c r="E13" s="152" t="n">
        <v>993</v>
      </c>
      <c r="F13" s="154" t="n">
        <v>20242858</v>
      </c>
      <c r="G13" s="154" t="n">
        <v>19409870</v>
      </c>
      <c r="H13" s="155" t="n">
        <f aca="false">F13-J13</f>
        <v>20242858</v>
      </c>
      <c r="I13" s="155" t="n">
        <f aca="false">G13-K13</f>
        <v>19409870</v>
      </c>
      <c r="J13" s="156"/>
      <c r="K13" s="156"/>
      <c r="L13" s="155" t="n">
        <f aca="false">H13-I13</f>
        <v>832988</v>
      </c>
      <c r="M13" s="155" t="n">
        <f aca="false">J13-K13</f>
        <v>0</v>
      </c>
      <c r="N13" s="156"/>
      <c r="O13" s="153"/>
      <c r="P13" s="152" t="n">
        <f aca="false">AVERAGE(P4:P9)</f>
        <v>5.50170495229345</v>
      </c>
      <c r="Q13" s="155" t="n">
        <f aca="false">I13*5.5017049523</f>
        <v>106787377.902499</v>
      </c>
      <c r="R13" s="155"/>
      <c r="S13" s="155"/>
      <c r="T13" s="153"/>
      <c r="U13" s="153"/>
      <c r="V13" s="153"/>
      <c r="W13" s="153"/>
      <c r="X13" s="155"/>
      <c r="Y13" s="155"/>
      <c r="Z13" s="155"/>
      <c r="AA13" s="155"/>
      <c r="AB13" s="155"/>
      <c r="AC13" s="159" t="n">
        <f aca="false">'Central pensions'!AC13</f>
        <v>9.04696305353212</v>
      </c>
      <c r="AD13" s="155"/>
    </row>
    <row r="14" customFormat="false" ht="12.8" hidden="false" customHeight="false" outlineLevel="0" collapsed="false">
      <c r="A14" s="160" t="s">
        <v>217</v>
      </c>
      <c r="B14" s="5"/>
      <c r="C14" s="160" t="n">
        <v>2015</v>
      </c>
      <c r="D14" s="160" t="n">
        <v>1</v>
      </c>
      <c r="E14" s="160" t="n">
        <v>161</v>
      </c>
      <c r="F14" s="161" t="n">
        <f aca="false">low_v2_m!B2+temporary_pension_bonus_low!B2</f>
        <v>17739542.6683295</v>
      </c>
      <c r="G14" s="161" t="n">
        <f aca="false">low_v2_m!C2+temporary_pension_bonus_low!B2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2" t="n">
        <f aca="false">low_v2_m!J2</f>
        <v>0</v>
      </c>
      <c r="K14" s="162" t="n">
        <f aca="false">low_v2_m!K2</f>
        <v>0</v>
      </c>
      <c r="L14" s="8" t="n">
        <f aca="false">H14-I14</f>
        <v>693534.21234091</v>
      </c>
      <c r="M14" s="8" t="n">
        <f aca="false">J14-K14</f>
        <v>0</v>
      </c>
      <c r="N14" s="162" t="n">
        <f aca="false">SUM(low_v5_m!C2:J2)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3" t="n">
        <f aca="false">low_v2_m!B3+temporary_pension_bonus_low!B3</f>
        <v>20424458.4543804</v>
      </c>
      <c r="G15" s="163" t="n">
        <f aca="false">low_v2_m!C3+temporary_pension_bonus_low!B3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4" t="n">
        <f aca="false">low_v2_m!J3</f>
        <v>0</v>
      </c>
      <c r="K15" s="164" t="n">
        <f aca="false">low_v2_m!K3</f>
        <v>0</v>
      </c>
      <c r="L15" s="67" t="n">
        <f aca="false">H15-I15</f>
        <v>800067.552071896</v>
      </c>
      <c r="M15" s="67" t="n">
        <f aca="false">J15-K15</f>
        <v>0</v>
      </c>
      <c r="N15" s="164" t="n">
        <f aca="false">SUM(low_v5_m!C3:J3)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3" t="n">
        <f aca="false">low_v2_m!B4+temporary_pension_bonus_low!B4</f>
        <v>19770972.3841794</v>
      </c>
      <c r="G16" s="163" t="n">
        <f aca="false">low_v2_m!C4+temporary_pension_bonus_low!B4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4" t="n">
        <f aca="false">low_v2_m!J4</f>
        <v>0</v>
      </c>
      <c r="K16" s="164" t="n">
        <f aca="false">low_v2_m!K4</f>
        <v>0</v>
      </c>
      <c r="L16" s="67" t="n">
        <f aca="false">H16-I16</f>
        <v>775309.268529587</v>
      </c>
      <c r="M16" s="67" t="n">
        <f aca="false">J16-K16</f>
        <v>0</v>
      </c>
      <c r="N16" s="164" t="n">
        <f aca="false">SUM(low_v5_m!C4:J4)</f>
        <v>2964080.7181469</v>
      </c>
      <c r="O16" s="165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5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3" t="n">
        <f aca="false">low_v2_m!B5+temporary_pension_bonus_low!B5</f>
        <v>21368066.5344648</v>
      </c>
      <c r="G17" s="163" t="n">
        <f aca="false">low_v2_m!C5+temporary_pension_bonus_low!B5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4" t="n">
        <f aca="false">low_v2_m!J5</f>
        <v>0</v>
      </c>
      <c r="K17" s="164" t="n">
        <f aca="false">low_v2_m!K5</f>
        <v>0</v>
      </c>
      <c r="L17" s="67" t="n">
        <f aca="false">H17-I17</f>
        <v>840306.694912139</v>
      </c>
      <c r="M17" s="67" t="n">
        <f aca="false">J17-K17</f>
        <v>0</v>
      </c>
      <c r="N17" s="164" t="n">
        <f aca="false">SUM(low_v5_m!C5:J5)</f>
        <v>2823292.24132232</v>
      </c>
      <c r="O17" s="165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5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0"/>
      <c r="B18" s="5"/>
      <c r="C18" s="160" t="n">
        <f aca="false">C14+1</f>
        <v>2016</v>
      </c>
      <c r="D18" s="160" t="n">
        <f aca="false">D14</f>
        <v>1</v>
      </c>
      <c r="E18" s="160" t="n">
        <v>165</v>
      </c>
      <c r="F18" s="161" t="n">
        <f aca="false">low_v2_m!B6+temporary_pension_bonus_low!B6</f>
        <v>18728958.0861916</v>
      </c>
      <c r="G18" s="161" t="n">
        <f aca="false">low_v2_m!C6+temporary_pension_bonus_low!B6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2" t="n">
        <f aca="false">low_v2_m!J6</f>
        <v>0</v>
      </c>
      <c r="K18" s="162" t="n">
        <f aca="false">low_v2_m!K6</f>
        <v>0</v>
      </c>
      <c r="L18" s="8" t="n">
        <f aca="false">H18-I18</f>
        <v>734158.084804092</v>
      </c>
      <c r="M18" s="8" t="n">
        <f aca="false">J18-K18</f>
        <v>0</v>
      </c>
      <c r="N18" s="162" t="n">
        <f aca="false">SUM(low_v5_m!C6:J6)</f>
        <v>2816470.50091539</v>
      </c>
      <c r="O18" s="166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6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3" t="n">
        <f aca="false">low_v2_m!B7+temporary_pension_bonus_low!B7</f>
        <v>19344977.1486059</v>
      </c>
      <c r="G19" s="163" t="n">
        <f aca="false">low_v2_m!C7+temporary_pension_bonus_low!B7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4" t="n">
        <f aca="false">low_v2_m!J7</f>
        <v>0</v>
      </c>
      <c r="K19" s="164" t="n">
        <f aca="false">low_v2_m!K7</f>
        <v>0</v>
      </c>
      <c r="L19" s="67" t="n">
        <f aca="false">H19-I19</f>
        <v>760025.083108328</v>
      </c>
      <c r="M19" s="67" t="n">
        <f aca="false">J19-K19</f>
        <v>0</v>
      </c>
      <c r="N19" s="164" t="n">
        <f aca="false">SUM(low_v5_m!C7:J7)</f>
        <v>2801537.62062767</v>
      </c>
      <c r="O19" s="165" t="n">
        <v>104116643.411142</v>
      </c>
      <c r="P19" s="7"/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5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4" t="n">
        <f aca="false">low_v2_m!D8+temporary_pension_bonus_low!B8</f>
        <v>18490578.4951819</v>
      </c>
      <c r="G20" s="164" t="n">
        <f aca="false">low_v2_m!E8+temporary_pension_bonus_low!B8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4" t="n">
        <f aca="false">low_v2_m!J8</f>
        <v>0</v>
      </c>
      <c r="K20" s="164" t="n">
        <f aca="false">low_v2_m!K8</f>
        <v>0</v>
      </c>
      <c r="L20" s="67" t="n">
        <f aca="false">H20-I20</f>
        <v>729257.767694697</v>
      </c>
      <c r="M20" s="67" t="n">
        <f aca="false">J20-K20</f>
        <v>0</v>
      </c>
      <c r="N20" s="164" t="n">
        <f aca="false">SUM(low_v5_m!C8:J8)</f>
        <v>2450156.14160319</v>
      </c>
      <c r="O20" s="165" t="n">
        <v>90764685.8571572</v>
      </c>
      <c r="P20" s="7"/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5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4" t="n">
        <f aca="false">low_v2_m!D9+temporary_pension_bonus_low!B9</f>
        <v>20206487.8241814</v>
      </c>
      <c r="G21" s="164" t="n">
        <f aca="false">low_v2_m!E9+temporary_pension_bonus_low!B9</f>
        <v>19407540.7231197</v>
      </c>
      <c r="H21" s="67" t="n">
        <f aca="false">F21-J21</f>
        <v>20187754.0112131</v>
      </c>
      <c r="I21" s="67" t="n">
        <f aca="false">G21-K21</f>
        <v>19389368.9245404</v>
      </c>
      <c r="J21" s="164" t="n">
        <f aca="false">low_v2_m!J9</f>
        <v>18733.8129683629</v>
      </c>
      <c r="K21" s="164" t="n">
        <f aca="false">low_v2_m!K9</f>
        <v>18171.7985793121</v>
      </c>
      <c r="L21" s="67" t="n">
        <f aca="false">H21-I21</f>
        <v>798385.086672675</v>
      </c>
      <c r="M21" s="67" t="n">
        <f aca="false">J21-K21</f>
        <v>562.014389050884</v>
      </c>
      <c r="N21" s="164" t="n">
        <f aca="false">SUM(low_v5_m!C9:J9)</f>
        <v>3892938.68981568</v>
      </c>
      <c r="O21" s="165" t="n">
        <v>112083822.294624</v>
      </c>
      <c r="P21" s="7"/>
      <c r="Q21" s="67" t="n">
        <f aca="false">I21*5.5017049523</f>
        <v>106674587.034116</v>
      </c>
      <c r="R21" s="67" t="n">
        <v>21412355.8556138</v>
      </c>
      <c r="S21" s="67" t="n">
        <v>4057434.36706539</v>
      </c>
      <c r="T21" s="165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4392479.18518952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0"/>
      <c r="B22" s="5"/>
      <c r="C22" s="160" t="n">
        <f aca="false">C18+1</f>
        <v>2017</v>
      </c>
      <c r="D22" s="160" t="n">
        <f aca="false">D18</f>
        <v>1</v>
      </c>
      <c r="E22" s="160" t="n">
        <v>169</v>
      </c>
      <c r="F22" s="162" t="n">
        <f aca="false">low_v2_m!D10+temporary_pension_bonus_low!B10</f>
        <v>19442559.2610444</v>
      </c>
      <c r="G22" s="162" t="n">
        <f aca="false">low_v2_m!E10+temporary_pension_bonus_low!B10</f>
        <v>18671668.2828259</v>
      </c>
      <c r="H22" s="8" t="n">
        <f aca="false">F22-J22</f>
        <v>19390189.5303602</v>
      </c>
      <c r="I22" s="8" t="n">
        <f aca="false">G22-K22</f>
        <v>18620869.6440622</v>
      </c>
      <c r="J22" s="162" t="n">
        <f aca="false">low_v2_m!J10</f>
        <v>52369.7306842421</v>
      </c>
      <c r="K22" s="162" t="n">
        <f aca="false">low_v2_m!K10</f>
        <v>50798.6387637148</v>
      </c>
      <c r="L22" s="8" t="n">
        <f aca="false">H22-I22</f>
        <v>769319.886297975</v>
      </c>
      <c r="M22" s="8" t="n">
        <f aca="false">J22-K22</f>
        <v>1571.09192052727</v>
      </c>
      <c r="N22" s="162" t="n">
        <f aca="false">SUM(low_v5_m!C10:J10)</f>
        <v>4222415.9294058</v>
      </c>
      <c r="O22" s="166" t="n">
        <v>99073334.5554007</v>
      </c>
      <c r="P22" s="5"/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6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4232571.02834844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4" t="n">
        <f aca="false">low_v2_m!D11+temporary_pension_bonus_low!B11</f>
        <v>20770363.7669549</v>
      </c>
      <c r="G23" s="164" t="n">
        <f aca="false">low_v2_m!E11+temporary_pension_bonus_low!B11</f>
        <v>19945387.4704532</v>
      </c>
      <c r="H23" s="67" t="n">
        <f aca="false">F23-J23</f>
        <v>20671124.2633376</v>
      </c>
      <c r="I23" s="67" t="n">
        <f aca="false">G23-K23</f>
        <v>19849125.1519444</v>
      </c>
      <c r="J23" s="164" t="n">
        <f aca="false">low_v2_m!J11</f>
        <v>99239.5036172691</v>
      </c>
      <c r="K23" s="164" t="n">
        <f aca="false">low_v2_m!K11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4" t="n">
        <f aca="false">SUM(low_v5_m!C11:J11)</f>
        <v>3867366.74910504</v>
      </c>
      <c r="O23" s="165" t="n">
        <v>118311548.494431</v>
      </c>
      <c r="P23" s="7"/>
      <c r="Q23" s="67" t="n">
        <f aca="false">I23*5.5017049523</f>
        <v>109204030.147275</v>
      </c>
      <c r="R23" s="67" t="n">
        <v>18535352.9612218</v>
      </c>
      <c r="S23" s="67" t="n">
        <v>4282878.0554984</v>
      </c>
      <c r="T23" s="165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4" t="n">
        <f aca="false">low_v2_m!D12+temporary_pension_bonus_low!B12</f>
        <v>19946339.4687234</v>
      </c>
      <c r="G24" s="164" t="n">
        <f aca="false">low_v2_m!E12+temporary_pension_bonus_low!B12</f>
        <v>19153514.1092787</v>
      </c>
      <c r="H24" s="67" t="n">
        <f aca="false">F24-J24</f>
        <v>19829109.5009065</v>
      </c>
      <c r="I24" s="67" t="n">
        <f aca="false">G24-K24</f>
        <v>19039801.0404963</v>
      </c>
      <c r="J24" s="164" t="n">
        <f aca="false">low_v2_m!J12</f>
        <v>117229.967816862</v>
      </c>
      <c r="K24" s="164" t="n">
        <f aca="false">low_v2_m!K12</f>
        <v>113713.068782356</v>
      </c>
      <c r="L24" s="67" t="n">
        <f aca="false">H24-I24</f>
        <v>789308.460410208</v>
      </c>
      <c r="M24" s="67" t="n">
        <f aca="false">J24-K24</f>
        <v>3516.89903450584</v>
      </c>
      <c r="N24" s="164" t="n">
        <f aca="false">SUM(low_v5_m!C12:J12)</f>
        <v>3510870.42223416</v>
      </c>
      <c r="O24" s="165" t="n">
        <v>103254577.736778</v>
      </c>
      <c r="P24" s="7"/>
      <c r="Q24" s="67" t="n">
        <f aca="false">I24*5.5017049523</f>
        <v>104751367.675305</v>
      </c>
      <c r="R24" s="67" t="n">
        <v>18516776.2102264</v>
      </c>
      <c r="S24" s="67" t="n">
        <v>3737815.71407136</v>
      </c>
      <c r="T24" s="165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</v>
      </c>
      <c r="Y24" s="67" t="n">
        <f aca="false">N24*5.1890047538</f>
        <v>18217923.3109489</v>
      </c>
      <c r="Z24" s="67" t="n">
        <f aca="false">L24*5.5017049523</f>
        <v>4342542.26553113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4" t="n">
        <f aca="false">low_v2_m!D13+temporary_pension_bonus_low!B13</f>
        <v>21733835.2916421</v>
      </c>
      <c r="G25" s="164" t="n">
        <f aca="false">low_v2_m!E13+temporary_pension_bonus_low!B13</f>
        <v>20868135.4316093</v>
      </c>
      <c r="H25" s="67" t="n">
        <f aca="false">F25-J25</f>
        <v>21571114.1132176</v>
      </c>
      <c r="I25" s="67" t="n">
        <f aca="false">G25-K25</f>
        <v>20710295.8885375</v>
      </c>
      <c r="J25" s="164" t="n">
        <f aca="false">low_v2_m!J13</f>
        <v>162721.178424523</v>
      </c>
      <c r="K25" s="164" t="n">
        <f aca="false">low_v2_m!K13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4" t="n">
        <f aca="false">SUM(low_v5_m!C13:J13)</f>
        <v>3990735.76895413</v>
      </c>
      <c r="O25" s="167" t="n">
        <v>124728426.724285</v>
      </c>
      <c r="Q25" s="67" t="n">
        <f aca="false">I25*5.5017049523</f>
        <v>113941937.453565</v>
      </c>
      <c r="R25" s="67" t="n">
        <v>18747481.3987943</v>
      </c>
      <c r="S25" s="67" t="n">
        <v>4515169.04741912</v>
      </c>
      <c r="T25" s="167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0"/>
      <c r="B26" s="5"/>
      <c r="C26" s="160" t="n">
        <f aca="false">C22+1</f>
        <v>2018</v>
      </c>
      <c r="D26" s="160" t="n">
        <f aca="false">D22</f>
        <v>1</v>
      </c>
      <c r="E26" s="160" t="n">
        <v>173</v>
      </c>
      <c r="F26" s="162" t="n">
        <f aca="false">low_v2_m!D14+temporary_pension_bonus_low!B14</f>
        <v>20218888.9531108</v>
      </c>
      <c r="G26" s="162" t="n">
        <f aca="false">low_v2_m!E14+temporary_pension_bonus_low!B14</f>
        <v>19414223.1621779</v>
      </c>
      <c r="H26" s="8" t="n">
        <f aca="false">F26-J26</f>
        <v>20043363.9902803</v>
      </c>
      <c r="I26" s="8" t="n">
        <f aca="false">G26-K26</f>
        <v>19243963.9482324</v>
      </c>
      <c r="J26" s="162" t="n">
        <f aca="false">low_v2_m!J14</f>
        <v>175524.962830442</v>
      </c>
      <c r="K26" s="162" t="n">
        <f aca="false">low_v2_m!K14</f>
        <v>170259.213945529</v>
      </c>
      <c r="L26" s="8" t="n">
        <f aca="false">H26-I26</f>
        <v>799400.042047981</v>
      </c>
      <c r="M26" s="8" t="n">
        <f aca="false">J26-K26</f>
        <v>5265.74888491325</v>
      </c>
      <c r="N26" s="162" t="n">
        <f aca="false">SUM(low_v5_m!C14:J14)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4398063.17020421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4" t="n">
        <f aca="false">low_v2_m!D15+temporary_pension_bonus_low!B15</f>
        <v>20296024.1848376</v>
      </c>
      <c r="G27" s="164" t="n">
        <f aca="false">low_v2_m!E15+temporary_pension_bonus_low!B15</f>
        <v>19500116.3075919</v>
      </c>
      <c r="H27" s="67" t="n">
        <f aca="false">F27-J27</f>
        <v>20093281.5342004</v>
      </c>
      <c r="I27" s="67" t="n">
        <f aca="false">G27-K27</f>
        <v>19303455.9364738</v>
      </c>
      <c r="J27" s="164" t="n">
        <f aca="false">low_v2_m!J15</f>
        <v>202742.650637218</v>
      </c>
      <c r="K27" s="164" t="n">
        <f aca="false">low_v2_m!K15</f>
        <v>196660.371118102</v>
      </c>
      <c r="L27" s="67" t="n">
        <f aca="false">H27-I27</f>
        <v>789825.597726557</v>
      </c>
      <c r="M27" s="67" t="n">
        <f aca="false">J27-K27</f>
        <v>6082.27951911654</v>
      </c>
      <c r="N27" s="164" t="n">
        <f aca="false">SUM(low_v5_m!C15:J15)</f>
        <v>3588608.991979</v>
      </c>
      <c r="O27" s="7"/>
      <c r="P27" s="7"/>
      <c r="Q27" s="67" t="n">
        <f aca="false">I27*5.5017049523</f>
        <v>106201919.122203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22966696.5213739</v>
      </c>
      <c r="Y27" s="67" t="n">
        <f aca="false">N27*5.1890047538</f>
        <v>18621309.1189084</v>
      </c>
      <c r="Z27" s="67" t="n">
        <f aca="false">L27*5.5017049523</f>
        <v>4345387.40246551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4" t="n">
        <f aca="false">low_v2_m!D16+temporary_pension_bonus_low!B16</f>
        <v>18996972.1123844</v>
      </c>
      <c r="G28" s="164" t="n">
        <f aca="false">low_v2_m!E16+temporary_pension_bonus_low!B16</f>
        <v>18240826.5509977</v>
      </c>
      <c r="H28" s="67" t="n">
        <f aca="false">F28-J28</f>
        <v>18774109.8030382</v>
      </c>
      <c r="I28" s="67" t="n">
        <f aca="false">G28-K28</f>
        <v>18024650.1109319</v>
      </c>
      <c r="J28" s="164" t="n">
        <f aca="false">low_v2_m!J16</f>
        <v>222862.309346122</v>
      </c>
      <c r="K28" s="164" t="n">
        <f aca="false">low_v2_m!K16</f>
        <v>216176.440065739</v>
      </c>
      <c r="L28" s="67" t="n">
        <f aca="false">H28-I28</f>
        <v>749459.69210631</v>
      </c>
      <c r="M28" s="67" t="n">
        <f aca="false">J28-K28</f>
        <v>6685.86928038366</v>
      </c>
      <c r="N28" s="164" t="n">
        <f aca="false">SUM(low_v5_m!C16:J16)</f>
        <v>3273414.78527882</v>
      </c>
      <c r="O28" s="7"/>
      <c r="P28" s="7"/>
      <c r="Q28" s="67" t="n">
        <f aca="false">I28*5.5017049523</f>
        <v>99166306.778789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21109070.9815815</v>
      </c>
      <c r="Y28" s="67" t="n">
        <f aca="false">N28*5.1890047538</f>
        <v>16985764.881971</v>
      </c>
      <c r="Z28" s="67" t="n">
        <f aca="false">L28*5.5017049523</f>
        <v>4123306.09961052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4" t="n">
        <f aca="false">low_v2_m!D17+temporary_pension_bonus_low!B17</f>
        <v>17389518.3454194</v>
      </c>
      <c r="G29" s="164" t="n">
        <f aca="false">low_v2_m!E17+temporary_pension_bonus_low!B17</f>
        <v>16699154.5286054</v>
      </c>
      <c r="H29" s="67" t="n">
        <f aca="false">F29-J29</f>
        <v>17158547.043947</v>
      </c>
      <c r="I29" s="67" t="n">
        <f aca="false">G29-K29</f>
        <v>16475112.3661771</v>
      </c>
      <c r="J29" s="164" t="n">
        <f aca="false">low_v2_m!J17</f>
        <v>230971.30147243</v>
      </c>
      <c r="K29" s="164" t="n">
        <f aca="false">low_v2_m!K17</f>
        <v>224042.162428257</v>
      </c>
      <c r="L29" s="67" t="n">
        <f aca="false">H29-I29</f>
        <v>683434.677769858</v>
      </c>
      <c r="M29" s="67" t="n">
        <f aca="false">J29-K29</f>
        <v>6929.13904417286</v>
      </c>
      <c r="N29" s="164" t="n">
        <f aca="false">SUM(low_v5_m!C17:J17)</f>
        <v>3038125.44366606</v>
      </c>
      <c r="O29" s="7"/>
      <c r="P29" s="7"/>
      <c r="Q29" s="67" t="n">
        <f aca="false">I29*5.5017049523</f>
        <v>90641207.2946955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3760055.95125998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0"/>
      <c r="B30" s="5"/>
      <c r="C30" s="160" t="n">
        <f aca="false">C26+1</f>
        <v>2019</v>
      </c>
      <c r="D30" s="160" t="n">
        <f aca="false">D26</f>
        <v>1</v>
      </c>
      <c r="E30" s="160" t="n">
        <v>177</v>
      </c>
      <c r="F30" s="162" t="n">
        <f aca="false">low_v2_m!D18+temporary_pension_bonus_low!B18</f>
        <v>17226658.2022372</v>
      </c>
      <c r="G30" s="162" t="n">
        <f aca="false">low_v2_m!E18+temporary_pension_bonus_low!B18</f>
        <v>16542084.4846852</v>
      </c>
      <c r="H30" s="8" t="n">
        <f aca="false">F30-J30</f>
        <v>17031067.6351747</v>
      </c>
      <c r="I30" s="8" t="n">
        <f aca="false">G30-K30</f>
        <v>16352361.6346345</v>
      </c>
      <c r="J30" s="162" t="n">
        <f aca="false">low_v2_m!J18</f>
        <v>195590.56706249</v>
      </c>
      <c r="K30" s="162" t="n">
        <f aca="false">low_v2_m!K18</f>
        <v>189722.850050615</v>
      </c>
      <c r="L30" s="8" t="n">
        <f aca="false">H30-I30</f>
        <v>678706.000540193</v>
      </c>
      <c r="M30" s="8" t="n">
        <f aca="false">J30-K30</f>
        <v>5867.71701187466</v>
      </c>
      <c r="N30" s="162" t="n">
        <f aca="false">SUM(low_v5_m!C18:J18)</f>
        <v>3559515.16025303</v>
      </c>
      <c r="O30" s="5"/>
      <c r="P30" s="5"/>
      <c r="Q30" s="8" t="n">
        <f aca="false">I30*5.5017049523</f>
        <v>89965868.9870694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32282.4477429258</v>
      </c>
      <c r="X30" s="8" t="n">
        <f aca="false">N30*5.1890047538+L30*5.5017049523</f>
        <v>22204381.2521038</v>
      </c>
      <c r="Y30" s="8" t="n">
        <f aca="false">N30*5.1890047538</f>
        <v>18470341.0877761</v>
      </c>
      <c r="Z30" s="8" t="n">
        <f aca="false">L30*5.5017049523</f>
        <v>3734040.16432771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4" t="n">
        <f aca="false">low_v2_m!D19+temporary_pension_bonus_low!B19</f>
        <v>17407059.9259479</v>
      </c>
      <c r="G31" s="164" t="n">
        <f aca="false">low_v2_m!E19+temporary_pension_bonus_low!B19</f>
        <v>16714205.9965882</v>
      </c>
      <c r="H31" s="67" t="n">
        <f aca="false">F31-J31</f>
        <v>17217559.6938856</v>
      </c>
      <c r="I31" s="67" t="n">
        <f aca="false">G31-K31</f>
        <v>16530390.7714878</v>
      </c>
      <c r="J31" s="164" t="n">
        <f aca="false">low_v2_m!J19</f>
        <v>189500.232062337</v>
      </c>
      <c r="K31" s="164" t="n">
        <f aca="false">low_v2_m!K19</f>
        <v>183815.225100467</v>
      </c>
      <c r="L31" s="67" t="n">
        <f aca="false">H31-I31</f>
        <v>687168.922397811</v>
      </c>
      <c r="M31" s="67" t="n">
        <f aca="false">J31-K31</f>
        <v>5685.00696187012</v>
      </c>
      <c r="N31" s="164" t="n">
        <f aca="false">SUM(low_v5_m!C19:J19)</f>
        <v>3292886.12995688</v>
      </c>
      <c r="O31" s="7"/>
      <c r="P31" s="7"/>
      <c r="Q31" s="67" t="n">
        <f aca="false">I31*5.5017049523</f>
        <v>90945332.7709485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31277.2309559808</v>
      </c>
      <c r="X31" s="67" t="n">
        <f aca="false">N31*5.1890047538+L31*5.5017049523</f>
        <v>20867402.445491</v>
      </c>
      <c r="Y31" s="67" t="n">
        <f aca="false">N31*5.1890047538</f>
        <v>17086801.7820683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4" t="n">
        <f aca="false">low_v2_m!D20+temporary_pension_bonus_low!B20</f>
        <v>17897795.9099234</v>
      </c>
      <c r="G32" s="164" t="n">
        <f aca="false">low_v2_m!E20+temporary_pension_bonus_low!B20</f>
        <v>17183477.4961751</v>
      </c>
      <c r="H32" s="67" t="n">
        <f aca="false">F32-J32</f>
        <v>17693230.2507041</v>
      </c>
      <c r="I32" s="67" t="n">
        <f aca="false">G32-K32</f>
        <v>16985048.8067324</v>
      </c>
      <c r="J32" s="164" t="n">
        <f aca="false">low_v2_m!J20</f>
        <v>204565.659219298</v>
      </c>
      <c r="K32" s="164" t="n">
        <f aca="false">low_v2_m!K20</f>
        <v>198428.689442719</v>
      </c>
      <c r="L32" s="67" t="n">
        <f aca="false">H32-I32</f>
        <v>708181.443971686</v>
      </c>
      <c r="M32" s="67" t="n">
        <f aca="false">J32-K32</f>
        <v>6136.969776579</v>
      </c>
      <c r="N32" s="164" t="n">
        <f aca="false">SUM(low_v5_m!C20:J20)</f>
        <v>3222133.25828741</v>
      </c>
      <c r="O32" s="7"/>
      <c r="P32" s="7"/>
      <c r="Q32" s="67" t="n">
        <f aca="false">I32*5.5017049523</f>
        <v>93446727.1350569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33763.7970119201</v>
      </c>
      <c r="X32" s="67" t="n">
        <f aca="false">N32*5.1890047538+L32*5.5017049523</f>
        <v>20615870.1520565</v>
      </c>
      <c r="Y32" s="67" t="n">
        <f aca="false">N32*5.1890047538</f>
        <v>16719664.7946305</v>
      </c>
      <c r="Z32" s="67" t="n">
        <f aca="false">L32*5.5017049523</f>
        <v>3896205.35742599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4" t="n">
        <f aca="false">low_v2_m!D21+temporary_pension_bonus_low!B21</f>
        <v>17621153.161358</v>
      </c>
      <c r="G33" s="164" t="n">
        <f aca="false">low_v2_m!E21+temporary_pension_bonus_low!B21</f>
        <v>16917937.158817</v>
      </c>
      <c r="H33" s="67" t="n">
        <f aca="false">F33-J33</f>
        <v>17398477.6134998</v>
      </c>
      <c r="I33" s="67" t="n">
        <f aca="false">G33-K33</f>
        <v>16701941.8773946</v>
      </c>
      <c r="J33" s="164" t="n">
        <f aca="false">low_v2_m!J21</f>
        <v>222675.54785813</v>
      </c>
      <c r="K33" s="164" t="n">
        <f aca="false">low_v2_m!K21</f>
        <v>215995.281422386</v>
      </c>
      <c r="L33" s="67" t="n">
        <f aca="false">H33-I33</f>
        <v>696535.736105228</v>
      </c>
      <c r="M33" s="67" t="n">
        <f aca="false">J33-K33</f>
        <v>6680.26643574389</v>
      </c>
      <c r="N33" s="164" t="n">
        <f aca="false">SUM(low_v5_m!C21:J21)</f>
        <v>3291310.39926659</v>
      </c>
      <c r="O33" s="7"/>
      <c r="P33" s="7"/>
      <c r="Q33" s="67" t="n">
        <f aca="false">I33*5.5017049523</f>
        <v>91889156.3398887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20910759.4168098</v>
      </c>
      <c r="Y33" s="67" t="n">
        <f aca="false">N33*5.1890047538</f>
        <v>17078625.3080257</v>
      </c>
      <c r="Z33" s="67" t="n">
        <f aca="false">L33*5.5017049523</f>
        <v>3832134.10878406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0"/>
      <c r="B34" s="5"/>
      <c r="C34" s="160" t="n">
        <f aca="false">C30+1</f>
        <v>2020</v>
      </c>
      <c r="D34" s="160" t="n">
        <f aca="false">D30</f>
        <v>1</v>
      </c>
      <c r="E34" s="160" t="n">
        <v>181</v>
      </c>
      <c r="F34" s="162" t="n">
        <f aca="false">low_v2_m!D22+temporary_pension_bonus_low!B22</f>
        <v>20109821.0743411</v>
      </c>
      <c r="G34" s="162" t="n">
        <f aca="false">low_v2_m!E22+temporary_pension_bonus_low!B22</f>
        <v>19389403.6910781</v>
      </c>
      <c r="H34" s="8" t="n">
        <f aca="false">F34-J34</f>
        <v>19865867.4184361</v>
      </c>
      <c r="I34" s="8" t="n">
        <f aca="false">G34-K34</f>
        <v>19152768.6448503</v>
      </c>
      <c r="J34" s="162" t="n">
        <f aca="false">low_v2_m!J22</f>
        <v>243953.655904946</v>
      </c>
      <c r="K34" s="162" t="n">
        <f aca="false">low_v2_m!K22</f>
        <v>236635.046227797</v>
      </c>
      <c r="L34" s="8" t="n">
        <f aca="false">H34-I34</f>
        <v>713098.773585785</v>
      </c>
      <c r="M34" s="8" t="n">
        <f aca="false">J34-K34</f>
        <v>7318.6096771484</v>
      </c>
      <c r="N34" s="162" t="n">
        <f aca="false">SUM(low_v5_m!C22:J22)</f>
        <v>3800653.12600273</v>
      </c>
      <c r="O34" s="5"/>
      <c r="P34" s="5"/>
      <c r="Q34" s="8" t="n">
        <f aca="false">I34*5.5017049523</f>
        <v>105372882.103629</v>
      </c>
      <c r="R34" s="8"/>
      <c r="S34" s="8"/>
      <c r="T34" s="5"/>
      <c r="U34" s="5"/>
      <c r="V34" s="8" t="n">
        <f aca="false">K34*5.5017049523</f>
        <v>1301896.20571921</v>
      </c>
      <c r="W34" s="8" t="n">
        <f aca="false">M34*5.5017049523</f>
        <v>40264.8311047181</v>
      </c>
      <c r="X34" s="8" t="n">
        <f aca="false">N34*5.1890047538+L34*5.5017049523</f>
        <v>23644866.192489</v>
      </c>
      <c r="Y34" s="8" t="n">
        <f aca="false">N34*5.1890047538</f>
        <v>19721607.138373</v>
      </c>
      <c r="Z34" s="8" t="n">
        <f aca="false">L34*5.5017049523</f>
        <v>3923259.05411597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4" t="n">
        <f aca="false">low_v2_m!D23+temporary_pension_bonus_low!B23</f>
        <v>18627879.2636554</v>
      </c>
      <c r="G35" s="164" t="n">
        <f aca="false">low_v2_m!E23+temporary_pension_bonus_low!B23</f>
        <v>17895308.1987133</v>
      </c>
      <c r="H35" s="67" t="n">
        <f aca="false">F35-J35</f>
        <v>18336464.6659199</v>
      </c>
      <c r="I35" s="67" t="n">
        <f aca="false">G35-K35</f>
        <v>17612636.0389098</v>
      </c>
      <c r="J35" s="164" t="n">
        <f aca="false">low_v2_m!J23</f>
        <v>291414.597735526</v>
      </c>
      <c r="K35" s="164" t="n">
        <f aca="false">low_v2_m!K23</f>
        <v>282672.15980346</v>
      </c>
      <c r="L35" s="67" t="n">
        <f aca="false">H35-I35</f>
        <v>723828.6270101</v>
      </c>
      <c r="M35" s="67" t="n">
        <f aca="false">J35-K35</f>
        <v>8742.43793206581</v>
      </c>
      <c r="N35" s="164" t="n">
        <f aca="false">SUM(low_v5_m!C23:J23)</f>
        <v>2966221.31103035</v>
      </c>
      <c r="O35" s="7"/>
      <c r="P35" s="7"/>
      <c r="Q35" s="67" t="n">
        <f aca="false">I35*5.5017049523</f>
        <v>96899526.9183276</v>
      </c>
      <c r="R35" s="67"/>
      <c r="S35" s="67"/>
      <c r="T35" s="7"/>
      <c r="U35" s="7"/>
      <c r="V35" s="67" t="n">
        <f aca="false">K35*5.5017049523</f>
        <v>1555178.82146803</v>
      </c>
      <c r="W35" s="67" t="n">
        <f aca="false">M35*5.5017049523</f>
        <v>48098.3140660218</v>
      </c>
      <c r="X35" s="67" t="n">
        <f aca="false">N35*5.1890047538+L35*5.5017049523</f>
        <v>19374028.0255973</v>
      </c>
      <c r="Y35" s="67" t="n">
        <f aca="false">N35*5.1890047538</f>
        <v>15391736.4837594</v>
      </c>
      <c r="Z35" s="67" t="n">
        <f aca="false">L35*5.5017049523</f>
        <v>3982291.54183797</v>
      </c>
      <c r="AA35" s="67" t="n">
        <f aca="false">IFE_cost_low!B23*3</f>
        <v>1999588.56084</v>
      </c>
      <c r="AB35" s="67" t="n">
        <f aca="false">AA35*$AC$13</f>
        <v>18090203.8321849</v>
      </c>
      <c r="AC35" s="168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4" t="n">
        <f aca="false">low_v2_m!D24+temporary_pension_bonus_low!B24</f>
        <v>18525378.6557178</v>
      </c>
      <c r="G36" s="164" t="n">
        <f aca="false">low_v2_m!E24+temporary_pension_bonus_low!B24</f>
        <v>17794938.9466172</v>
      </c>
      <c r="H36" s="67" t="n">
        <f aca="false">F36-J36</f>
        <v>18227234.8069191</v>
      </c>
      <c r="I36" s="67" t="n">
        <f aca="false">G36-K36</f>
        <v>17505739.4132825</v>
      </c>
      <c r="J36" s="164" t="n">
        <f aca="false">low_v2_m!J24</f>
        <v>298143.848798639</v>
      </c>
      <c r="K36" s="164" t="n">
        <f aca="false">low_v2_m!K24</f>
        <v>289199.53333468</v>
      </c>
      <c r="L36" s="67" t="n">
        <f aca="false">H36-I36</f>
        <v>721495.393636603</v>
      </c>
      <c r="M36" s="67" t="n">
        <f aca="false">J36-K36</f>
        <v>8944.31546395912</v>
      </c>
      <c r="N36" s="164" t="n">
        <f aca="false">SUM(low_v5_m!C24:J24)</f>
        <v>2955333.46344503</v>
      </c>
      <c r="O36" s="7"/>
      <c r="P36" s="7"/>
      <c r="Q36" s="67" t="n">
        <f aca="false">I36*5.5017049523</f>
        <v>96311413.2237297</v>
      </c>
      <c r="R36" s="67"/>
      <c r="S36" s="67"/>
      <c r="T36" s="7"/>
      <c r="U36" s="7"/>
      <c r="V36" s="67" t="n">
        <f aca="false">K36*5.5017049523</f>
        <v>1591090.50475026</v>
      </c>
      <c r="W36" s="67" t="n">
        <f aca="false">M36*5.5017049523</f>
        <v>49208.9846829974</v>
      </c>
      <c r="X36" s="67" t="n">
        <f aca="false">N36*5.1890047538+L36*5.5017049523</f>
        <v>19304694.1711126</v>
      </c>
      <c r="Y36" s="67" t="n">
        <f aca="false">N36*5.1890047538</f>
        <v>15335239.3908805</v>
      </c>
      <c r="Z36" s="67" t="n">
        <f aca="false">L36*5.5017049523</f>
        <v>3969454.78023214</v>
      </c>
      <c r="AA36" s="67" t="n">
        <f aca="false">IFE_cost_low!B24*3</f>
        <v>2709591.35356</v>
      </c>
      <c r="AB36" s="67" t="n">
        <f aca="false">AA36*$AC$13</f>
        <v>24513572.8658274</v>
      </c>
      <c r="AC36" s="168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4" t="n">
        <f aca="false">low_v2_m!D25+temporary_pension_bonus_low!B25</f>
        <v>18016024.7786349</v>
      </c>
      <c r="G37" s="164" t="n">
        <f aca="false">low_v2_m!E25+temporary_pension_bonus_low!B25</f>
        <v>17304425.5094726</v>
      </c>
      <c r="H37" s="67" t="n">
        <f aca="false">F37-J37</f>
        <v>17718250.9189867</v>
      </c>
      <c r="I37" s="67" t="n">
        <f aca="false">G37-K37</f>
        <v>17015584.8656138</v>
      </c>
      <c r="J37" s="164" t="n">
        <f aca="false">low_v2_m!J25</f>
        <v>297773.859648286</v>
      </c>
      <c r="K37" s="164" t="n">
        <f aca="false">low_v2_m!K25</f>
        <v>288840.643858837</v>
      </c>
      <c r="L37" s="67" t="n">
        <f aca="false">H37-I37</f>
        <v>702666.05337286</v>
      </c>
      <c r="M37" s="67" t="n">
        <f aca="false">J37-K37</f>
        <v>8933.21578944853</v>
      </c>
      <c r="N37" s="164" t="n">
        <f aca="false">SUM(low_v5_m!C25:J25)</f>
        <v>2966397.65629584</v>
      </c>
      <c r="O37" s="7"/>
      <c r="P37" s="7"/>
      <c r="Q37" s="67" t="n">
        <f aca="false">I37*5.5017049523</f>
        <v>93614727.5214283</v>
      </c>
      <c r="R37" s="67"/>
      <c r="S37" s="67"/>
      <c r="T37" s="7"/>
      <c r="U37" s="7"/>
      <c r="V37" s="67" t="n">
        <f aca="false">K37*5.5017049523</f>
        <v>1589116.00074369</v>
      </c>
      <c r="W37" s="67" t="n">
        <f aca="false">M37*5.5017049523</f>
        <v>49147.9175487735</v>
      </c>
      <c r="X37" s="67" t="n">
        <f aca="false">N37*5.1890047538+L37*5.5017049523</f>
        <v>19258512.8458349</v>
      </c>
      <c r="Y37" s="67" t="n">
        <f aca="false">N37*5.1890047538</f>
        <v>15392651.5401803</v>
      </c>
      <c r="Z37" s="67" t="n">
        <f aca="false">L37*5.5017049523</f>
        <v>3865861.30565456</v>
      </c>
      <c r="AA37" s="67" t="n">
        <f aca="false">IFE_cost_low!B25*3</f>
        <v>2389849.03564</v>
      </c>
      <c r="AB37" s="67" t="n">
        <f aca="false">AA37*$AC$13</f>
        <v>21620875.9289545</v>
      </c>
      <c r="AC37" s="168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0"/>
      <c r="B38" s="5"/>
      <c r="C38" s="160" t="n">
        <f aca="false">C34+1</f>
        <v>2021</v>
      </c>
      <c r="D38" s="160" t="n">
        <f aca="false">D34</f>
        <v>1</v>
      </c>
      <c r="E38" s="160" t="n">
        <v>185</v>
      </c>
      <c r="F38" s="162" t="n">
        <f aca="false">low_v2_m!D26+temporary_pension_bonus_low!B26</f>
        <v>16862501.1299521</v>
      </c>
      <c r="G38" s="162" t="n">
        <f aca="false">low_v2_m!E26+temporary_pension_bonus_low!B26</f>
        <v>16194146.6519827</v>
      </c>
      <c r="H38" s="8" t="n">
        <f aca="false">F38-J38</f>
        <v>16572478.3387871</v>
      </c>
      <c r="I38" s="8" t="n">
        <f aca="false">G38-K38</f>
        <v>15912824.5445525</v>
      </c>
      <c r="J38" s="162" t="n">
        <f aca="false">low_v2_m!J26</f>
        <v>290022.79116509</v>
      </c>
      <c r="K38" s="162" t="n">
        <f aca="false">low_v2_m!K26</f>
        <v>281322.107430138</v>
      </c>
      <c r="L38" s="8" t="n">
        <f aca="false">H38-I38</f>
        <v>659653.794234533</v>
      </c>
      <c r="M38" s="8" t="n">
        <f aca="false">J38-K38</f>
        <v>8700.6837349527</v>
      </c>
      <c r="N38" s="162" t="n">
        <f aca="false">SUM(low_v5_m!C26:J26)</f>
        <v>3248158.96481332</v>
      </c>
      <c r="O38" s="5"/>
      <c r="P38" s="5"/>
      <c r="Q38" s="8" t="n">
        <f aca="false">I38*5.5017049523</f>
        <v>87547665.6018456</v>
      </c>
      <c r="R38" s="8"/>
      <c r="S38" s="8"/>
      <c r="T38" s="5"/>
      <c r="U38" s="5"/>
      <c r="V38" s="8" t="n">
        <f aca="false">K38*5.5017049523</f>
        <v>1547751.23163986</v>
      </c>
      <c r="W38" s="8" t="n">
        <f aca="false">M38*5.5017049523</f>
        <v>47868.5947929854</v>
      </c>
      <c r="X38" s="8" t="n">
        <f aca="false">N38*5.1890047538+L38*5.5017049523</f>
        <v>20483932.856058</v>
      </c>
      <c r="Y38" s="8" t="n">
        <f aca="false">N38*5.1890047538</f>
        <v>16854712.3095144</v>
      </c>
      <c r="Z38" s="8" t="n">
        <f aca="false">L38*5.5017049523</f>
        <v>3629220.54654361</v>
      </c>
      <c r="AA38" s="8" t="n">
        <f aca="false">IFE_cost_low!B26*3</f>
        <v>2104827.87511934</v>
      </c>
      <c r="AB38" s="8" t="n">
        <f aca="false">AA38*$AC$13</f>
        <v>19042300.0202492</v>
      </c>
      <c r="AC38" s="8"/>
      <c r="AD38" s="8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4" t="n">
        <f aca="false">low_v2_m!D27+temporary_pension_bonus_low!B27</f>
        <v>17055349.1523494</v>
      </c>
      <c r="G39" s="164" t="n">
        <f aca="false">low_v2_m!E27+temporary_pension_bonus_low!B27</f>
        <v>16378187.6000429</v>
      </c>
      <c r="H39" s="67" t="n">
        <f aca="false">F39-J39</f>
        <v>16744460.4666509</v>
      </c>
      <c r="I39" s="67" t="n">
        <f aca="false">G39-K39</f>
        <v>16076625.5749153</v>
      </c>
      <c r="J39" s="164" t="n">
        <f aca="false">low_v2_m!J27</f>
        <v>310888.685698505</v>
      </c>
      <c r="K39" s="164" t="n">
        <f aca="false">low_v2_m!K27</f>
        <v>301562.02512755</v>
      </c>
      <c r="L39" s="67" t="n">
        <f aca="false">H39-I39</f>
        <v>667834.891735554</v>
      </c>
      <c r="M39" s="67" t="n">
        <f aca="false">J39-K39</f>
        <v>9326.66057095514</v>
      </c>
      <c r="N39" s="164" t="n">
        <f aca="false">SUM(low_v5_m!C27:J27)</f>
        <v>2748779.99666808</v>
      </c>
      <c r="O39" s="7"/>
      <c r="P39" s="7"/>
      <c r="Q39" s="67" t="n">
        <f aca="false">I39*5.5017049523</f>
        <v>88448850.5417846</v>
      </c>
      <c r="R39" s="67"/>
      <c r="S39" s="67"/>
      <c r="T39" s="7"/>
      <c r="U39" s="7"/>
      <c r="V39" s="67" t="n">
        <f aca="false">K39*5.5017049523</f>
        <v>1659105.28706986</v>
      </c>
      <c r="W39" s="67" t="n">
        <f aca="false">M39*5.5017049523</f>
        <v>51312.534651645</v>
      </c>
      <c r="X39" s="67" t="n">
        <f aca="false">N39*5.1890047538+L39*5.5017049523</f>
        <v>17937663.0010412</v>
      </c>
      <c r="Y39" s="67" t="n">
        <f aca="false">N39*5.1890047538</f>
        <v>14263432.469861</v>
      </c>
      <c r="Z39" s="67" t="n">
        <f aca="false">L39*5.5017049523</f>
        <v>3674230.53118023</v>
      </c>
      <c r="AA39" s="67" t="n">
        <f aca="false">IFE_cost_low!B27*3</f>
        <v>2076455.82244511</v>
      </c>
      <c r="AB39" s="67" t="n">
        <f aca="false">AA39*$AC$13</f>
        <v>18785619.1079526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4" t="n">
        <f aca="false">low_v2_m!D28+temporary_pension_bonus_low!B28</f>
        <v>17821884.3994593</v>
      </c>
      <c r="G40" s="164" t="n">
        <f aca="false">low_v2_m!E28+temporary_pension_bonus_low!B28</f>
        <v>17113816.8003943</v>
      </c>
      <c r="H40" s="67" t="n">
        <f aca="false">F40-J40</f>
        <v>17487566.5016002</v>
      </c>
      <c r="I40" s="67" t="n">
        <f aca="false">G40-K40</f>
        <v>16789528.439471</v>
      </c>
      <c r="J40" s="164" t="n">
        <f aca="false">low_v2_m!J28</f>
        <v>334317.897859079</v>
      </c>
      <c r="K40" s="164" t="n">
        <f aca="false">low_v2_m!K28</f>
        <v>324288.360923307</v>
      </c>
      <c r="L40" s="67" t="n">
        <f aca="false">H40-I40</f>
        <v>698038.06212924</v>
      </c>
      <c r="M40" s="67" t="n">
        <f aca="false">J40-K40</f>
        <v>10029.5369357724</v>
      </c>
      <c r="N40" s="164" t="n">
        <f aca="false">SUM(low_v5_m!C28:J28)</f>
        <v>2948101.55805128</v>
      </c>
      <c r="O40" s="7"/>
      <c r="P40" s="7"/>
      <c r="Q40" s="67" t="n">
        <f aca="false">I40*5.5017049523</f>
        <v>92371031.7622193</v>
      </c>
      <c r="R40" s="67"/>
      <c r="S40" s="67"/>
      <c r="T40" s="7"/>
      <c r="U40" s="7"/>
      <c r="V40" s="67" t="n">
        <f aca="false">K40*5.5017049523</f>
        <v>1784138.88126501</v>
      </c>
      <c r="W40" s="67" t="n">
        <f aca="false">M40*5.5017049523</f>
        <v>55179.5530288148</v>
      </c>
      <c r="X40" s="67" t="n">
        <f aca="false">N40*5.1890047538+L40*5.5017049523</f>
        <v>19138112.4627236</v>
      </c>
      <c r="Y40" s="67" t="n">
        <f aca="false">N40*5.1890047538</f>
        <v>15297712.9994133</v>
      </c>
      <c r="Z40" s="67" t="n">
        <f aca="false">L40*5.5017049523</f>
        <v>3840399.46331034</v>
      </c>
      <c r="AA40" s="67" t="n">
        <f aca="false">IFE_cost_low!B28*3</f>
        <v>1907826.01112983</v>
      </c>
      <c r="AB40" s="67" t="n">
        <f aca="false">AA40*$AC$13</f>
        <v>17260031.4352591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4" t="n">
        <f aca="false">low_v2_m!D29+temporary_pension_bonus_low!B29</f>
        <v>18511118.2702625</v>
      </c>
      <c r="G41" s="164" t="n">
        <f aca="false">low_v2_m!E29+temporary_pension_bonus_low!B29</f>
        <v>17773776.4902997</v>
      </c>
      <c r="H41" s="67" t="n">
        <f aca="false">F41-J41</f>
        <v>18161729.5523558</v>
      </c>
      <c r="I41" s="67" t="n">
        <f aca="false">G41-K41</f>
        <v>17434869.4339302</v>
      </c>
      <c r="J41" s="164" t="n">
        <f aca="false">low_v2_m!J29</f>
        <v>349388.717906717</v>
      </c>
      <c r="K41" s="164" t="n">
        <f aca="false">low_v2_m!K29</f>
        <v>338907.056369516</v>
      </c>
      <c r="L41" s="67" t="n">
        <f aca="false">H41-I41</f>
        <v>726860.118425611</v>
      </c>
      <c r="M41" s="67" t="n">
        <f aca="false">J41-K41</f>
        <v>10481.6615372016</v>
      </c>
      <c r="N41" s="164" t="n">
        <f aca="false">SUM(low_v5_m!C29:J29)</f>
        <v>3068802.23403461</v>
      </c>
      <c r="O41" s="7"/>
      <c r="P41" s="7"/>
      <c r="Q41" s="67" t="n">
        <f aca="false">I41*5.5017049523</f>
        <v>95921507.5073574</v>
      </c>
      <c r="R41" s="67"/>
      <c r="S41" s="67"/>
      <c r="T41" s="7"/>
      <c r="U41" s="7"/>
      <c r="V41" s="67" t="n">
        <f aca="false">K41*5.5017049523</f>
        <v>1864566.63039758</v>
      </c>
      <c r="W41" s="67" t="n">
        <f aca="false">M41*5.5017049523</f>
        <v>57667.0091875542</v>
      </c>
      <c r="X41" s="67" t="n">
        <f aca="false">N41*5.1890047538+L41*5.5017049523</f>
        <v>19922999.2940492</v>
      </c>
      <c r="Y41" s="67" t="n">
        <f aca="false">N41*5.1890047538</f>
        <v>15924029.3808777</v>
      </c>
      <c r="Z41" s="67" t="n">
        <f aca="false">L41*5.5017049523</f>
        <v>3998969.91317155</v>
      </c>
      <c r="AA41" s="67" t="n">
        <f aca="false">IFE_cost_low!B29*3</f>
        <v>2142654.31621556</v>
      </c>
      <c r="AB41" s="67" t="n">
        <f aca="false">AA41*$AC$13</f>
        <v>19384514.4352933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0"/>
      <c r="B42" s="5"/>
      <c r="C42" s="160" t="n">
        <f aca="false">C38+1</f>
        <v>2022</v>
      </c>
      <c r="D42" s="160" t="n">
        <f aca="false">D38</f>
        <v>1</v>
      </c>
      <c r="E42" s="160" t="n">
        <v>189</v>
      </c>
      <c r="F42" s="162" t="n">
        <f aca="false">low_v2_m!D30+temporary_pension_bonus_low!B30</f>
        <v>18880823.6425446</v>
      </c>
      <c r="G42" s="162" t="n">
        <f aca="false">low_v2_m!E30+temporary_pension_bonus_low!B30</f>
        <v>18128272.4703611</v>
      </c>
      <c r="H42" s="8" t="n">
        <f aca="false">F42-J42</f>
        <v>18491638.4429388</v>
      </c>
      <c r="I42" s="8" t="n">
        <f aca="false">G42-K42</f>
        <v>17750762.8267435</v>
      </c>
      <c r="J42" s="162" t="n">
        <f aca="false">low_v2_m!J30</f>
        <v>389185.199605795</v>
      </c>
      <c r="K42" s="162" t="n">
        <f aca="false">low_v2_m!K30</f>
        <v>377509.643617621</v>
      </c>
      <c r="L42" s="8" t="n">
        <f aca="false">H42-I42</f>
        <v>740875.616195325</v>
      </c>
      <c r="M42" s="8" t="n">
        <f aca="false">J42-K42</f>
        <v>11675.5559881739</v>
      </c>
      <c r="N42" s="162" t="n">
        <f aca="false">SUM(low_v5_m!C30:J30)</f>
        <v>3753550.48608358</v>
      </c>
      <c r="O42" s="5"/>
      <c r="P42" s="5"/>
      <c r="Q42" s="8" t="n">
        <f aca="false">I42*5.5017049523</f>
        <v>97659459.7509972</v>
      </c>
      <c r="R42" s="8"/>
      <c r="S42" s="8"/>
      <c r="T42" s="5"/>
      <c r="U42" s="5"/>
      <c r="V42" s="8" t="n">
        <f aca="false">K42*5.5017049523</f>
        <v>2076946.67583208</v>
      </c>
      <c r="W42" s="8" t="n">
        <f aca="false">M42*5.5017049523</f>
        <v>64235.4642009924</v>
      </c>
      <c r="X42" s="8" t="n">
        <f aca="false">N42*5.1890047538+L42*5.5017049523</f>
        <v>23553270.3625761</v>
      </c>
      <c r="Y42" s="8" t="n">
        <f aca="false">N42*5.1890047538</f>
        <v>19477191.315916</v>
      </c>
      <c r="Z42" s="8" t="n">
        <f aca="false">L42*5.5017049523</f>
        <v>4076079.04666013</v>
      </c>
      <c r="AA42" s="8" t="n">
        <f aca="false">IFE_cost_low!B30*3</f>
        <v>2003011.52706267</v>
      </c>
      <c r="AB42" s="8" t="n">
        <f aca="false">AA42*$AC$13</f>
        <v>18121171.281135</v>
      </c>
      <c r="AC42" s="8"/>
      <c r="AD42" s="8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4" t="n">
        <f aca="false">low_v2_m!D31+temporary_pension_bonus_low!B31</f>
        <v>19259295.5691131</v>
      </c>
      <c r="G43" s="164" t="n">
        <f aca="false">low_v2_m!E31+temporary_pension_bonus_low!B31</f>
        <v>18491035.4838192</v>
      </c>
      <c r="H43" s="67" t="n">
        <f aca="false">F43-J43</f>
        <v>18855502.080478</v>
      </c>
      <c r="I43" s="67" t="n">
        <f aca="false">G43-K43</f>
        <v>18099355.7998432</v>
      </c>
      <c r="J43" s="164" t="n">
        <f aca="false">low_v2_m!J31</f>
        <v>403793.48863512</v>
      </c>
      <c r="K43" s="164" t="n">
        <f aca="false">low_v2_m!K31</f>
        <v>391679.683976066</v>
      </c>
      <c r="L43" s="67" t="n">
        <f aca="false">H43-I43</f>
        <v>756146.280634798</v>
      </c>
      <c r="M43" s="67" t="n">
        <f aca="false">J43-K43</f>
        <v>12113.8046590537</v>
      </c>
      <c r="N43" s="164" t="n">
        <f aca="false">SUM(low_v5_m!C31:J31)</f>
        <v>3155847.22875528</v>
      </c>
      <c r="O43" s="7"/>
      <c r="P43" s="7"/>
      <c r="Q43" s="67" t="n">
        <f aca="false">I43*5.5017049523</f>
        <v>99577315.4374369</v>
      </c>
      <c r="R43" s="67"/>
      <c r="S43" s="67"/>
      <c r="T43" s="7"/>
      <c r="U43" s="7"/>
      <c r="V43" s="67" t="n">
        <f aca="false">K43*5.5017049523</f>
        <v>2154906.05704642</v>
      </c>
      <c r="W43" s="67" t="n">
        <f aca="false">M43*5.5017049523</f>
        <v>66646.5790839108</v>
      </c>
      <c r="X43" s="67" t="n">
        <f aca="false">N43*5.1890047538+L43*5.5017049523</f>
        <v>20535800.0091094</v>
      </c>
      <c r="Y43" s="67" t="n">
        <f aca="false">N43*5.1890047538</f>
        <v>16375706.2722777</v>
      </c>
      <c r="Z43" s="67" t="n">
        <f aca="false">L43*5.5017049523</f>
        <v>4160093.73683169</v>
      </c>
      <c r="AA43" s="67" t="n">
        <f aca="false">IFE_cost_low!B31*3</f>
        <v>2126933.7430654</v>
      </c>
      <c r="AB43" s="67" t="n">
        <f aca="false">AA43*$AC$13</f>
        <v>19242290.9908234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4" t="n">
        <f aca="false">low_v2_m!D32+temporary_pension_bonus_low!B32</f>
        <v>19595770.7396959</v>
      </c>
      <c r="G44" s="164" t="n">
        <f aca="false">low_v2_m!E32+temporary_pension_bonus_low!B32</f>
        <v>18812059.183036</v>
      </c>
      <c r="H44" s="67" t="n">
        <f aca="false">F44-J44</f>
        <v>19170782.5613658</v>
      </c>
      <c r="I44" s="67" t="n">
        <f aca="false">G44-K44</f>
        <v>18399820.6500559</v>
      </c>
      <c r="J44" s="164" t="n">
        <f aca="false">low_v2_m!J32</f>
        <v>424988.178330051</v>
      </c>
      <c r="K44" s="164" t="n">
        <f aca="false">low_v2_m!K32</f>
        <v>412238.532980149</v>
      </c>
      <c r="L44" s="67" t="n">
        <f aca="false">H44-I44</f>
        <v>770961.91130995</v>
      </c>
      <c r="M44" s="67" t="n">
        <f aca="false">J44-K44</f>
        <v>12749.6453499015</v>
      </c>
      <c r="N44" s="164" t="n">
        <f aca="false">SUM(low_v5_m!C32:J32)</f>
        <v>3198773.70681212</v>
      </c>
      <c r="O44" s="7"/>
      <c r="P44" s="7"/>
      <c r="Q44" s="67" t="n">
        <f aca="false">I44*5.5017049523</f>
        <v>101230384.391844</v>
      </c>
      <c r="R44" s="67"/>
      <c r="S44" s="67"/>
      <c r="T44" s="7"/>
      <c r="U44" s="7"/>
      <c r="V44" s="67" t="n">
        <f aca="false">K44*5.5017049523</f>
        <v>2268014.77842577</v>
      </c>
      <c r="W44" s="67" t="n">
        <f aca="false">M44*5.5017049523</f>
        <v>70144.7869616219</v>
      </c>
      <c r="X44" s="67" t="n">
        <f aca="false">N44*5.1890047538+L44*5.5017049523</f>
        <v>20840056.9364672</v>
      </c>
      <c r="Y44" s="67" t="n">
        <f aca="false">N44*5.1890047538</f>
        <v>16598451.9709785</v>
      </c>
      <c r="Z44" s="67" t="n">
        <f aca="false">L44*5.5017049523</f>
        <v>4241604.96548863</v>
      </c>
      <c r="AA44" s="67" t="n">
        <f aca="false">IFE_cost_low!B32*3</f>
        <v>2015090.36060236</v>
      </c>
      <c r="AB44" s="67" t="n">
        <f aca="false">AA44*$AC$13</f>
        <v>18230448.0418982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4" t="n">
        <f aca="false">low_v2_m!D33+temporary_pension_bonus_low!B33</f>
        <v>19917285.159273</v>
      </c>
      <c r="G45" s="164" t="n">
        <f aca="false">low_v2_m!E33+temporary_pension_bonus_low!B33</f>
        <v>19119521.1254062</v>
      </c>
      <c r="H45" s="67" t="n">
        <f aca="false">F45-J45</f>
        <v>19468971.1570497</v>
      </c>
      <c r="I45" s="67" t="n">
        <f aca="false">G45-K45</f>
        <v>18684656.5432497</v>
      </c>
      <c r="J45" s="164" t="n">
        <f aca="false">low_v2_m!J33</f>
        <v>448314.002223254</v>
      </c>
      <c r="K45" s="164" t="n">
        <f aca="false">low_v2_m!K33</f>
        <v>434864.582156556</v>
      </c>
      <c r="L45" s="67" t="n">
        <f aca="false">H45-I45</f>
        <v>784314.613800079</v>
      </c>
      <c r="M45" s="67" t="n">
        <f aca="false">J45-K45</f>
        <v>13449.4200666976</v>
      </c>
      <c r="N45" s="164" t="n">
        <f aca="false">SUM(low_v5_m!C33:J33)</f>
        <v>3265472.97782343</v>
      </c>
      <c r="O45" s="7"/>
      <c r="P45" s="7"/>
      <c r="Q45" s="67" t="n">
        <f aca="false">I45*5.5017049523</f>
        <v>102797467.436021</v>
      </c>
      <c r="R45" s="67"/>
      <c r="S45" s="67"/>
      <c r="T45" s="7"/>
      <c r="U45" s="7"/>
      <c r="V45" s="67" t="n">
        <f aca="false">K45*5.5017049523</f>
        <v>2392496.6252306</v>
      </c>
      <c r="W45" s="67" t="n">
        <f aca="false">M45*5.5017049523</f>
        <v>73994.7409865131</v>
      </c>
      <c r="X45" s="67" t="n">
        <f aca="false">N45*5.1890047538+L45*5.5017049523</f>
        <v>21259622.4002364</v>
      </c>
      <c r="Y45" s="67" t="n">
        <f aca="false">N45*5.1890047538</f>
        <v>16944554.8053312</v>
      </c>
      <c r="Z45" s="67" t="n">
        <f aca="false">L45*5.5017049523</f>
        <v>4315067.59490515</v>
      </c>
      <c r="AA45" s="67" t="n">
        <f aca="false">IFE_cost_low!B33*3</f>
        <v>2127298.31216964</v>
      </c>
      <c r="AB45" s="67" t="n">
        <f aca="false">AA45*$AC$13</f>
        <v>19245589.23404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0"/>
      <c r="B46" s="5"/>
      <c r="C46" s="160" t="n">
        <f aca="false">C42+1</f>
        <v>2023</v>
      </c>
      <c r="D46" s="160" t="n">
        <f aca="false">D42</f>
        <v>1</v>
      </c>
      <c r="E46" s="160" t="n">
        <v>193</v>
      </c>
      <c r="F46" s="162" t="n">
        <f aca="false">low_v2_m!D34+temporary_pension_bonus_low!B34</f>
        <v>20296033.6456599</v>
      </c>
      <c r="G46" s="162" t="n">
        <f aca="false">low_v2_m!E34+temporary_pension_bonus_low!B34</f>
        <v>19481698.041138</v>
      </c>
      <c r="H46" s="8" t="n">
        <f aca="false">F46-J46</f>
        <v>19821341.3586739</v>
      </c>
      <c r="I46" s="8" t="n">
        <f aca="false">G46-K46</f>
        <v>19021246.5227616</v>
      </c>
      <c r="J46" s="162" t="n">
        <f aca="false">low_v2_m!J34</f>
        <v>474692.286985941</v>
      </c>
      <c r="K46" s="162" t="n">
        <f aca="false">low_v2_m!K34</f>
        <v>460451.518376363</v>
      </c>
      <c r="L46" s="8" t="n">
        <f aca="false">H46-I46</f>
        <v>800094.835912287</v>
      </c>
      <c r="M46" s="8" t="n">
        <f aca="false">J46-K46</f>
        <v>14240.7686095781</v>
      </c>
      <c r="N46" s="162" t="n">
        <f aca="false">SUM(low_v5_m!C34:J34)</f>
        <v>4020233.91584545</v>
      </c>
      <c r="O46" s="5"/>
      <c r="P46" s="5"/>
      <c r="Q46" s="8" t="n">
        <f aca="false">I46*5.5017049523</f>
        <v>104649286.193197</v>
      </c>
      <c r="R46" s="8"/>
      <c r="S46" s="8"/>
      <c r="T46" s="5"/>
      <c r="U46" s="5"/>
      <c r="V46" s="8" t="n">
        <f aca="false">K46*5.5017049523</f>
        <v>2533268.39894529</v>
      </c>
      <c r="W46" s="8" t="n">
        <f aca="false">M46*5.5017049523</f>
        <v>78348.5071838744</v>
      </c>
      <c r="X46" s="8" t="n">
        <f aca="false">N46*5.1890047538+L46*5.5017049523</f>
        <v>25262898.6217583</v>
      </c>
      <c r="Y46" s="8" t="n">
        <f aca="false">N46*5.1890047538</f>
        <v>20861012.90071</v>
      </c>
      <c r="Z46" s="8" t="n">
        <f aca="false">L46*5.5017049523</f>
        <v>4401885.72104829</v>
      </c>
      <c r="AA46" s="8" t="n">
        <f aca="false">IFE_cost_low!B34*3</f>
        <v>1995345.36518716</v>
      </c>
      <c r="AB46" s="8" t="n">
        <f aca="false">AA46*$AC$13</f>
        <v>18051815.7978848</v>
      </c>
      <c r="AC46" s="8"/>
      <c r="AD46" s="8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4" t="n">
        <f aca="false">low_v2_m!D35+temporary_pension_bonus_low!B35</f>
        <v>20680050.500258</v>
      </c>
      <c r="G47" s="164" t="n">
        <f aca="false">low_v2_m!E35+temporary_pension_bonus_low!B35</f>
        <v>19848832.3390132</v>
      </c>
      <c r="H47" s="67" t="n">
        <f aca="false">F47-J47</f>
        <v>20187558.4654338</v>
      </c>
      <c r="I47" s="67" t="n">
        <f aca="false">G47-K47</f>
        <v>19371115.0652337</v>
      </c>
      <c r="J47" s="164" t="n">
        <f aca="false">low_v2_m!J35</f>
        <v>492492.034824269</v>
      </c>
      <c r="K47" s="164" t="n">
        <f aca="false">low_v2_m!K35</f>
        <v>477717.273779541</v>
      </c>
      <c r="L47" s="67" t="n">
        <f aca="false">H47-I47</f>
        <v>816443.400200091</v>
      </c>
      <c r="M47" s="67" t="n">
        <f aca="false">J47-K47</f>
        <v>14774.7610447282</v>
      </c>
      <c r="N47" s="164" t="n">
        <f aca="false">SUM(low_v5_m!C35:J35)</f>
        <v>3381818.98880908</v>
      </c>
      <c r="O47" s="7"/>
      <c r="P47" s="7"/>
      <c r="Q47" s="67" t="n">
        <f aca="false">I47*5.5017049523</f>
        <v>106574159.685969</v>
      </c>
      <c r="R47" s="67"/>
      <c r="S47" s="67"/>
      <c r="T47" s="7"/>
      <c r="U47" s="7"/>
      <c r="V47" s="67" t="n">
        <f aca="false">K47*5.5017049523</f>
        <v>2628259.49095216</v>
      </c>
      <c r="W47" s="67" t="n">
        <f aca="false">M47*5.5017049523</f>
        <v>81286.3760088301</v>
      </c>
      <c r="X47" s="67" t="n">
        <f aca="false">N47*5.1890047538+L47*5.5017049523</f>
        <v>22040105.5075749</v>
      </c>
      <c r="Y47" s="67" t="n">
        <f aca="false">N47*5.1890047538</f>
        <v>17548274.8094214</v>
      </c>
      <c r="Z47" s="67" t="n">
        <f aca="false">L47*5.5017049523</f>
        <v>4491830.69815349</v>
      </c>
      <c r="AA47" s="67" t="n">
        <f aca="false">IFE_cost_low!B35*3</f>
        <v>2151573.79659372</v>
      </c>
      <c r="AB47" s="67" t="n">
        <f aca="false">AA47*$AC$13</f>
        <v>19465208.6447312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4" t="n">
        <f aca="false">low_v2_m!D36+temporary_pension_bonus_low!B36</f>
        <v>21051480.9441696</v>
      </c>
      <c r="G48" s="164" t="n">
        <f aca="false">low_v2_m!E36+temporary_pension_bonus_low!B36</f>
        <v>20203619.6567333</v>
      </c>
      <c r="H48" s="67" t="n">
        <f aca="false">F48-J48</f>
        <v>20538490.8399875</v>
      </c>
      <c r="I48" s="67" t="n">
        <f aca="false">G48-K48</f>
        <v>19706019.2556767</v>
      </c>
      <c r="J48" s="164" t="n">
        <f aca="false">low_v2_m!J36</f>
        <v>512990.104182112</v>
      </c>
      <c r="K48" s="164" t="n">
        <f aca="false">low_v2_m!K36</f>
        <v>497600.401056649</v>
      </c>
      <c r="L48" s="67" t="n">
        <f aca="false">H48-I48</f>
        <v>832471.584310826</v>
      </c>
      <c r="M48" s="67" t="n">
        <f aca="false">J48-K48</f>
        <v>15389.7031254633</v>
      </c>
      <c r="N48" s="164" t="n">
        <f aca="false">SUM(low_v5_m!C36:J36)</f>
        <v>3464570.37091504</v>
      </c>
      <c r="O48" s="7"/>
      <c r="P48" s="7"/>
      <c r="Q48" s="67" t="n">
        <f aca="false">I48*5.5017049523</f>
        <v>108416703.729076</v>
      </c>
      <c r="R48" s="67"/>
      <c r="S48" s="67"/>
      <c r="T48" s="7"/>
      <c r="U48" s="7"/>
      <c r="V48" s="67" t="n">
        <f aca="false">K48*5.5017049523</f>
        <v>2737650.59075983</v>
      </c>
      <c r="W48" s="67" t="n">
        <f aca="false">M48*5.5017049523</f>
        <v>84669.6058997881</v>
      </c>
      <c r="X48" s="67" t="n">
        <f aca="false">N48*5.1890047538+L48*5.5017049523</f>
        <v>22557685.1626047</v>
      </c>
      <c r="Y48" s="67" t="n">
        <f aca="false">N48*5.1890047538</f>
        <v>17977672.1245528</v>
      </c>
      <c r="Z48" s="67" t="n">
        <f aca="false">L48*5.5017049523</f>
        <v>4580013.0380519</v>
      </c>
      <c r="AA48" s="67" t="n">
        <f aca="false">IFE_cost_low!B36*3</f>
        <v>2023435.61848459</v>
      </c>
      <c r="AB48" s="67" t="n">
        <f aca="false">AA48*$AC$13</f>
        <v>18305947.281631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4" t="n">
        <f aca="false">low_v2_m!D37+temporary_pension_bonus_low!B37</f>
        <v>21440448.4833385</v>
      </c>
      <c r="G49" s="164" t="n">
        <f aca="false">low_v2_m!E37+temporary_pension_bonus_low!B37</f>
        <v>20575240.9249245</v>
      </c>
      <c r="H49" s="67" t="n">
        <f aca="false">F49-J49</f>
        <v>20898914.151939</v>
      </c>
      <c r="I49" s="67" t="n">
        <f aca="false">G49-K49</f>
        <v>20049952.623467</v>
      </c>
      <c r="J49" s="164" t="n">
        <f aca="false">low_v2_m!J37</f>
        <v>541534.331399503</v>
      </c>
      <c r="K49" s="164" t="n">
        <f aca="false">low_v2_m!K37</f>
        <v>525288.301457518</v>
      </c>
      <c r="L49" s="67" t="n">
        <f aca="false">H49-I49</f>
        <v>848961.528471965</v>
      </c>
      <c r="M49" s="67" t="n">
        <f aca="false">J49-K49</f>
        <v>16246.0299419852</v>
      </c>
      <c r="N49" s="164" t="n">
        <f aca="false">SUM(low_v5_m!C37:J37)</f>
        <v>3492021.1569847</v>
      </c>
      <c r="O49" s="7"/>
      <c r="P49" s="7"/>
      <c r="Q49" s="67" t="n">
        <f aca="false">I49*5.5017049523</f>
        <v>110308923.641909</v>
      </c>
      <c r="R49" s="67"/>
      <c r="S49" s="67"/>
      <c r="T49" s="7"/>
      <c r="U49" s="7"/>
      <c r="V49" s="67" t="n">
        <f aca="false">K49*5.5017049523</f>
        <v>2889981.24951408</v>
      </c>
      <c r="W49" s="67" t="n">
        <f aca="false">M49*5.5017049523</f>
        <v>89380.8633870338</v>
      </c>
      <c r="X49" s="67" t="n">
        <f aca="false">N49*5.1890047538+L49*5.5017049523</f>
        <v>22790850.2294702</v>
      </c>
      <c r="Y49" s="67" t="n">
        <f aca="false">N49*5.1890047538</f>
        <v>18120114.3839638</v>
      </c>
      <c r="Z49" s="67" t="n">
        <f aca="false">L49*5.5017049523</f>
        <v>4670735.84550639</v>
      </c>
      <c r="AA49" s="67" t="n">
        <f aca="false">IFE_cost_low!B37*3</f>
        <v>2148673.0000161</v>
      </c>
      <c r="AB49" s="67" t="n">
        <f aca="false">AA49*$AC$13</f>
        <v>19438965.2452676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0"/>
      <c r="B50" s="5"/>
      <c r="C50" s="160" t="n">
        <f aca="false">C46+1</f>
        <v>2024</v>
      </c>
      <c r="D50" s="160" t="n">
        <f aca="false">D46</f>
        <v>1</v>
      </c>
      <c r="E50" s="160" t="n">
        <v>197</v>
      </c>
      <c r="F50" s="162" t="n">
        <f aca="false">low_v2_m!D38+temporary_pension_bonus_low!B38</f>
        <v>21787356.84597</v>
      </c>
      <c r="G50" s="162" t="n">
        <f aca="false">low_v2_m!E38+temporary_pension_bonus_low!B38</f>
        <v>20907262.0975171</v>
      </c>
      <c r="H50" s="8" t="n">
        <f aca="false">F50-J50</f>
        <v>21216320.2626034</v>
      </c>
      <c r="I50" s="8" t="n">
        <f aca="false">G50-K50</f>
        <v>20353356.6116514</v>
      </c>
      <c r="J50" s="162" t="n">
        <f aca="false">low_v2_m!J38</f>
        <v>571036.583366695</v>
      </c>
      <c r="K50" s="162" t="n">
        <f aca="false">low_v2_m!K38</f>
        <v>553905.485865695</v>
      </c>
      <c r="L50" s="8" t="n">
        <f aca="false">H50-I50</f>
        <v>862963.650951982</v>
      </c>
      <c r="M50" s="8" t="n">
        <f aca="false">J50-K50</f>
        <v>17131.097501001</v>
      </c>
      <c r="N50" s="162" t="n">
        <f aca="false">SUM(low_v5_m!C38:J38)</f>
        <v>4308458.11024315</v>
      </c>
      <c r="O50" s="5"/>
      <c r="P50" s="5"/>
      <c r="Q50" s="8" t="n">
        <f aca="false">I50*5.5017049523</f>
        <v>111978162.86625</v>
      </c>
      <c r="R50" s="8"/>
      <c r="S50" s="8"/>
      <c r="T50" s="5"/>
      <c r="U50" s="5"/>
      <c r="V50" s="8" t="n">
        <f aca="false">K50*5.5017049523</f>
        <v>3047424.55469343</v>
      </c>
      <c r="W50" s="8" t="n">
        <f aca="false">M50*5.5017049523</f>
        <v>94250.2439595912</v>
      </c>
      <c r="X50" s="8" t="n">
        <f aca="false">N50*5.1890047538+L50*5.5017049523</f>
        <v>27104381.0076972</v>
      </c>
      <c r="Y50" s="8" t="n">
        <f aca="false">N50*5.1890047538</f>
        <v>22356609.6155998</v>
      </c>
      <c r="Z50" s="8" t="n">
        <f aca="false">L50*5.5017049523</f>
        <v>4747771.39209741</v>
      </c>
      <c r="AA50" s="8" t="n">
        <f aca="false">IFE_cost_low!B38*3</f>
        <v>2019386.70780168</v>
      </c>
      <c r="AB50" s="8" t="n">
        <f aca="false">AA50*$AC$13</f>
        <v>18269316.9362757</v>
      </c>
      <c r="AC50" s="8"/>
      <c r="AD50" s="8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4" t="n">
        <f aca="false">low_v2_m!D39+temporary_pension_bonus_low!B39</f>
        <v>22166572.2006521</v>
      </c>
      <c r="G51" s="164" t="n">
        <f aca="false">low_v2_m!E39+temporary_pension_bonus_low!B39</f>
        <v>21269642.718339</v>
      </c>
      <c r="H51" s="67" t="n">
        <f aca="false">F51-J51</f>
        <v>21556803.736406</v>
      </c>
      <c r="I51" s="67" t="n">
        <f aca="false">G51-K51</f>
        <v>20678167.3080203</v>
      </c>
      <c r="J51" s="164" t="n">
        <f aca="false">low_v2_m!J39</f>
        <v>609768.464246074</v>
      </c>
      <c r="K51" s="164" t="n">
        <f aca="false">low_v2_m!K39</f>
        <v>591475.410318692</v>
      </c>
      <c r="L51" s="67" t="n">
        <f aca="false">H51-I51</f>
        <v>878636.428385682</v>
      </c>
      <c r="M51" s="67" t="n">
        <f aca="false">J51-K51</f>
        <v>18293.0539273822</v>
      </c>
      <c r="N51" s="164" t="n">
        <f aca="false">SUM(low_v5_m!C39:J39)</f>
        <v>3645384.83057069</v>
      </c>
      <c r="O51" s="7"/>
      <c r="P51" s="7"/>
      <c r="Q51" s="67" t="n">
        <f aca="false">I51*5.5017049523</f>
        <v>113765175.483023</v>
      </c>
      <c r="R51" s="67"/>
      <c r="S51" s="67"/>
      <c r="T51" s="7"/>
      <c r="U51" s="7"/>
      <c r="V51" s="67" t="n">
        <f aca="false">K51*5.5017049523</f>
        <v>3254123.19411402</v>
      </c>
      <c r="W51" s="67" t="n">
        <f aca="false">M51*5.5017049523</f>
        <v>100642.98538497</v>
      </c>
      <c r="X51" s="67" t="n">
        <f aca="false">N51*5.1890047538+L51*5.5017049523</f>
        <v>23749917.6045824</v>
      </c>
      <c r="Y51" s="67" t="n">
        <f aca="false">N51*5.1890047538</f>
        <v>18915919.2152617</v>
      </c>
      <c r="Z51" s="67" t="n">
        <f aca="false">L51*5.5017049523</f>
        <v>4833998.38932069</v>
      </c>
      <c r="AA51" s="67" t="n">
        <f aca="false">IFE_cost_low!B39*3</f>
        <v>2176655.5723893</v>
      </c>
      <c r="AB51" s="67" t="n">
        <f aca="false">AA51*$AC$13</f>
        <v>19692122.5436708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4" t="n">
        <f aca="false">low_v2_m!D40+temporary_pension_bonus_low!B40</f>
        <v>22483695.2449304</v>
      </c>
      <c r="G52" s="164" t="n">
        <f aca="false">low_v2_m!E40+temporary_pension_bonus_low!B40</f>
        <v>21573393.3398694</v>
      </c>
      <c r="H52" s="67" t="n">
        <f aca="false">F52-J52</f>
        <v>21852994.7344794</v>
      </c>
      <c r="I52" s="67" t="n">
        <f aca="false">G52-K52</f>
        <v>20961613.8447319</v>
      </c>
      <c r="J52" s="164" t="n">
        <f aca="false">low_v2_m!J40</f>
        <v>630700.510451072</v>
      </c>
      <c r="K52" s="164" t="n">
        <f aca="false">low_v2_m!K40</f>
        <v>611779.495137539</v>
      </c>
      <c r="L52" s="67" t="n">
        <f aca="false">H52-I52</f>
        <v>891380.889747504</v>
      </c>
      <c r="M52" s="67" t="n">
        <f aca="false">J52-K52</f>
        <v>18921.0153135322</v>
      </c>
      <c r="N52" s="164" t="n">
        <f aca="false">SUM(low_v5_m!C40:J40)</f>
        <v>3678411.04197422</v>
      </c>
      <c r="O52" s="7"/>
      <c r="P52" s="7"/>
      <c r="Q52" s="67" t="n">
        <f aca="false">I52*5.5017049523</f>
        <v>115324614.697762</v>
      </c>
      <c r="R52" s="67"/>
      <c r="S52" s="67"/>
      <c r="T52" s="7"/>
      <c r="U52" s="7"/>
      <c r="V52" s="67" t="n">
        <f aca="false">K52*5.5017049523</f>
        <v>3365830.27811379</v>
      </c>
      <c r="W52" s="67" t="n">
        <f aca="false">M52*5.5017049523</f>
        <v>104097.843653004</v>
      </c>
      <c r="X52" s="67" t="n">
        <f aca="false">N52*5.1890047538+L52*5.5017049523</f>
        <v>23991407.0387441</v>
      </c>
      <c r="Y52" s="67" t="n">
        <f aca="false">N52*5.1890047538</f>
        <v>19087292.3832347</v>
      </c>
      <c r="Z52" s="67" t="n">
        <f aca="false">L52*5.5017049523</f>
        <v>4904114.65550942</v>
      </c>
      <c r="AA52" s="67" t="n">
        <f aca="false">IFE_cost_low!B40*3</f>
        <v>2041943.99868587</v>
      </c>
      <c r="AB52" s="67" t="n">
        <f aca="false">AA52*$AC$13</f>
        <v>18473391.9134927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4" t="n">
        <f aca="false">low_v2_m!D41+temporary_pension_bonus_low!B41</f>
        <v>22961573.333624</v>
      </c>
      <c r="G53" s="164" t="n">
        <f aca="false">low_v2_m!E41+temporary_pension_bonus_low!B41</f>
        <v>22030068.6103561</v>
      </c>
      <c r="H53" s="67" t="n">
        <f aca="false">F53-J53</f>
        <v>22236072.2127825</v>
      </c>
      <c r="I53" s="67" t="n">
        <f aca="false">G53-K53</f>
        <v>21326332.5231399</v>
      </c>
      <c r="J53" s="164" t="n">
        <f aca="false">low_v2_m!J41</f>
        <v>725501.120841481</v>
      </c>
      <c r="K53" s="164" t="n">
        <f aca="false">low_v2_m!K41</f>
        <v>703736.087216236</v>
      </c>
      <c r="L53" s="67" t="n">
        <f aca="false">H53-I53</f>
        <v>909739.689642679</v>
      </c>
      <c r="M53" s="67" t="n">
        <f aca="false">J53-K53</f>
        <v>21765.0336252443</v>
      </c>
      <c r="N53" s="164" t="n">
        <f aca="false">SUM(low_v5_m!C41:J41)</f>
        <v>3725671.26568592</v>
      </c>
      <c r="O53" s="7"/>
      <c r="P53" s="7"/>
      <c r="Q53" s="67" t="n">
        <f aca="false">I53*5.5017049523</f>
        <v>117331189.256955</v>
      </c>
      <c r="R53" s="67"/>
      <c r="S53" s="67"/>
      <c r="T53" s="7"/>
      <c r="U53" s="7"/>
      <c r="V53" s="67" t="n">
        <f aca="false">K53*5.5017049523</f>
        <v>3871748.31614979</v>
      </c>
      <c r="W53" s="67" t="n">
        <f aca="false">M53*5.5017049523</f>
        <v>119744.793282982</v>
      </c>
      <c r="X53" s="67" t="n">
        <f aca="false">N53*5.1890047538+L53*5.5017049523</f>
        <v>24337645.2645513</v>
      </c>
      <c r="Y53" s="67" t="n">
        <f aca="false">N53*5.1890047538</f>
        <v>19332525.9087403</v>
      </c>
      <c r="Z53" s="67" t="n">
        <f aca="false">L53*5.5017049523</f>
        <v>5005119.35581099</v>
      </c>
      <c r="AA53" s="67" t="n">
        <f aca="false">IFE_cost_low!B41*3</f>
        <v>2162806.11478571</v>
      </c>
      <c r="AB53" s="67" t="n">
        <f aca="false">AA53*$AC$13</f>
        <v>19566827.0124197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0"/>
      <c r="B54" s="5"/>
      <c r="C54" s="160" t="n">
        <f aca="false">C50+1</f>
        <v>2025</v>
      </c>
      <c r="D54" s="160" t="n">
        <f aca="false">D50</f>
        <v>1</v>
      </c>
      <c r="E54" s="160" t="n">
        <v>201</v>
      </c>
      <c r="F54" s="162" t="n">
        <f aca="false">low_v2_m!D42+temporary_pension_bonus_low!B42</f>
        <v>23432700.9721346</v>
      </c>
      <c r="G54" s="162" t="n">
        <f aca="false">low_v2_m!E42+temporary_pension_bonus_low!B42</f>
        <v>22481158.6449476</v>
      </c>
      <c r="H54" s="8" t="n">
        <f aca="false">F54-J54</f>
        <v>22626802.2703009</v>
      </c>
      <c r="I54" s="8" t="n">
        <f aca="false">G54-K54</f>
        <v>21699436.9041689</v>
      </c>
      <c r="J54" s="162" t="n">
        <f aca="false">low_v2_m!J42</f>
        <v>805898.701833706</v>
      </c>
      <c r="K54" s="162" t="n">
        <f aca="false">low_v2_m!K42</f>
        <v>781721.740778695</v>
      </c>
      <c r="L54" s="8" t="n">
        <f aca="false">H54-I54</f>
        <v>927365.366131939</v>
      </c>
      <c r="M54" s="8" t="n">
        <f aca="false">J54-K54</f>
        <v>24176.9610550113</v>
      </c>
      <c r="N54" s="162" t="n">
        <f aca="false">SUM(low_v5_m!C42:J42)</f>
        <v>4582593.08124724</v>
      </c>
      <c r="O54" s="5"/>
      <c r="P54" s="5"/>
      <c r="Q54" s="8" t="n">
        <f aca="false">I54*5.5017049523</f>
        <v>119383899.477788</v>
      </c>
      <c r="R54" s="8"/>
      <c r="S54" s="8"/>
      <c r="T54" s="5"/>
      <c r="U54" s="5"/>
      <c r="V54" s="8" t="n">
        <f aca="false">K54*5.5017049523</f>
        <v>4300802.37256272</v>
      </c>
      <c r="W54" s="8" t="n">
        <f aca="false">M54*5.5017049523</f>
        <v>133014.50636792</v>
      </c>
      <c r="X54" s="8" t="n">
        <f aca="false">N54*5.1890047538+L54*5.5017049523</f>
        <v>28881187.9107625</v>
      </c>
      <c r="Y54" s="8" t="n">
        <f aca="false">N54*5.1890047538</f>
        <v>23779097.2833229</v>
      </c>
      <c r="Z54" s="8" t="n">
        <f aca="false">L54*5.5017049523</f>
        <v>5102090.62743959</v>
      </c>
      <c r="AA54" s="8" t="n">
        <f aca="false">IFE_cost_low!B42*3</f>
        <v>2066617.34705361</v>
      </c>
      <c r="AB54" s="8" t="n">
        <f aca="false">AA54*$AC$13</f>
        <v>18696610.7845826</v>
      </c>
      <c r="AC54" s="8"/>
      <c r="AD54" s="8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4" t="n">
        <f aca="false">low_v2_m!D43+temporary_pension_bonus_low!B43</f>
        <v>23786731.4773362</v>
      </c>
      <c r="G55" s="164" t="n">
        <f aca="false">low_v2_m!E43+temporary_pension_bonus_low!B43</f>
        <v>22820184.2735172</v>
      </c>
      <c r="H55" s="67" t="n">
        <f aca="false">F55-J55</f>
        <v>22925514.2688012</v>
      </c>
      <c r="I55" s="67" t="n">
        <f aca="false">G55-K55</f>
        <v>21984803.5812383</v>
      </c>
      <c r="J55" s="164" t="n">
        <f aca="false">low_v2_m!J43</f>
        <v>861217.208534943</v>
      </c>
      <c r="K55" s="164" t="n">
        <f aca="false">low_v2_m!K43</f>
        <v>835380.692278894</v>
      </c>
      <c r="L55" s="67" t="n">
        <f aca="false">H55-I55</f>
        <v>940710.687562939</v>
      </c>
      <c r="M55" s="67" t="n">
        <f aca="false">J55-K55</f>
        <v>25836.5162560483</v>
      </c>
      <c r="N55" s="164" t="n">
        <f aca="false">SUM(low_v5_m!C43:J43)</f>
        <v>3833169.23341392</v>
      </c>
      <c r="O55" s="7"/>
      <c r="P55" s="7"/>
      <c r="Q55" s="67" t="n">
        <f aca="false">I55*5.5017049523</f>
        <v>120953902.738242</v>
      </c>
      <c r="R55" s="67"/>
      <c r="S55" s="67"/>
      <c r="T55" s="7"/>
      <c r="U55" s="7"/>
      <c r="V55" s="67" t="n">
        <f aca="false">K55*5.5017049523</f>
        <v>4596018.0917666</v>
      </c>
      <c r="W55" s="67" t="n">
        <f aca="false">M55*5.5017049523</f>
        <v>142144.889436081</v>
      </c>
      <c r="X55" s="67" t="n">
        <f aca="false">N55*5.1890047538+L55*5.5017049523</f>
        <v>25065846.0227513</v>
      </c>
      <c r="Y55" s="67" t="n">
        <f aca="false">N55*5.1890047538</f>
        <v>19890333.3743048</v>
      </c>
      <c r="Z55" s="67" t="n">
        <f aca="false">L55*5.5017049523</f>
        <v>5175512.64844656</v>
      </c>
      <c r="AA55" s="67" t="n">
        <f aca="false">IFE_cost_low!B43*3</f>
        <v>2186945.78701374</v>
      </c>
      <c r="AB55" s="67" t="n">
        <f aca="false">AA55*$AC$13</f>
        <v>19785217.7351911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4" t="n">
        <f aca="false">low_v2_m!D44+temporary_pension_bonus_low!B44</f>
        <v>24196841.5782634</v>
      </c>
      <c r="G56" s="164" t="n">
        <f aca="false">low_v2_m!E44+temporary_pension_bonus_low!B44</f>
        <v>23211656.5388109</v>
      </c>
      <c r="H56" s="67" t="n">
        <f aca="false">F56-J56</f>
        <v>23251629.75119</v>
      </c>
      <c r="I56" s="67" t="n">
        <f aca="false">G56-K56</f>
        <v>22294801.0665497</v>
      </c>
      <c r="J56" s="164" t="n">
        <f aca="false">low_v2_m!J44</f>
        <v>945211.827073396</v>
      </c>
      <c r="K56" s="164" t="n">
        <f aca="false">low_v2_m!K44</f>
        <v>916855.472261194</v>
      </c>
      <c r="L56" s="67" t="n">
        <f aca="false">H56-I56</f>
        <v>956828.684640292</v>
      </c>
      <c r="M56" s="67" t="n">
        <f aca="false">J56-K56</f>
        <v>28356.3548122019</v>
      </c>
      <c r="N56" s="164" t="n">
        <f aca="false">SUM(low_v5_m!C44:J44)</f>
        <v>3904675.59239583</v>
      </c>
      <c r="O56" s="7"/>
      <c r="P56" s="7"/>
      <c r="Q56" s="67" t="n">
        <f aca="false">I56*5.5017049523</f>
        <v>122659417.43838</v>
      </c>
      <c r="R56" s="67"/>
      <c r="S56" s="67"/>
      <c r="T56" s="7"/>
      <c r="U56" s="7"/>
      <c r="V56" s="67" t="n">
        <f aca="false">K56*5.5017049523</f>
        <v>5044268.29228277</v>
      </c>
      <c r="W56" s="67" t="n">
        <f aca="false">M56*5.5017049523</f>
        <v>156008.297699467</v>
      </c>
      <c r="X56" s="67" t="n">
        <f aca="false">N56*5.1890047538+L56*5.5017049523</f>
        <v>25525569.323777</v>
      </c>
      <c r="Y56" s="67" t="n">
        <f aca="false">N56*5.1890047538</f>
        <v>20261380.2109888</v>
      </c>
      <c r="Z56" s="67" t="n">
        <f aca="false">L56*5.5017049523</f>
        <v>5264189.11278819</v>
      </c>
      <c r="AA56" s="67" t="n">
        <f aca="false">IFE_cost_low!B44*3</f>
        <v>2089078.27006616</v>
      </c>
      <c r="AB56" s="67" t="n">
        <f aca="false">AA56*$AC$13</f>
        <v>18899813.9252254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4" t="n">
        <f aca="false">low_v2_m!D45+temporary_pension_bonus_low!B45</f>
        <v>24468392.1199739</v>
      </c>
      <c r="G57" s="164" t="n">
        <f aca="false">low_v2_m!E45+temporary_pension_bonus_low!B45</f>
        <v>23471029.1313857</v>
      </c>
      <c r="H57" s="67" t="n">
        <f aca="false">F57-J57</f>
        <v>23454720.3957239</v>
      </c>
      <c r="I57" s="67" t="n">
        <f aca="false">G57-K57</f>
        <v>22487767.5588632</v>
      </c>
      <c r="J57" s="164" t="n">
        <f aca="false">low_v2_m!J45</f>
        <v>1013671.72425</v>
      </c>
      <c r="K57" s="164" t="n">
        <f aca="false">low_v2_m!K45</f>
        <v>983261.572522504</v>
      </c>
      <c r="L57" s="67" t="n">
        <f aca="false">H57-I57</f>
        <v>966952.836860795</v>
      </c>
      <c r="M57" s="67" t="n">
        <f aca="false">J57-K57</f>
        <v>30410.1517275001</v>
      </c>
      <c r="N57" s="164" t="n">
        <f aca="false">SUM(low_v5_m!C45:J45)</f>
        <v>3929063.06323613</v>
      </c>
      <c r="O57" s="7"/>
      <c r="P57" s="7"/>
      <c r="Q57" s="67" t="n">
        <f aca="false">I57*5.5017049523</f>
        <v>123721062.144769</v>
      </c>
      <c r="R57" s="67"/>
      <c r="S57" s="67"/>
      <c r="T57" s="7"/>
      <c r="U57" s="7"/>
      <c r="V57" s="67" t="n">
        <f aca="false">K57*5.5017049523</f>
        <v>5409615.06295335</v>
      </c>
      <c r="W57" s="67" t="n">
        <f aca="false">M57*5.5017049523</f>
        <v>167307.682359382</v>
      </c>
      <c r="X57" s="67" t="n">
        <f aca="false">N57*5.1890047538+L57*5.5017049523</f>
        <v>25707816.1243098</v>
      </c>
      <c r="Y57" s="67" t="n">
        <f aca="false">N57*5.1890047538</f>
        <v>20387926.9131123</v>
      </c>
      <c r="Z57" s="67" t="n">
        <f aca="false">L57*5.5017049523</f>
        <v>5319889.21119757</v>
      </c>
      <c r="AA57" s="67" t="n">
        <f aca="false">IFE_cost_low!B45*3</f>
        <v>2177288.35203983</v>
      </c>
      <c r="AB57" s="67" t="n">
        <f aca="false">AA57*$AC$13</f>
        <v>19697847.2777901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0"/>
      <c r="B58" s="5"/>
      <c r="C58" s="160" t="n">
        <f aca="false">C54+1</f>
        <v>2026</v>
      </c>
      <c r="D58" s="160" t="n">
        <f aca="false">D54</f>
        <v>1</v>
      </c>
      <c r="E58" s="160" t="n">
        <v>205</v>
      </c>
      <c r="F58" s="162" t="n">
        <f aca="false">low_v2_m!D46+temporary_pension_bonus_low!B46</f>
        <v>24779537.9028575</v>
      </c>
      <c r="G58" s="162" t="n">
        <f aca="false">low_v2_m!E46+temporary_pension_bonus_low!B46</f>
        <v>23769335.5465635</v>
      </c>
      <c r="H58" s="8" t="n">
        <f aca="false">F58-J58</f>
        <v>23663818.5386477</v>
      </c>
      <c r="I58" s="8" t="n">
        <f aca="false">G58-K58</f>
        <v>22687087.7632799</v>
      </c>
      <c r="J58" s="162" t="n">
        <f aca="false">low_v2_m!J46</f>
        <v>1115719.36420982</v>
      </c>
      <c r="K58" s="162" t="n">
        <f aca="false">low_v2_m!K46</f>
        <v>1082247.78328352</v>
      </c>
      <c r="L58" s="8" t="n">
        <f aca="false">H58-I58</f>
        <v>976730.77536777</v>
      </c>
      <c r="M58" s="8" t="n">
        <f aca="false">J58-K58</f>
        <v>33471.5809262947</v>
      </c>
      <c r="N58" s="162" t="n">
        <f aca="false">SUM(low_v5_m!C46:J46)</f>
        <v>4829498.33577459</v>
      </c>
      <c r="O58" s="5"/>
      <c r="P58" s="5"/>
      <c r="Q58" s="8" t="n">
        <f aca="false">I58*5.5017049523</f>
        <v>124817663.100502</v>
      </c>
      <c r="R58" s="8"/>
      <c r="S58" s="8"/>
      <c r="T58" s="5"/>
      <c r="U58" s="5"/>
      <c r="V58" s="8" t="n">
        <f aca="false">K58*5.5017049523</f>
        <v>5954207.98890665</v>
      </c>
      <c r="W58" s="8" t="n">
        <f aca="false">M58*5.5017049523</f>
        <v>184150.762543506</v>
      </c>
      <c r="X58" s="8" t="n">
        <f aca="false">N58*5.1890047538+L58*5.5017049523</f>
        <v>30433974.3667082</v>
      </c>
      <c r="Y58" s="8" t="n">
        <f aca="false">N58*5.1890047538</f>
        <v>25060289.8228035</v>
      </c>
      <c r="Z58" s="8" t="n">
        <f aca="false">L58*5.5017049523</f>
        <v>5373684.54390468</v>
      </c>
      <c r="AA58" s="8" t="n">
        <f aca="false">IFE_cost_low!B46*3</f>
        <v>2050752.3924924</v>
      </c>
      <c r="AB58" s="8" t="n">
        <f aca="false">AA58*$AC$13</f>
        <v>18553081.1268214</v>
      </c>
      <c r="AC58" s="8"/>
      <c r="AD58" s="8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4" t="n">
        <f aca="false">low_v2_m!D47+temporary_pension_bonus_low!B47</f>
        <v>25010845.6678663</v>
      </c>
      <c r="G59" s="164" t="n">
        <f aca="false">low_v2_m!E47+temporary_pension_bonus_low!B47</f>
        <v>23990467.4723827</v>
      </c>
      <c r="H59" s="67" t="n">
        <f aca="false">F59-J59</f>
        <v>23820668.7714144</v>
      </c>
      <c r="I59" s="67" t="n">
        <f aca="false">G59-K59</f>
        <v>22835995.8828244</v>
      </c>
      <c r="J59" s="164" t="n">
        <f aca="false">low_v2_m!J47</f>
        <v>1190176.89645194</v>
      </c>
      <c r="K59" s="164" t="n">
        <f aca="false">low_v2_m!K47</f>
        <v>1154471.58955838</v>
      </c>
      <c r="L59" s="67" t="n">
        <f aca="false">H59-I59</f>
        <v>984672.888590012</v>
      </c>
      <c r="M59" s="67" t="n">
        <f aca="false">J59-K59</f>
        <v>35705.3068935585</v>
      </c>
      <c r="N59" s="164" t="n">
        <f aca="false">SUM(low_v5_m!C47:J47)</f>
        <v>3885627.92224667</v>
      </c>
      <c r="O59" s="7"/>
      <c r="P59" s="7"/>
      <c r="Q59" s="67" t="n">
        <f aca="false">I59*5.5017049523</f>
        <v>125636911.639237</v>
      </c>
      <c r="R59" s="67"/>
      <c r="S59" s="67"/>
      <c r="T59" s="7"/>
      <c r="U59" s="7"/>
      <c r="V59" s="67" t="n">
        <f aca="false">K59*5.5017049523</f>
        <v>6351562.06156297</v>
      </c>
      <c r="W59" s="67" t="n">
        <f aca="false">M59*5.5017049523</f>
        <v>196440.063759682</v>
      </c>
      <c r="X59" s="67" t="n">
        <f aca="false">N59*5.1890047538+L59*5.5017049523</f>
        <v>25579921.4675872</v>
      </c>
      <c r="Y59" s="67" t="n">
        <f aca="false">N59*5.1890047538</f>
        <v>20162541.760036</v>
      </c>
      <c r="Z59" s="67" t="n">
        <f aca="false">L59*5.5017049523</f>
        <v>5417379.70755121</v>
      </c>
      <c r="AA59" s="67" t="n">
        <f aca="false">IFE_cost_low!B47*3</f>
        <v>2114912.93116626</v>
      </c>
      <c r="AB59" s="67" t="n">
        <f aca="false">AA59*$AC$13</f>
        <v>19133539.1496985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4" t="n">
        <f aca="false">low_v2_m!D48+temporary_pension_bonus_low!B48</f>
        <v>25222052.8101775</v>
      </c>
      <c r="G60" s="164" t="n">
        <f aca="false">low_v2_m!E48+temporary_pension_bonus_low!B48</f>
        <v>24192398.1064832</v>
      </c>
      <c r="H60" s="67" t="n">
        <f aca="false">F60-J60</f>
        <v>23990831.3522015</v>
      </c>
      <c r="I60" s="67" t="n">
        <f aca="false">G60-K60</f>
        <v>22998113.2922465</v>
      </c>
      <c r="J60" s="164" t="n">
        <f aca="false">low_v2_m!J48</f>
        <v>1231221.45797599</v>
      </c>
      <c r="K60" s="164" t="n">
        <f aca="false">low_v2_m!K48</f>
        <v>1194284.81423671</v>
      </c>
      <c r="L60" s="67" t="n">
        <f aca="false">H60-I60</f>
        <v>992718.059955046</v>
      </c>
      <c r="M60" s="67" t="n">
        <f aca="false">J60-K60</f>
        <v>36936.6437392794</v>
      </c>
      <c r="N60" s="164" t="n">
        <f aca="false">SUM(low_v5_m!C48:J48)</f>
        <v>3963388.97964285</v>
      </c>
      <c r="O60" s="7"/>
      <c r="P60" s="7"/>
      <c r="Q60" s="67" t="n">
        <f aca="false">I60*5.5017049523</f>
        <v>126528833.793509</v>
      </c>
      <c r="R60" s="67"/>
      <c r="S60" s="67"/>
      <c r="T60" s="7"/>
      <c r="U60" s="7"/>
      <c r="V60" s="67" t="n">
        <f aca="false">K60*5.5017049523</f>
        <v>6570602.67694278</v>
      </c>
      <c r="W60" s="67" t="n">
        <f aca="false">M60*5.5017049523</f>
        <v>203214.515781734</v>
      </c>
      <c r="X60" s="67" t="n">
        <f aca="false">N60*5.1890047538+L60*5.5017049523</f>
        <v>26027686.1232176</v>
      </c>
      <c r="Y60" s="67" t="n">
        <f aca="false">N60*5.1890047538</f>
        <v>20566044.2565253</v>
      </c>
      <c r="Z60" s="67" t="n">
        <f aca="false">L60*5.5017049523</f>
        <v>5461641.86669232</v>
      </c>
      <c r="AA60" s="67" t="n">
        <f aca="false">IFE_cost_low!B48*3</f>
        <v>1973950.95555889</v>
      </c>
      <c r="AB60" s="67" t="n">
        <f aca="false">AA60*$AC$13</f>
        <v>17858261.3644257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4" t="n">
        <f aca="false">low_v2_m!D49+temporary_pension_bonus_low!B49</f>
        <v>25327557.7039456</v>
      </c>
      <c r="G61" s="164" t="n">
        <f aca="false">low_v2_m!E49+temporary_pension_bonus_low!B49</f>
        <v>24293381.835815</v>
      </c>
      <c r="H61" s="67" t="n">
        <f aca="false">F61-J61</f>
        <v>24056317.3310475</v>
      </c>
      <c r="I61" s="67" t="n">
        <f aca="false">G61-K61</f>
        <v>23060278.6741039</v>
      </c>
      <c r="J61" s="164" t="n">
        <f aca="false">low_v2_m!J49</f>
        <v>1271240.37289809</v>
      </c>
      <c r="K61" s="164" t="n">
        <f aca="false">low_v2_m!K49</f>
        <v>1233103.16171114</v>
      </c>
      <c r="L61" s="67" t="n">
        <f aca="false">H61-I61</f>
        <v>996038.656943612</v>
      </c>
      <c r="M61" s="67" t="n">
        <f aca="false">J61-K61</f>
        <v>38137.2111869424</v>
      </c>
      <c r="N61" s="164" t="n">
        <f aca="false">SUM(low_v5_m!C49:J49)</f>
        <v>3965203.64421814</v>
      </c>
      <c r="O61" s="7"/>
      <c r="P61" s="7"/>
      <c r="Q61" s="67" t="n">
        <f aca="false">I61*5.5017049523</f>
        <v>126870849.382735</v>
      </c>
      <c r="R61" s="67"/>
      <c r="S61" s="67"/>
      <c r="T61" s="7"/>
      <c r="U61" s="7"/>
      <c r="V61" s="67" t="n">
        <f aca="false">K61*5.5017049523</f>
        <v>6784169.77148298</v>
      </c>
      <c r="W61" s="67" t="n">
        <f aca="false">M61*5.5017049523</f>
        <v>209819.683654112</v>
      </c>
      <c r="X61" s="67" t="n">
        <f aca="false">N61*5.1890047538+L61*5.5017049523</f>
        <v>26055371.3712219</v>
      </c>
      <c r="Y61" s="67" t="n">
        <f aca="false">N61*5.1890047538</f>
        <v>20575460.559633</v>
      </c>
      <c r="Z61" s="67" t="n">
        <f aca="false">L61*5.5017049523</f>
        <v>5479910.81158891</v>
      </c>
      <c r="AA61" s="67" t="n">
        <f aca="false">IFE_cost_low!B49*3</f>
        <v>2015822.57919176</v>
      </c>
      <c r="AB61" s="67" t="n">
        <f aca="false">AA61*$AC$13</f>
        <v>18237072.3964236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0"/>
      <c r="B62" s="5"/>
      <c r="C62" s="160" t="n">
        <f aca="false">C58+1</f>
        <v>2027</v>
      </c>
      <c r="D62" s="160" t="n">
        <f aca="false">D58</f>
        <v>1</v>
      </c>
      <c r="E62" s="160" t="n">
        <v>209</v>
      </c>
      <c r="F62" s="162" t="n">
        <f aca="false">low_v2_m!D50+temporary_pension_bonus_low!B50</f>
        <v>25616723.4006669</v>
      </c>
      <c r="G62" s="162" t="n">
        <f aca="false">low_v2_m!E50+temporary_pension_bonus_low!B50</f>
        <v>24570370.9972382</v>
      </c>
      <c r="H62" s="8" t="n">
        <f aca="false">F62-J62</f>
        <v>24311455.2634798</v>
      </c>
      <c r="I62" s="8" t="n">
        <f aca="false">G62-K62</f>
        <v>23304260.9041667</v>
      </c>
      <c r="J62" s="162" t="n">
        <f aca="false">low_v2_m!J50</f>
        <v>1305268.13718713</v>
      </c>
      <c r="K62" s="162" t="n">
        <f aca="false">low_v2_m!K50</f>
        <v>1266110.09307151</v>
      </c>
      <c r="L62" s="8" t="n">
        <f aca="false">H62-I62</f>
        <v>1007194.35931314</v>
      </c>
      <c r="M62" s="8" t="n">
        <f aca="false">J62-K62</f>
        <v>39158.0441156141</v>
      </c>
      <c r="N62" s="162" t="n">
        <f aca="false">SUM(low_v5_m!C50:J50)</f>
        <v>4815712.2806392</v>
      </c>
      <c r="O62" s="5"/>
      <c r="P62" s="5"/>
      <c r="Q62" s="8" t="n">
        <f aca="false">I62*5.5017049523</f>
        <v>128213167.626145</v>
      </c>
      <c r="R62" s="8"/>
      <c r="S62" s="8"/>
      <c r="T62" s="5"/>
      <c r="U62" s="5"/>
      <c r="V62" s="8" t="n">
        <f aca="false">K62*5.5017049523</f>
        <v>6965764.16920855</v>
      </c>
      <c r="W62" s="8" t="n">
        <f aca="false">M62*5.5017049523</f>
        <v>215436.005233256</v>
      </c>
      <c r="X62" s="8" t="n">
        <f aca="false">N62*5.1890047538+L62*5.5017049523</f>
        <v>30530040.1117316</v>
      </c>
      <c r="Y62" s="8" t="n">
        <f aca="false">N62*5.1890047538</f>
        <v>24988753.9171699</v>
      </c>
      <c r="Z62" s="8" t="n">
        <f aca="false">L62*5.5017049523</f>
        <v>5541286.19456172</v>
      </c>
      <c r="AA62" s="8" t="n">
        <f aca="false">IFE_cost_low!B50*3</f>
        <v>1923051.41609429</v>
      </c>
      <c r="AB62" s="8" t="n">
        <f aca="false">AA62*$AC$13</f>
        <v>17397775.1114477</v>
      </c>
      <c r="AC62" s="8"/>
      <c r="AD62" s="8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4" t="n">
        <f aca="false">low_v2_m!D51+temporary_pension_bonus_low!B51</f>
        <v>26024390.1148596</v>
      </c>
      <c r="G63" s="164" t="n">
        <f aca="false">low_v2_m!E51+temporary_pension_bonus_low!B51</f>
        <v>24961327.2765788</v>
      </c>
      <c r="H63" s="67" t="n">
        <f aca="false">F63-J63</f>
        <v>24601238.212368</v>
      </c>
      <c r="I63" s="67" t="n">
        <f aca="false">G63-K63</f>
        <v>23580869.9311619</v>
      </c>
      <c r="J63" s="164" t="n">
        <f aca="false">low_v2_m!J51</f>
        <v>1423151.90249158</v>
      </c>
      <c r="K63" s="164" t="n">
        <f aca="false">low_v2_m!K51</f>
        <v>1380457.34541683</v>
      </c>
      <c r="L63" s="67" t="n">
        <f aca="false">H63-I63</f>
        <v>1020368.28120604</v>
      </c>
      <c r="M63" s="67" t="n">
        <f aca="false">J63-K63</f>
        <v>42694.5570747475</v>
      </c>
      <c r="N63" s="164" t="n">
        <f aca="false">SUM(low_v5_m!C51:J51)</f>
        <v>3983588.43030062</v>
      </c>
      <c r="O63" s="7"/>
      <c r="P63" s="7"/>
      <c r="Q63" s="67" t="n">
        <f aca="false">I63*5.5017049523</f>
        <v>129734988.879816</v>
      </c>
      <c r="R63" s="67"/>
      <c r="S63" s="67"/>
      <c r="T63" s="7"/>
      <c r="U63" s="7"/>
      <c r="V63" s="67" t="n">
        <f aca="false">K63*5.5017049523</f>
        <v>7594869.01371869</v>
      </c>
      <c r="W63" s="67" t="n">
        <f aca="false">M63*5.5017049523</f>
        <v>234892.856094393</v>
      </c>
      <c r="X63" s="67" t="n">
        <f aca="false">N63*5.1890047538+L63*5.5017049523</f>
        <v>26284624.5278937</v>
      </c>
      <c r="Y63" s="67" t="n">
        <f aca="false">N63*5.1890047538</f>
        <v>20670859.3020126</v>
      </c>
      <c r="Z63" s="67" t="n">
        <f aca="false">L63*5.5017049523</f>
        <v>5613765.2258811</v>
      </c>
      <c r="AA63" s="67" t="n">
        <f aca="false">IFE_cost_low!B51*3</f>
        <v>1994608.4575734</v>
      </c>
      <c r="AB63" s="67" t="n">
        <f aca="false">AA63*$AC$13</f>
        <v>18045149.0219293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4" t="n">
        <f aca="false">low_v2_m!D52+temporary_pension_bonus_low!B52</f>
        <v>26380044.6995245</v>
      </c>
      <c r="G64" s="164" t="n">
        <f aca="false">low_v2_m!E52+temporary_pension_bonus_low!B52</f>
        <v>25301819.7319653</v>
      </c>
      <c r="H64" s="67" t="n">
        <f aca="false">F64-J64</f>
        <v>24884604.9740855</v>
      </c>
      <c r="I64" s="67" t="n">
        <f aca="false">G64-K64</f>
        <v>23851243.1982895</v>
      </c>
      <c r="J64" s="164" t="n">
        <f aca="false">low_v2_m!J52</f>
        <v>1495439.72543894</v>
      </c>
      <c r="K64" s="164" t="n">
        <f aca="false">low_v2_m!K52</f>
        <v>1450576.53367577</v>
      </c>
      <c r="L64" s="67" t="n">
        <f aca="false">H64-I64</f>
        <v>1033361.77579603</v>
      </c>
      <c r="M64" s="67" t="n">
        <f aca="false">J64-K64</f>
        <v>44863.1917631682</v>
      </c>
      <c r="N64" s="164" t="n">
        <f aca="false">SUM(low_v5_m!C52:J52)</f>
        <v>4007930.49769135</v>
      </c>
      <c r="O64" s="7"/>
      <c r="P64" s="7"/>
      <c r="Q64" s="67" t="n">
        <f aca="false">I64*5.5017049523</f>
        <v>131222502.822541</v>
      </c>
      <c r="R64" s="67"/>
      <c r="S64" s="67"/>
      <c r="T64" s="7"/>
      <c r="U64" s="7"/>
      <c r="V64" s="67" t="n">
        <f aca="false">K64*5.5017049523</f>
        <v>7980644.09901415</v>
      </c>
      <c r="W64" s="67" t="n">
        <f aca="false">M64*5.5017049523</f>
        <v>246824.044299407</v>
      </c>
      <c r="X64" s="67" t="n">
        <f aca="false">N64*5.1890047538+L64*5.5017049523</f>
        <v>26482422.0048349</v>
      </c>
      <c r="Y64" s="67" t="n">
        <f aca="false">N64*5.1890047538</f>
        <v>20797170.4054204</v>
      </c>
      <c r="Z64" s="67" t="n">
        <f aca="false">L64*5.5017049523</f>
        <v>5685251.59941456</v>
      </c>
      <c r="AA64" s="67" t="n">
        <f aca="false">IFE_cost_low!B52*3</f>
        <v>1913001.36147026</v>
      </c>
      <c r="AB64" s="67" t="n">
        <f aca="false">AA64*$AC$13</f>
        <v>17306852.6385781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4" t="n">
        <f aca="false">low_v2_m!D53+temporary_pension_bonus_low!B53</f>
        <v>26454707.9847918</v>
      </c>
      <c r="G65" s="164" t="n">
        <f aca="false">low_v2_m!E53+temporary_pension_bonus_low!B53</f>
        <v>25373761.3764504</v>
      </c>
      <c r="H65" s="67" t="n">
        <f aca="false">F65-J65</f>
        <v>24919031.1669704</v>
      </c>
      <c r="I65" s="67" t="n">
        <f aca="false">G65-K65</f>
        <v>23884154.8631636</v>
      </c>
      <c r="J65" s="164" t="n">
        <f aca="false">low_v2_m!J53</f>
        <v>1535676.81782143</v>
      </c>
      <c r="K65" s="164" t="n">
        <f aca="false">low_v2_m!K53</f>
        <v>1489606.51328679</v>
      </c>
      <c r="L65" s="67" t="n">
        <f aca="false">H65-I65</f>
        <v>1034876.30380678</v>
      </c>
      <c r="M65" s="67" t="n">
        <f aca="false">J65-K65</f>
        <v>46070.3045346432</v>
      </c>
      <c r="N65" s="164" t="n">
        <f aca="false">SUM(low_v5_m!C53:J53)</f>
        <v>4013751.21851547</v>
      </c>
      <c r="O65" s="7"/>
      <c r="P65" s="7"/>
      <c r="Q65" s="67" t="n">
        <f aca="false">I65*5.5017049523</f>
        <v>131403573.092167</v>
      </c>
      <c r="R65" s="67"/>
      <c r="S65" s="67"/>
      <c r="T65" s="7"/>
      <c r="U65" s="7"/>
      <c r="V65" s="67" t="n">
        <f aca="false">K65*5.5017049523</f>
        <v>8195375.53112825</v>
      </c>
      <c r="W65" s="67" t="n">
        <f aca="false">M65*5.5017049523</f>
        <v>253465.222612216</v>
      </c>
      <c r="X65" s="67" t="n">
        <f aca="false">N65*5.1890047538+L65*5.5017049523</f>
        <v>26520958.239119</v>
      </c>
      <c r="Y65" s="67" t="n">
        <f aca="false">N65*5.1890047538</f>
        <v>20827374.1534473</v>
      </c>
      <c r="Z65" s="67" t="n">
        <f aca="false">L65*5.5017049523</f>
        <v>5693584.08567169</v>
      </c>
      <c r="AA65" s="67" t="n">
        <f aca="false">IFE_cost_low!B53*3</f>
        <v>1935875.46853294</v>
      </c>
      <c r="AB65" s="67" t="n">
        <f aca="false">AA65*$AC$13</f>
        <v>17513793.8400567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0"/>
      <c r="B66" s="5"/>
      <c r="C66" s="160" t="n">
        <f aca="false">C62+1</f>
        <v>2028</v>
      </c>
      <c r="D66" s="160" t="n">
        <f aca="false">D62</f>
        <v>1</v>
      </c>
      <c r="E66" s="160" t="n">
        <v>213</v>
      </c>
      <c r="F66" s="162" t="n">
        <f aca="false">low_v2_m!D54+temporary_pension_bonus_low!B54</f>
        <v>26489399.9594126</v>
      </c>
      <c r="G66" s="162" t="n">
        <f aca="false">low_v2_m!E54+temporary_pension_bonus_low!B54</f>
        <v>25407967.4205613</v>
      </c>
      <c r="H66" s="8" t="n">
        <f aca="false">F66-J66</f>
        <v>24881970.4911002</v>
      </c>
      <c r="I66" s="8" t="n">
        <f aca="false">G66-K66</f>
        <v>23848760.8362983</v>
      </c>
      <c r="J66" s="162" t="n">
        <f aca="false">low_v2_m!J54</f>
        <v>1607429.46831237</v>
      </c>
      <c r="K66" s="162" t="n">
        <f aca="false">low_v2_m!K54</f>
        <v>1559206.584263</v>
      </c>
      <c r="L66" s="8" t="n">
        <f aca="false">H66-I66</f>
        <v>1033209.65480189</v>
      </c>
      <c r="M66" s="8" t="n">
        <f aca="false">J66-K66</f>
        <v>48222.8840493707</v>
      </c>
      <c r="N66" s="162" t="n">
        <f aca="false">SUM(low_v5_m!C54:J54)</f>
        <v>4934372.66636023</v>
      </c>
      <c r="O66" s="5"/>
      <c r="P66" s="5"/>
      <c r="Q66" s="8" t="n">
        <f aca="false">I66*5.5017049523</f>
        <v>131208845.599281</v>
      </c>
      <c r="R66" s="8"/>
      <c r="S66" s="8"/>
      <c r="T66" s="5"/>
      <c r="U66" s="5"/>
      <c r="V66" s="8" t="n">
        <f aca="false">K66*5.5017049523</f>
        <v>8578294.58629849</v>
      </c>
      <c r="W66" s="8" t="n">
        <f aca="false">M66*5.5017049523</f>
        <v>265308.079988611</v>
      </c>
      <c r="X66" s="8" t="n">
        <f aca="false">N66*5.1890047538+L66*5.5017049523</f>
        <v>31288897.8973517</v>
      </c>
      <c r="Y66" s="8" t="n">
        <f aca="false">N66*5.1890047538</f>
        <v>25604483.222764</v>
      </c>
      <c r="Z66" s="8" t="n">
        <f aca="false">L66*5.5017049523</f>
        <v>5684414.67458773</v>
      </c>
      <c r="AA66" s="8" t="n">
        <f aca="false">IFE_cost_low!B54*3</f>
        <v>1870372.01389386</v>
      </c>
      <c r="AB66" s="8" t="n">
        <f aca="false">AA66*$AC$13</f>
        <v>16921186.5060582</v>
      </c>
      <c r="AC66" s="8"/>
      <c r="AD66" s="8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4" t="n">
        <f aca="false">low_v2_m!D55+temporary_pension_bonus_low!B55</f>
        <v>26602692.7080645</v>
      </c>
      <c r="G67" s="164" t="n">
        <f aca="false">low_v2_m!E55+temporary_pension_bonus_low!B55</f>
        <v>25516321.2956522</v>
      </c>
      <c r="H67" s="67" t="n">
        <f aca="false">F67-J67</f>
        <v>24924057.706869</v>
      </c>
      <c r="I67" s="67" t="n">
        <f aca="false">G67-K67</f>
        <v>23888045.3444926</v>
      </c>
      <c r="J67" s="164" t="n">
        <f aca="false">low_v2_m!J55</f>
        <v>1678635.00119546</v>
      </c>
      <c r="K67" s="164" t="n">
        <f aca="false">low_v2_m!K55</f>
        <v>1628275.9511596</v>
      </c>
      <c r="L67" s="67" t="n">
        <f aca="false">H67-I67</f>
        <v>1036012.36237635</v>
      </c>
      <c r="M67" s="67" t="n">
        <f aca="false">J67-K67</f>
        <v>50359.0500358636</v>
      </c>
      <c r="N67" s="164" t="n">
        <f aca="false">SUM(low_v5_m!C55:J55)</f>
        <v>4074663.24236463</v>
      </c>
      <c r="O67" s="7"/>
      <c r="P67" s="7"/>
      <c r="Q67" s="67" t="n">
        <f aca="false">I67*5.5017049523</f>
        <v>131424977.372562</v>
      </c>
      <c r="R67" s="67"/>
      <c r="S67" s="67"/>
      <c r="T67" s="7"/>
      <c r="U67" s="7"/>
      <c r="V67" s="67" t="n">
        <f aca="false">K67*5.5017049523</f>
        <v>8958293.86420575</v>
      </c>
      <c r="W67" s="67" t="n">
        <f aca="false">M67*5.5017049523</f>
        <v>277060.634975434</v>
      </c>
      <c r="X67" s="67" t="n">
        <f aca="false">N67*5.1890047538+L67*5.5017049523</f>
        <v>26843281.2794942</v>
      </c>
      <c r="Y67" s="67" t="n">
        <f aca="false">N67*5.1890047538</f>
        <v>21143446.9347642</v>
      </c>
      <c r="Z67" s="67" t="n">
        <f aca="false">L67*5.5017049523</f>
        <v>5699834.34472997</v>
      </c>
      <c r="AA67" s="67" t="n">
        <f aca="false">IFE_cost_low!B55*3</f>
        <v>1896025.33831472</v>
      </c>
      <c r="AB67" s="67" t="n">
        <f aca="false">AA67*$AC$13</f>
        <v>17153271.184294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4" t="n">
        <f aca="false">low_v2_m!D56+temporary_pension_bonus_low!B56</f>
        <v>26799242.1959447</v>
      </c>
      <c r="G68" s="164" t="n">
        <f aca="false">low_v2_m!E56+temporary_pension_bonus_low!B56</f>
        <v>25704043.5396883</v>
      </c>
      <c r="H68" s="67" t="n">
        <f aca="false">F68-J68</f>
        <v>25031991.040083</v>
      </c>
      <c r="I68" s="67" t="n">
        <f aca="false">G68-K68</f>
        <v>23989809.9185024</v>
      </c>
      <c r="J68" s="164" t="n">
        <f aca="false">low_v2_m!J56</f>
        <v>1767251.15586173</v>
      </c>
      <c r="K68" s="164" t="n">
        <f aca="false">low_v2_m!K56</f>
        <v>1714233.62118588</v>
      </c>
      <c r="L68" s="67" t="n">
        <f aca="false">H68-I68</f>
        <v>1042181.12158057</v>
      </c>
      <c r="M68" s="67" t="n">
        <f aca="false">J68-K68</f>
        <v>53017.5346758515</v>
      </c>
      <c r="N68" s="164" t="n">
        <f aca="false">SUM(low_v5_m!C56:J56)</f>
        <v>4074189.12358889</v>
      </c>
      <c r="O68" s="7"/>
      <c r="P68" s="7"/>
      <c r="Q68" s="67" t="n">
        <f aca="false">I68*5.5017049523</f>
        <v>131984856.033361</v>
      </c>
      <c r="R68" s="67"/>
      <c r="S68" s="67"/>
      <c r="T68" s="7"/>
      <c r="U68" s="7"/>
      <c r="V68" s="67" t="n">
        <f aca="false">K68*5.5017049523</f>
        <v>9431207.60307749</v>
      </c>
      <c r="W68" s="67" t="n">
        <f aca="false">M68*5.5017049523</f>
        <v>291686.833084869</v>
      </c>
      <c r="X68" s="67" t="n">
        <f aca="false">N68*5.1890047538+L68*5.5017049523</f>
        <v>26874759.7679764</v>
      </c>
      <c r="Y68" s="67" t="n">
        <f aca="false">N68*5.1890047538</f>
        <v>21140986.730183</v>
      </c>
      <c r="Z68" s="67" t="n">
        <f aca="false">L68*5.5017049523</f>
        <v>5733773.03779342</v>
      </c>
      <c r="AA68" s="67" t="n">
        <f aca="false">IFE_cost_low!B56*3</f>
        <v>1852494.81974383</v>
      </c>
      <c r="AB68" s="67" t="n">
        <f aca="false">AA68*$AC$13</f>
        <v>16759452.1910821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4" t="n">
        <f aca="false">low_v2_m!D57+temporary_pension_bonus_low!B57</f>
        <v>27117118.898327</v>
      </c>
      <c r="G69" s="164" t="n">
        <f aca="false">low_v2_m!E57+temporary_pension_bonus_low!B57</f>
        <v>26007352.756364</v>
      </c>
      <c r="H69" s="67" t="n">
        <f aca="false">F69-J69</f>
        <v>25263644.497077</v>
      </c>
      <c r="I69" s="67" t="n">
        <f aca="false">G69-K69</f>
        <v>24209482.5871516</v>
      </c>
      <c r="J69" s="164" t="n">
        <f aca="false">low_v2_m!J57</f>
        <v>1853474.40124994</v>
      </c>
      <c r="K69" s="164" t="n">
        <f aca="false">low_v2_m!K57</f>
        <v>1797870.16921244</v>
      </c>
      <c r="L69" s="67" t="n">
        <f aca="false">H69-I69</f>
        <v>1054161.90992542</v>
      </c>
      <c r="M69" s="67" t="n">
        <f aca="false">J69-K69</f>
        <v>55604.2320374977</v>
      </c>
      <c r="N69" s="164" t="n">
        <f aca="false">SUM(low_v5_m!C57:J57)</f>
        <v>4080993.62714644</v>
      </c>
      <c r="O69" s="7"/>
      <c r="P69" s="7"/>
      <c r="Q69" s="67" t="n">
        <f aca="false">I69*5.5017049523</f>
        <v>133193430.242353</v>
      </c>
      <c r="R69" s="67"/>
      <c r="S69" s="67"/>
      <c r="T69" s="7"/>
      <c r="U69" s="7"/>
      <c r="V69" s="67" t="n">
        <f aca="false">K69*5.5017049523</f>
        <v>9891351.21354852</v>
      </c>
      <c r="W69" s="67" t="n">
        <f aca="false">M69*5.5017049523</f>
        <v>305918.078769539</v>
      </c>
      <c r="X69" s="67" t="n">
        <f aca="false">N69*5.1890047538+L69*5.5017049523</f>
        <v>26975983.1318531</v>
      </c>
      <c r="Y69" s="67" t="n">
        <f aca="false">N69*5.1890047538</f>
        <v>21176295.3314904</v>
      </c>
      <c r="Z69" s="67" t="n">
        <f aca="false">L69*5.5017049523</f>
        <v>5799687.80036273</v>
      </c>
      <c r="AA69" s="67" t="n">
        <f aca="false">IFE_cost_low!B57*3</f>
        <v>1929396.38874586</v>
      </c>
      <c r="AB69" s="67" t="n">
        <f aca="false">AA69*$AC$13</f>
        <v>17455177.8446021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0"/>
      <c r="B70" s="5"/>
      <c r="C70" s="160" t="n">
        <f aca="false">C66+1</f>
        <v>2029</v>
      </c>
      <c r="D70" s="160" t="n">
        <f aca="false">D66</f>
        <v>1</v>
      </c>
      <c r="E70" s="160" t="n">
        <v>217</v>
      </c>
      <c r="F70" s="162" t="n">
        <f aca="false">low_v2_m!D58+temporary_pension_bonus_low!B58</f>
        <v>27319419.3728482</v>
      </c>
      <c r="G70" s="162" t="n">
        <f aca="false">low_v2_m!E58+temporary_pension_bonus_low!B58</f>
        <v>26201040.5020431</v>
      </c>
      <c r="H70" s="8" t="n">
        <f aca="false">F70-J70</f>
        <v>25397742.2680622</v>
      </c>
      <c r="I70" s="8" t="n">
        <f aca="false">G70-K70</f>
        <v>24337013.7104007</v>
      </c>
      <c r="J70" s="162" t="n">
        <f aca="false">low_v2_m!J58</f>
        <v>1921677.10478595</v>
      </c>
      <c r="K70" s="162" t="n">
        <f aca="false">low_v2_m!K58</f>
        <v>1864026.79164237</v>
      </c>
      <c r="L70" s="8" t="n">
        <f aca="false">H70-I70</f>
        <v>1060728.55766151</v>
      </c>
      <c r="M70" s="8" t="n">
        <f aca="false">J70-K70</f>
        <v>57650.3131435784</v>
      </c>
      <c r="N70" s="162" t="n">
        <f aca="false">SUM(low_v5_m!C58:J58)</f>
        <v>4960798.97188311</v>
      </c>
      <c r="O70" s="5"/>
      <c r="P70" s="5"/>
      <c r="Q70" s="8" t="n">
        <f aca="false">I70*5.5017049523</f>
        <v>133895068.854705</v>
      </c>
      <c r="R70" s="8"/>
      <c r="S70" s="8"/>
      <c r="T70" s="5"/>
      <c r="U70" s="5"/>
      <c r="V70" s="8" t="n">
        <f aca="false">K70*5.5017049523</f>
        <v>10255325.4307987</v>
      </c>
      <c r="W70" s="8" t="n">
        <f aca="false">M70*5.5017049523</f>
        <v>317175.013323671</v>
      </c>
      <c r="X70" s="8" t="n">
        <f aca="false">N70*5.1890047538+L70*5.5017049523</f>
        <v>31577425.00648</v>
      </c>
      <c r="Y70" s="8" t="n">
        <f aca="false">N70*5.1890047538</f>
        <v>25741609.4477476</v>
      </c>
      <c r="Z70" s="8" t="n">
        <f aca="false">L70*5.5017049523</f>
        <v>5835815.55873239</v>
      </c>
      <c r="AA70" s="8" t="n">
        <f aca="false">IFE_cost_low!B58*3</f>
        <v>1857530.48127526</v>
      </c>
      <c r="AB70" s="8" t="n">
        <f aca="false">AA70*$AC$13</f>
        <v>16805009.634907</v>
      </c>
      <c r="AC70" s="8"/>
      <c r="AD70" s="8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  <c r="BL70" s="16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4" t="n">
        <f aca="false">low_v2_m!D59+temporary_pension_bonus_low!B59</f>
        <v>27501806.6952755</v>
      </c>
      <c r="G71" s="164" t="n">
        <f aca="false">low_v2_m!E59+temporary_pension_bonus_low!B59</f>
        <v>26375768.2868287</v>
      </c>
      <c r="H71" s="67" t="n">
        <f aca="false">F71-J71</f>
        <v>25521841.4690029</v>
      </c>
      <c r="I71" s="67" t="n">
        <f aca="false">G71-K71</f>
        <v>24455202.0173443</v>
      </c>
      <c r="J71" s="164" t="n">
        <f aca="false">low_v2_m!J59</f>
        <v>1979965.22627258</v>
      </c>
      <c r="K71" s="164" t="n">
        <f aca="false">low_v2_m!K59</f>
        <v>1920566.2694844</v>
      </c>
      <c r="L71" s="67" t="n">
        <f aca="false">H71-I71</f>
        <v>1066639.45165859</v>
      </c>
      <c r="M71" s="67" t="n">
        <f aca="false">J71-K71</f>
        <v>59398.9567881774</v>
      </c>
      <c r="N71" s="164" t="n">
        <f aca="false">SUM(low_v5_m!C59:J59)</f>
        <v>4123526.34463163</v>
      </c>
      <c r="O71" s="7"/>
      <c r="P71" s="7"/>
      <c r="Q71" s="67" t="n">
        <f aca="false">I71*5.5017049523</f>
        <v>134545306.04832</v>
      </c>
      <c r="R71" s="67"/>
      <c r="S71" s="67"/>
      <c r="T71" s="7"/>
      <c r="U71" s="7"/>
      <c r="V71" s="67" t="n">
        <f aca="false">K71*5.5017049523</f>
        <v>10566388.9560426</v>
      </c>
      <c r="W71" s="67" t="n">
        <f aca="false">M71*5.5017049523</f>
        <v>326795.534722969</v>
      </c>
      <c r="X71" s="67" t="n">
        <f aca="false">N71*5.1890047538+L71*5.5017049523</f>
        <v>27265333.3582217</v>
      </c>
      <c r="Y71" s="67" t="n">
        <f aca="false">N71*5.1890047538</f>
        <v>21396997.804713</v>
      </c>
      <c r="Z71" s="67" t="n">
        <f aca="false">L71*5.5017049523</f>
        <v>5868335.55350863</v>
      </c>
      <c r="AA71" s="67" t="n">
        <f aca="false">IFE_cost_low!B59*3</f>
        <v>1840582.64903692</v>
      </c>
      <c r="AB71" s="67" t="n">
        <f aca="false">AA71*$AC$13</f>
        <v>16651683.2228093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4" t="n">
        <f aca="false">low_v2_m!D60+temporary_pension_bonus_low!B60</f>
        <v>27709870.7244807</v>
      </c>
      <c r="G72" s="164" t="n">
        <f aca="false">low_v2_m!E60+temporary_pension_bonus_low!B60</f>
        <v>26575695.7586351</v>
      </c>
      <c r="H72" s="67" t="n">
        <f aca="false">F72-J72</f>
        <v>25653167.9295037</v>
      </c>
      <c r="I72" s="67" t="n">
        <f aca="false">G72-K72</f>
        <v>24580694.0475073</v>
      </c>
      <c r="J72" s="164" t="n">
        <f aca="false">low_v2_m!J60</f>
        <v>2056702.79497709</v>
      </c>
      <c r="K72" s="164" t="n">
        <f aca="false">low_v2_m!K60</f>
        <v>1995001.71112778</v>
      </c>
      <c r="L72" s="67" t="n">
        <f aca="false">H72-I72</f>
        <v>1072473.88199634</v>
      </c>
      <c r="M72" s="67" t="n">
        <f aca="false">J72-K72</f>
        <v>61701.0838493127</v>
      </c>
      <c r="N72" s="164" t="n">
        <f aca="false">SUM(low_v5_m!C60:J60)</f>
        <v>4055310.55357319</v>
      </c>
      <c r="O72" s="7"/>
      <c r="P72" s="7"/>
      <c r="Q72" s="67" t="n">
        <f aca="false">I72*5.5017049523</f>
        <v>135235726.172142</v>
      </c>
      <c r="R72" s="67"/>
      <c r="S72" s="67"/>
      <c r="T72" s="7"/>
      <c r="U72" s="7"/>
      <c r="V72" s="67" t="n">
        <f aca="false">K72*5.5017049523</f>
        <v>10975910.7939587</v>
      </c>
      <c r="W72" s="67" t="n">
        <f aca="false">M72*5.5017049523</f>
        <v>339461.158576041</v>
      </c>
      <c r="X72" s="67" t="n">
        <f aca="false">N72*5.1890047538+L72*5.5017049523</f>
        <v>26943460.6084183</v>
      </c>
      <c r="Y72" s="67" t="n">
        <f aca="false">N72*5.1890047538</f>
        <v>21043025.7406266</v>
      </c>
      <c r="Z72" s="67" t="n">
        <f aca="false">L72*5.5017049523</f>
        <v>5900434.8677917</v>
      </c>
      <c r="AA72" s="67" t="n">
        <f aca="false">IFE_cost_low!B60*3</f>
        <v>1782378.21068386</v>
      </c>
      <c r="AB72" s="67" t="n">
        <f aca="false">AA72*$AC$13</f>
        <v>16125109.8194775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4" t="n">
        <f aca="false">low_v2_m!D61+temporary_pension_bonus_low!B61</f>
        <v>27921679.8532437</v>
      </c>
      <c r="G73" s="164" t="n">
        <f aca="false">low_v2_m!E61+temporary_pension_bonus_low!B61</f>
        <v>26778611.7848794</v>
      </c>
      <c r="H73" s="67" t="n">
        <f aca="false">F73-J73</f>
        <v>25790212.3562475</v>
      </c>
      <c r="I73" s="67" t="n">
        <f aca="false">G73-K73</f>
        <v>24711088.3127931</v>
      </c>
      <c r="J73" s="164" t="n">
        <f aca="false">low_v2_m!J61</f>
        <v>2131467.49699617</v>
      </c>
      <c r="K73" s="164" t="n">
        <f aca="false">low_v2_m!K61</f>
        <v>2067523.47208628</v>
      </c>
      <c r="L73" s="67" t="n">
        <f aca="false">H73-I73</f>
        <v>1079124.04345441</v>
      </c>
      <c r="M73" s="67" t="n">
        <f aca="false">J73-K73</f>
        <v>63944.0249098854</v>
      </c>
      <c r="N73" s="164" t="n">
        <f aca="false">SUM(low_v5_m!C61:J61)</f>
        <v>4142308.72710931</v>
      </c>
      <c r="O73" s="7"/>
      <c r="P73" s="7"/>
      <c r="Q73" s="67" t="n">
        <f aca="false">I73*5.5017049523</f>
        <v>135953116.947216</v>
      </c>
      <c r="R73" s="67"/>
      <c r="S73" s="67"/>
      <c r="T73" s="7"/>
      <c r="U73" s="7"/>
      <c r="V73" s="67" t="n">
        <f aca="false">K73*5.5017049523</f>
        <v>11374904.1253736</v>
      </c>
      <c r="W73" s="67" t="n">
        <f aca="false">M73*5.5017049523</f>
        <v>351801.158516711</v>
      </c>
      <c r="X73" s="67" t="n">
        <f aca="false">N73*5.1890047538+L73*5.5017049523</f>
        <v>27431481.7706965</v>
      </c>
      <c r="Y73" s="67" t="n">
        <f aca="false">N73*5.1890047538</f>
        <v>21494459.6766774</v>
      </c>
      <c r="Z73" s="67" t="n">
        <f aca="false">L73*5.5017049523</f>
        <v>5937022.0940191</v>
      </c>
      <c r="AA73" s="67" t="n">
        <f aca="false">IFE_cost_low!B61*3</f>
        <v>1777063.32417356</v>
      </c>
      <c r="AB73" s="67" t="n">
        <f aca="false">AA73*$AC$13</f>
        <v>16077026.2375852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0"/>
      <c r="B74" s="5"/>
      <c r="C74" s="160" t="n">
        <f aca="false">C70+1</f>
        <v>2030</v>
      </c>
      <c r="D74" s="160" t="n">
        <f aca="false">D70</f>
        <v>1</v>
      </c>
      <c r="E74" s="160" t="n">
        <v>221</v>
      </c>
      <c r="F74" s="162" t="n">
        <f aca="false">low_v2_m!D62+temporary_pension_bonus_low!B62</f>
        <v>28138248.6031367</v>
      </c>
      <c r="G74" s="162" t="n">
        <f aca="false">low_v2_m!E62+temporary_pension_bonus_low!B62</f>
        <v>26985630.0837553</v>
      </c>
      <c r="H74" s="8" t="n">
        <f aca="false">F74-J74</f>
        <v>25967947.729178</v>
      </c>
      <c r="I74" s="8" t="n">
        <f aca="false">G74-K74</f>
        <v>24880438.2360153</v>
      </c>
      <c r="J74" s="162" t="n">
        <f aca="false">low_v2_m!J62</f>
        <v>2170300.8739587</v>
      </c>
      <c r="K74" s="162" t="n">
        <f aca="false">low_v2_m!K62</f>
        <v>2105191.84773994</v>
      </c>
      <c r="L74" s="8" t="n">
        <f aca="false">H74-I74</f>
        <v>1087509.49316268</v>
      </c>
      <c r="M74" s="8" t="n">
        <f aca="false">J74-K74</f>
        <v>65109.0262187608</v>
      </c>
      <c r="N74" s="162" t="n">
        <f aca="false">SUM(low_v5_m!C62:J62)</f>
        <v>4893090.15177028</v>
      </c>
      <c r="O74" s="5"/>
      <c r="P74" s="5"/>
      <c r="Q74" s="8" t="n">
        <f aca="false">I74*5.5017049523</f>
        <v>136884830.25848</v>
      </c>
      <c r="R74" s="8"/>
      <c r="S74" s="8"/>
      <c r="T74" s="5"/>
      <c r="U74" s="5"/>
      <c r="V74" s="8" t="n">
        <f aca="false">K74*5.5017049523</f>
        <v>11582144.4142524</v>
      </c>
      <c r="W74" s="8" t="n">
        <f aca="false">M74*5.5017049523</f>
        <v>358210.651987187</v>
      </c>
      <c r="X74" s="8" t="n">
        <f aca="false">N74*5.1890047538+L74*5.5017049523</f>
        <v>31373424.4225143</v>
      </c>
      <c r="Y74" s="8" t="n">
        <f aca="false">N74*5.1890047538</f>
        <v>25390268.058308</v>
      </c>
      <c r="Z74" s="8" t="n">
        <f aca="false">L74*5.5017049523</f>
        <v>5983156.36420638</v>
      </c>
      <c r="AA74" s="8" t="n">
        <f aca="false">IFE_cost_low!B62*3</f>
        <v>1683781.49597867</v>
      </c>
      <c r="AB74" s="8" t="n">
        <f aca="false">AA74*$AC$13</f>
        <v>15233108.9843401</v>
      </c>
      <c r="AC74" s="8"/>
      <c r="AD74" s="8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4" t="n">
        <f aca="false">low_v2_m!D63+temporary_pension_bonus_low!B63</f>
        <v>28198189.9921148</v>
      </c>
      <c r="G75" s="164" t="n">
        <f aca="false">low_v2_m!E63+temporary_pension_bonus_low!B63</f>
        <v>27043568.1075427</v>
      </c>
      <c r="H75" s="67" t="n">
        <f aca="false">F75-J75</f>
        <v>25954451.349873</v>
      </c>
      <c r="I75" s="67" t="n">
        <f aca="false">G75-K75</f>
        <v>24867141.6245682</v>
      </c>
      <c r="J75" s="164" t="n">
        <f aca="false">low_v2_m!J63</f>
        <v>2243738.64224181</v>
      </c>
      <c r="K75" s="164" t="n">
        <f aca="false">low_v2_m!K63</f>
        <v>2176426.48297456</v>
      </c>
      <c r="L75" s="67" t="n">
        <f aca="false">H75-I75</f>
        <v>1087309.72530483</v>
      </c>
      <c r="M75" s="67" t="n">
        <f aca="false">J75-K75</f>
        <v>67312.1592672542</v>
      </c>
      <c r="N75" s="164" t="n">
        <f aca="false">SUM(low_v5_m!C63:J63)</f>
        <v>4038818.39251517</v>
      </c>
      <c r="O75" s="7"/>
      <c r="P75" s="7"/>
      <c r="Q75" s="67" t="n">
        <f aca="false">I75*5.5017049523</f>
        <v>136811676.225432</v>
      </c>
      <c r="R75" s="67"/>
      <c r="S75" s="67"/>
      <c r="T75" s="7"/>
      <c r="U75" s="7"/>
      <c r="V75" s="67" t="n">
        <f aca="false">K75*5.5017049523</f>
        <v>11974056.359698</v>
      </c>
      <c r="W75" s="67" t="n">
        <f aca="false">M75*5.5017049523</f>
        <v>370331.639990659</v>
      </c>
      <c r="X75" s="67" t="n">
        <f aca="false">N75*5.1890047538+L75*5.5017049523</f>
        <v>26939505.1388897</v>
      </c>
      <c r="Y75" s="67" t="n">
        <f aca="false">N75*5.1890047538</f>
        <v>20957447.8384961</v>
      </c>
      <c r="Z75" s="67" t="n">
        <f aca="false">L75*5.5017049523</f>
        <v>5982057.30039354</v>
      </c>
      <c r="AA75" s="67" t="n">
        <f aca="false">IFE_cost_low!B63*3</f>
        <v>1686672.31906216</v>
      </c>
      <c r="AB75" s="67" t="n">
        <f aca="false">AA75*$AC$13</f>
        <v>15259262.1539707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4" t="n">
        <f aca="false">low_v2_m!D64+temporary_pension_bonus_low!B64</f>
        <v>28509807.1367434</v>
      </c>
      <c r="G76" s="164" t="n">
        <f aca="false">low_v2_m!E64+temporary_pension_bonus_low!B64</f>
        <v>27340672.398799</v>
      </c>
      <c r="H76" s="67" t="n">
        <f aca="false">F76-J76</f>
        <v>26184014.6717953</v>
      </c>
      <c r="I76" s="67" t="n">
        <f aca="false">G76-K76</f>
        <v>25084653.7077994</v>
      </c>
      <c r="J76" s="164" t="n">
        <f aca="false">low_v2_m!J64</f>
        <v>2325792.46494807</v>
      </c>
      <c r="K76" s="164" t="n">
        <f aca="false">low_v2_m!K64</f>
        <v>2256018.69099963</v>
      </c>
      <c r="L76" s="67" t="n">
        <f aca="false">H76-I76</f>
        <v>1099360.96399593</v>
      </c>
      <c r="M76" s="67" t="n">
        <f aca="false">J76-K76</f>
        <v>69773.7739484427</v>
      </c>
      <c r="N76" s="164" t="n">
        <f aca="false">SUM(low_v5_m!C64:J64)</f>
        <v>3966225.16420411</v>
      </c>
      <c r="O76" s="7"/>
      <c r="P76" s="7"/>
      <c r="Q76" s="67" t="n">
        <f aca="false">I76*5.5017049523</f>
        <v>138008363.530931</v>
      </c>
      <c r="R76" s="67"/>
      <c r="S76" s="67"/>
      <c r="T76" s="7"/>
      <c r="U76" s="7"/>
      <c r="V76" s="67" t="n">
        <f aca="false">K76*5.5017049523</f>
        <v>12411949.204754</v>
      </c>
      <c r="W76" s="67" t="n">
        <f aca="false">M76*5.5017049523</f>
        <v>383874.717672808</v>
      </c>
      <c r="X76" s="67" t="n">
        <f aca="false">N76*5.1890047538+L76*5.5017049523</f>
        <v>26629120.891678</v>
      </c>
      <c r="Y76" s="67" t="n">
        <f aca="false">N76*5.1890047538</f>
        <v>20580761.2316963</v>
      </c>
      <c r="Z76" s="67" t="n">
        <f aca="false">L76*5.5017049523</f>
        <v>6048359.65998173</v>
      </c>
      <c r="AA76" s="67" t="n">
        <f aca="false">IFE_cost_low!B64*3</f>
        <v>1627775.12152682</v>
      </c>
      <c r="AB76" s="67" t="n">
        <f aca="false">AA76*$AC$13</f>
        <v>14726421.3839119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4" t="n">
        <f aca="false">low_v2_m!D65+temporary_pension_bonus_low!B65</f>
        <v>28677646.5171801</v>
      </c>
      <c r="G77" s="164" t="n">
        <f aca="false">low_v2_m!E65+temporary_pension_bonus_low!B65</f>
        <v>27501907.288786</v>
      </c>
      <c r="H77" s="67" t="n">
        <f aca="false">F77-J77</f>
        <v>26286416.326723</v>
      </c>
      <c r="I77" s="67" t="n">
        <f aca="false">G77-K77</f>
        <v>25182414.0040426</v>
      </c>
      <c r="J77" s="164" t="n">
        <f aca="false">low_v2_m!J65</f>
        <v>2391230.1904571</v>
      </c>
      <c r="K77" s="164" t="n">
        <f aca="false">low_v2_m!K65</f>
        <v>2319493.28474339</v>
      </c>
      <c r="L77" s="67" t="n">
        <f aca="false">H77-I77</f>
        <v>1104002.32268031</v>
      </c>
      <c r="M77" s="67" t="n">
        <f aca="false">J77-K77</f>
        <v>71736.9057137133</v>
      </c>
      <c r="N77" s="164" t="n">
        <f aca="false">SUM(low_v5_m!C65:J65)</f>
        <v>4009043.38871452</v>
      </c>
      <c r="O77" s="7"/>
      <c r="P77" s="7"/>
      <c r="Q77" s="67" t="n">
        <f aca="false">I77*5.5017049523</f>
        <v>138546211.83691</v>
      </c>
      <c r="R77" s="67"/>
      <c r="S77" s="67"/>
      <c r="T77" s="7"/>
      <c r="U77" s="7"/>
      <c r="V77" s="67" t="n">
        <f aca="false">K77*5.5017049523</f>
        <v>12761167.6914993</v>
      </c>
      <c r="W77" s="67" t="n">
        <f aca="false">M77*5.5017049523</f>
        <v>394675.289427814</v>
      </c>
      <c r="X77" s="67" t="n">
        <f aca="false">N77*5.1890047538+L77*5.5017049523</f>
        <v>26876840.248271</v>
      </c>
      <c r="Y77" s="67" t="n">
        <f aca="false">N77*5.1890047538</f>
        <v>20802945.2022301</v>
      </c>
      <c r="Z77" s="67" t="n">
        <f aca="false">L77*5.5017049523</f>
        <v>6073895.04604094</v>
      </c>
      <c r="AA77" s="67" t="n">
        <f aca="false">IFE_cost_low!B65*3</f>
        <v>1675138.33780288</v>
      </c>
      <c r="AB77" s="67" t="n">
        <f aca="false">AA77*$AC$13</f>
        <v>15154914.6516579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0"/>
      <c r="B78" s="5"/>
      <c r="C78" s="160" t="n">
        <f aca="false">C74+1</f>
        <v>2031</v>
      </c>
      <c r="D78" s="160" t="n">
        <f aca="false">D74</f>
        <v>1</v>
      </c>
      <c r="E78" s="160" t="n">
        <v>225</v>
      </c>
      <c r="F78" s="162" t="n">
        <f aca="false">low_v2_m!D66+temporary_pension_bonus_low!B66</f>
        <v>28826294.6788008</v>
      </c>
      <c r="G78" s="162" t="n">
        <f aca="false">low_v2_m!E66+temporary_pension_bonus_low!B66</f>
        <v>27644321.1049873</v>
      </c>
      <c r="H78" s="8" t="n">
        <f aca="false">F78-J78</f>
        <v>26343781.5341635</v>
      </c>
      <c r="I78" s="8" t="n">
        <f aca="false">G78-K78</f>
        <v>25236283.3546892</v>
      </c>
      <c r="J78" s="162" t="n">
        <f aca="false">low_v2_m!J66</f>
        <v>2482513.14463724</v>
      </c>
      <c r="K78" s="162" t="n">
        <f aca="false">low_v2_m!K66</f>
        <v>2408037.75029812</v>
      </c>
      <c r="L78" s="8" t="n">
        <f aca="false">H78-I78</f>
        <v>1107498.17947432</v>
      </c>
      <c r="M78" s="8" t="n">
        <f aca="false">J78-K78</f>
        <v>74475.3943391177</v>
      </c>
      <c r="N78" s="162" t="n">
        <f aca="false">SUM(low_v5_m!C66:J66)</f>
        <v>4888240.22881772</v>
      </c>
      <c r="O78" s="5"/>
      <c r="P78" s="5"/>
      <c r="Q78" s="8" t="n">
        <f aca="false">I78*5.5017049523</f>
        <v>138842585.11014</v>
      </c>
      <c r="R78" s="8"/>
      <c r="S78" s="8"/>
      <c r="T78" s="5"/>
      <c r="U78" s="5"/>
      <c r="V78" s="8" t="n">
        <f aca="false">K78*5.5017049523</f>
        <v>13248313.2161405</v>
      </c>
      <c r="W78" s="8" t="n">
        <f aca="false">M78*5.5017049523</f>
        <v>409741.645860019</v>
      </c>
      <c r="X78" s="8" t="n">
        <f aca="false">N78*5.1890047538+L78*5.5017049523</f>
        <v>31458230.0037286</v>
      </c>
      <c r="Y78" s="8" t="n">
        <f aca="false">N78*5.1890047538</f>
        <v>25365101.7850516</v>
      </c>
      <c r="Z78" s="8" t="n">
        <f aca="false">L78*5.5017049523</f>
        <v>6093128.21867708</v>
      </c>
      <c r="AA78" s="8" t="n">
        <f aca="false">IFE_cost_low!B66*3</f>
        <v>1590716.94084303</v>
      </c>
      <c r="AB78" s="8" t="n">
        <f aca="false">AA78*$AC$13</f>
        <v>14391157.3924345</v>
      </c>
      <c r="AC78" s="8"/>
      <c r="AD78" s="8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4" t="n">
        <f aca="false">low_v2_m!D67+temporary_pension_bonus_low!B67</f>
        <v>28985881.5326797</v>
      </c>
      <c r="G79" s="164" t="n">
        <f aca="false">low_v2_m!E67+temporary_pension_bonus_low!B67</f>
        <v>27796794.3199743</v>
      </c>
      <c r="H79" s="67" t="n">
        <f aca="false">F79-J79</f>
        <v>26471059.9124223</v>
      </c>
      <c r="I79" s="67" t="n">
        <f aca="false">G79-K79</f>
        <v>25357417.3483246</v>
      </c>
      <c r="J79" s="164" t="n">
        <f aca="false">low_v2_m!J67</f>
        <v>2514821.62025734</v>
      </c>
      <c r="K79" s="164" t="n">
        <f aca="false">low_v2_m!K67</f>
        <v>2439376.97164962</v>
      </c>
      <c r="L79" s="67" t="n">
        <f aca="false">H79-I79</f>
        <v>1113642.56409768</v>
      </c>
      <c r="M79" s="67" t="n">
        <f aca="false">J79-K79</f>
        <v>75444.6486077202</v>
      </c>
      <c r="N79" s="164" t="n">
        <f aca="false">SUM(low_v5_m!C67:J67)</f>
        <v>4061254.871865</v>
      </c>
      <c r="O79" s="7"/>
      <c r="P79" s="7"/>
      <c r="Q79" s="67" t="n">
        <f aca="false">I79*5.5017049523</f>
        <v>139509028.602816</v>
      </c>
      <c r="R79" s="67"/>
      <c r="S79" s="67"/>
      <c r="T79" s="7"/>
      <c r="U79" s="7"/>
      <c r="V79" s="67" t="n">
        <f aca="false">K79*5.5017049523</f>
        <v>13420732.3654513</v>
      </c>
      <c r="W79" s="67" t="n">
        <f aca="false">M79*5.5017049523</f>
        <v>415074.196869627</v>
      </c>
      <c r="X79" s="67" t="n">
        <f aca="false">N79*5.1890047538+L79*5.5017049523</f>
        <v>27200803.6464892</v>
      </c>
      <c r="Y79" s="67" t="n">
        <f aca="false">N79*5.1890047538</f>
        <v>21073870.8365009</v>
      </c>
      <c r="Z79" s="67" t="n">
        <f aca="false">L79*5.5017049523</f>
        <v>6126932.8099883</v>
      </c>
      <c r="AA79" s="67" t="n">
        <f aca="false">IFE_cost_low!B67*3</f>
        <v>1591342.14259918</v>
      </c>
      <c r="AB79" s="67" t="n">
        <f aca="false">AA79*$AC$13</f>
        <v>14396813.5696234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4" t="n">
        <f aca="false">low_v2_m!D68+temporary_pension_bonus_low!B68</f>
        <v>29079441.192115</v>
      </c>
      <c r="G80" s="164" t="n">
        <f aca="false">low_v2_m!E68+temporary_pension_bonus_low!B68</f>
        <v>27886472.1462089</v>
      </c>
      <c r="H80" s="67" t="n">
        <f aca="false">F80-J80</f>
        <v>26460947.9358449</v>
      </c>
      <c r="I80" s="67" t="n">
        <f aca="false">G80-K80</f>
        <v>25346533.6876269</v>
      </c>
      <c r="J80" s="164" t="n">
        <f aca="false">low_v2_m!J68</f>
        <v>2618493.25627003</v>
      </c>
      <c r="K80" s="164" t="n">
        <f aca="false">low_v2_m!K68</f>
        <v>2539938.45858193</v>
      </c>
      <c r="L80" s="67" t="n">
        <f aca="false">H80-I80</f>
        <v>1114414.24821799</v>
      </c>
      <c r="M80" s="67" t="n">
        <f aca="false">J80-K80</f>
        <v>78554.797688101</v>
      </c>
      <c r="N80" s="164" t="n">
        <f aca="false">SUM(low_v5_m!C68:J68)</f>
        <v>4016732.15505109</v>
      </c>
      <c r="O80" s="7"/>
      <c r="P80" s="7"/>
      <c r="Q80" s="67" t="n">
        <f aca="false">I80*5.5017049523</f>
        <v>139449149.912856</v>
      </c>
      <c r="R80" s="67"/>
      <c r="S80" s="67"/>
      <c r="T80" s="7"/>
      <c r="U80" s="7"/>
      <c r="V80" s="67" t="n">
        <f aca="false">K80*5.5017049523</f>
        <v>13973991.9961174</v>
      </c>
      <c r="W80" s="67" t="n">
        <f aca="false">M80*5.5017049523</f>
        <v>432185.31946755</v>
      </c>
      <c r="X80" s="67" t="n">
        <f aca="false">N80*5.1890047538+L80*5.5017049523</f>
        <v>26974020.635636</v>
      </c>
      <c r="Y80" s="67" t="n">
        <f aca="false">N80*5.1890047538</f>
        <v>20842842.2473014</v>
      </c>
      <c r="Z80" s="67" t="n">
        <f aca="false">L80*5.5017049523</f>
        <v>6131178.38833459</v>
      </c>
      <c r="AA80" s="67" t="n">
        <f aca="false">IFE_cost_low!B68*3</f>
        <v>1500831.75576519</v>
      </c>
      <c r="AB80" s="67" t="n">
        <f aca="false">AA80*$AC$13</f>
        <v>13577969.4439754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4" t="n">
        <f aca="false">low_v2_m!D69+temporary_pension_bonus_low!B69</f>
        <v>29175342.1205077</v>
      </c>
      <c r="G81" s="164" t="n">
        <f aca="false">low_v2_m!E69+temporary_pension_bonus_low!B69</f>
        <v>27978199.3665466</v>
      </c>
      <c r="H81" s="67" t="n">
        <f aca="false">F81-J81</f>
        <v>26536212.3664611</v>
      </c>
      <c r="I81" s="67" t="n">
        <f aca="false">G81-K81</f>
        <v>25418243.5051215</v>
      </c>
      <c r="J81" s="164" t="n">
        <f aca="false">low_v2_m!J69</f>
        <v>2639129.75404655</v>
      </c>
      <c r="K81" s="164" t="n">
        <f aca="false">low_v2_m!K69</f>
        <v>2559955.86142515</v>
      </c>
      <c r="L81" s="67" t="n">
        <f aca="false">H81-I81</f>
        <v>1117968.86133966</v>
      </c>
      <c r="M81" s="67" t="n">
        <f aca="false">J81-K81</f>
        <v>79173.8926213961</v>
      </c>
      <c r="N81" s="164" t="n">
        <f aca="false">SUM(low_v5_m!C69:J69)</f>
        <v>4142746.5971896</v>
      </c>
      <c r="O81" s="7"/>
      <c r="P81" s="7"/>
      <c r="Q81" s="67" t="n">
        <f aca="false">I81*5.5017049523</f>
        <v>139843676.170894</v>
      </c>
      <c r="R81" s="67"/>
      <c r="S81" s="67"/>
      <c r="T81" s="7"/>
      <c r="U81" s="7"/>
      <c r="V81" s="67" t="n">
        <f aca="false">K81*5.5017049523</f>
        <v>14084121.8404722</v>
      </c>
      <c r="W81" s="67" t="n">
        <f aca="false">M81*5.5017049523</f>
        <v>435591.397128003</v>
      </c>
      <c r="X81" s="67" t="n">
        <f aca="false">N81*5.1890047538+L81*5.5017049523</f>
        <v>27647466.6075552</v>
      </c>
      <c r="Y81" s="67" t="n">
        <f aca="false">N81*5.1890047538</f>
        <v>21496731.7866056</v>
      </c>
      <c r="Z81" s="67" t="n">
        <f aca="false">L81*5.5017049523</f>
        <v>6150734.82094959</v>
      </c>
      <c r="AA81" s="67" t="n">
        <f aca="false">IFE_cost_low!B69*3</f>
        <v>1542386.90758092</v>
      </c>
      <c r="AB81" s="67" t="n">
        <f aca="false">AA81*$AC$13</f>
        <v>13953917.3671363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0"/>
      <c r="B82" s="5"/>
      <c r="C82" s="160" t="n">
        <f aca="false">C78+1</f>
        <v>2032</v>
      </c>
      <c r="D82" s="160" t="n">
        <f aca="false">D78</f>
        <v>1</v>
      </c>
      <c r="E82" s="160" t="n">
        <v>229</v>
      </c>
      <c r="F82" s="162" t="n">
        <f aca="false">low_v2_m!D70+temporary_pension_bonus_low!B70</f>
        <v>29346171.4786491</v>
      </c>
      <c r="G82" s="162" t="n">
        <f aca="false">low_v2_m!E70+temporary_pension_bonus_low!B70</f>
        <v>28141781.7629791</v>
      </c>
      <c r="H82" s="8" t="n">
        <f aca="false">F82-J82</f>
        <v>26644296.2367676</v>
      </c>
      <c r="I82" s="8" t="n">
        <f aca="false">G82-K82</f>
        <v>25520962.7783541</v>
      </c>
      <c r="J82" s="162" t="n">
        <f aca="false">low_v2_m!J70</f>
        <v>2701875.24188144</v>
      </c>
      <c r="K82" s="162" t="n">
        <f aca="false">low_v2_m!K70</f>
        <v>2620818.984625</v>
      </c>
      <c r="L82" s="8" t="n">
        <f aca="false">H82-I82</f>
        <v>1123333.45841354</v>
      </c>
      <c r="M82" s="8" t="n">
        <f aca="false">J82-K82</f>
        <v>81056.2572564427</v>
      </c>
      <c r="N82" s="162" t="n">
        <f aca="false">SUM(low_v5_m!C70:J70)</f>
        <v>4917741.07408395</v>
      </c>
      <c r="O82" s="5"/>
      <c r="P82" s="5"/>
      <c r="Q82" s="8" t="n">
        <f aca="false">I82*5.5017049523</f>
        <v>140408807.305135</v>
      </c>
      <c r="R82" s="8"/>
      <c r="S82" s="8"/>
      <c r="T82" s="5"/>
      <c r="U82" s="5"/>
      <c r="V82" s="8" t="n">
        <f aca="false">K82*5.5017049523</f>
        <v>14418972.7867932</v>
      </c>
      <c r="W82" s="8" t="n">
        <f aca="false">M82*5.5017049523</f>
        <v>445947.611962674</v>
      </c>
      <c r="X82" s="8" t="n">
        <f aca="false">N82*5.1890047538+L82*5.5017049523</f>
        <v>31698431.0626172</v>
      </c>
      <c r="Y82" s="8" t="n">
        <f aca="false">N82*5.1890047538</f>
        <v>25518181.8113791</v>
      </c>
      <c r="Z82" s="8" t="n">
        <f aca="false">L82*5.5017049523</f>
        <v>6180249.25123805</v>
      </c>
      <c r="AA82" s="8" t="n">
        <f aca="false">IFE_cost_low!B70*3</f>
        <v>1413864.80636744</v>
      </c>
      <c r="AB82" s="8" t="n">
        <f aca="false">AA82*$AC$13</f>
        <v>12791182.6658956</v>
      </c>
      <c r="AC82" s="8"/>
      <c r="AD82" s="8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4" t="n">
        <f aca="false">low_v2_m!D71+temporary_pension_bonus_low!B71</f>
        <v>29542143.8596677</v>
      </c>
      <c r="G83" s="164" t="n">
        <f aca="false">low_v2_m!E71+temporary_pension_bonus_low!B71</f>
        <v>28329736.5981305</v>
      </c>
      <c r="H83" s="67" t="n">
        <f aca="false">F83-J83</f>
        <v>26784689.29316</v>
      </c>
      <c r="I83" s="67" t="n">
        <f aca="false">G83-K83</f>
        <v>25655005.668618</v>
      </c>
      <c r="J83" s="164" t="n">
        <f aca="false">low_v2_m!J71</f>
        <v>2757454.56650769</v>
      </c>
      <c r="K83" s="164" t="n">
        <f aca="false">low_v2_m!K71</f>
        <v>2674730.92951246</v>
      </c>
      <c r="L83" s="67" t="n">
        <f aca="false">H83-I83</f>
        <v>1129683.62454197</v>
      </c>
      <c r="M83" s="67" t="n">
        <f aca="false">J83-K83</f>
        <v>82723.6369952308</v>
      </c>
      <c r="N83" s="164" t="n">
        <f aca="false">SUM(low_v5_m!C71:J71)</f>
        <v>4097345.34545752</v>
      </c>
      <c r="O83" s="7"/>
      <c r="P83" s="7"/>
      <c r="Q83" s="67" t="n">
        <f aca="false">I83*5.5017049523</f>
        <v>141146271.73832</v>
      </c>
      <c r="R83" s="67"/>
      <c r="S83" s="67"/>
      <c r="T83" s="7"/>
      <c r="U83" s="7"/>
      <c r="V83" s="67" t="n">
        <f aca="false">K83*5.5017049523</f>
        <v>14715580.4009687</v>
      </c>
      <c r="W83" s="67" t="n">
        <f aca="false">M83*5.5017049523</f>
        <v>455121.043328929</v>
      </c>
      <c r="X83" s="67" t="n">
        <f aca="false">N83*5.1890047538+L83*5.5017049523</f>
        <v>27476330.4672141</v>
      </c>
      <c r="Y83" s="67" t="n">
        <f aca="false">N83*5.1890047538</f>
        <v>21261144.4755394</v>
      </c>
      <c r="Z83" s="67" t="n">
        <f aca="false">L83*5.5017049523</f>
        <v>6215185.99167476</v>
      </c>
      <c r="AA83" s="67" t="n">
        <f aca="false">IFE_cost_low!B71*3</f>
        <v>1392147.86930248</v>
      </c>
      <c r="AB83" s="67" t="n">
        <f aca="false">AA83*$AC$13</f>
        <v>12594710.338633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4" t="n">
        <f aca="false">low_v2_m!D72+temporary_pension_bonus_low!B72</f>
        <v>29675681.3672048</v>
      </c>
      <c r="G84" s="164" t="n">
        <f aca="false">low_v2_m!E72+temporary_pension_bonus_low!B72</f>
        <v>28457856.4442431</v>
      </c>
      <c r="H84" s="67" t="n">
        <f aca="false">F84-J84</f>
        <v>26842148.3367547</v>
      </c>
      <c r="I84" s="67" t="n">
        <f aca="false">G84-K84</f>
        <v>25709329.4047065</v>
      </c>
      <c r="J84" s="164" t="n">
        <f aca="false">low_v2_m!J72</f>
        <v>2833533.03045013</v>
      </c>
      <c r="K84" s="164" t="n">
        <f aca="false">low_v2_m!K72</f>
        <v>2748527.03953662</v>
      </c>
      <c r="L84" s="67" t="n">
        <f aca="false">H84-I84</f>
        <v>1132818.93204825</v>
      </c>
      <c r="M84" s="67" t="n">
        <f aca="false">J84-K84</f>
        <v>85005.9909135043</v>
      </c>
      <c r="N84" s="164" t="n">
        <f aca="false">SUM(low_v5_m!C72:J72)</f>
        <v>4066322.55317076</v>
      </c>
      <c r="O84" s="7"/>
      <c r="P84" s="7"/>
      <c r="Q84" s="67" t="n">
        <f aca="false">I84*5.5017049523</f>
        <v>141445144.906186</v>
      </c>
      <c r="R84" s="67"/>
      <c r="S84" s="67"/>
      <c r="T84" s="7"/>
      <c r="U84" s="7"/>
      <c r="V84" s="67" t="n">
        <f aca="false">K84*5.5017049523</f>
        <v>15121584.8249491</v>
      </c>
      <c r="W84" s="67" t="n">
        <f aca="false">M84*5.5017049523</f>
        <v>467677.881183995</v>
      </c>
      <c r="X84" s="67" t="n">
        <f aca="false">N84*5.1890047538+L84*5.5017049523</f>
        <v>27332602.5873963</v>
      </c>
      <c r="Y84" s="67" t="n">
        <f aca="false">N84*5.1890047538</f>
        <v>21100167.0588872</v>
      </c>
      <c r="Z84" s="67" t="n">
        <f aca="false">L84*5.5017049523</f>
        <v>6232435.52850905</v>
      </c>
      <c r="AA84" s="67" t="n">
        <f aca="false">IFE_cost_low!B72*3</f>
        <v>1356562.65521507</v>
      </c>
      <c r="AB84" s="67" t="n">
        <f aca="false">AA84*$AC$13</f>
        <v>12272772.2215322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4" t="n">
        <f aca="false">low_v2_m!D73+temporary_pension_bonus_low!B73</f>
        <v>29935659.969319</v>
      </c>
      <c r="G85" s="164" t="n">
        <f aca="false">low_v2_m!E73+temporary_pension_bonus_low!B73</f>
        <v>28706545.0668767</v>
      </c>
      <c r="H85" s="67" t="n">
        <f aca="false">F85-J85</f>
        <v>27030031.5853711</v>
      </c>
      <c r="I85" s="67" t="n">
        <f aca="false">G85-K85</f>
        <v>25888085.5344473</v>
      </c>
      <c r="J85" s="164" t="n">
        <f aca="false">low_v2_m!J73</f>
        <v>2905628.3839479</v>
      </c>
      <c r="K85" s="164" t="n">
        <f aca="false">low_v2_m!K73</f>
        <v>2818459.53242947</v>
      </c>
      <c r="L85" s="67" t="n">
        <f aca="false">H85-I85</f>
        <v>1141946.05092381</v>
      </c>
      <c r="M85" s="67" t="n">
        <f aca="false">J85-K85</f>
        <v>87168.8515184368</v>
      </c>
      <c r="N85" s="164" t="n">
        <f aca="false">SUM(low_v5_m!C73:J73)</f>
        <v>4167096.32739055</v>
      </c>
      <c r="O85" s="7"/>
      <c r="P85" s="7"/>
      <c r="Q85" s="67" t="n">
        <f aca="false">I85*5.5017049523</f>
        <v>142428608.390435</v>
      </c>
      <c r="R85" s="67"/>
      <c r="S85" s="67"/>
      <c r="T85" s="7"/>
      <c r="U85" s="7"/>
      <c r="V85" s="67" t="n">
        <f aca="false">K85*5.5017049523</f>
        <v>15506332.7674243</v>
      </c>
      <c r="W85" s="67" t="n">
        <f aca="false">M85*5.5017049523</f>
        <v>479577.302085287</v>
      </c>
      <c r="X85" s="67" t="n">
        <f aca="false">N85*5.1890047538+L85*5.5017049523</f>
        <v>27905732.895999</v>
      </c>
      <c r="Y85" s="67" t="n">
        <f aca="false">N85*5.1890047538</f>
        <v>21623082.6523721</v>
      </c>
      <c r="Z85" s="67" t="n">
        <f aca="false">L85*5.5017049523</f>
        <v>6282650.24362695</v>
      </c>
      <c r="AA85" s="67" t="n">
        <f aca="false">IFE_cost_low!B73*3</f>
        <v>1360461.83744984</v>
      </c>
      <c r="AB85" s="67" t="n">
        <f aca="false">AA85*$AC$13</f>
        <v>12308047.9791492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0"/>
      <c r="B86" s="5"/>
      <c r="C86" s="160" t="n">
        <f aca="false">C82+1</f>
        <v>2033</v>
      </c>
      <c r="D86" s="160" t="n">
        <f aca="false">D82</f>
        <v>1</v>
      </c>
      <c r="E86" s="160" t="n">
        <v>233</v>
      </c>
      <c r="F86" s="162" t="n">
        <f aca="false">low_v2_m!D74+temporary_pension_bonus_low!B74</f>
        <v>30064557.3804284</v>
      </c>
      <c r="G86" s="162" t="n">
        <f aca="false">low_v2_m!E74+temporary_pension_bonus_low!B74</f>
        <v>28830220.6897169</v>
      </c>
      <c r="H86" s="8" t="n">
        <f aca="false">F86-J86</f>
        <v>27063647.8926338</v>
      </c>
      <c r="I86" s="8" t="n">
        <f aca="false">G86-K86</f>
        <v>25919338.4865561</v>
      </c>
      <c r="J86" s="162" t="n">
        <f aca="false">low_v2_m!J74</f>
        <v>3000909.48779459</v>
      </c>
      <c r="K86" s="162" t="n">
        <f aca="false">low_v2_m!K74</f>
        <v>2910882.20316075</v>
      </c>
      <c r="L86" s="8" t="n">
        <f aca="false">H86-I86</f>
        <v>1144309.40607768</v>
      </c>
      <c r="M86" s="8" t="n">
        <f aca="false">J86-K86</f>
        <v>90027.2846338372</v>
      </c>
      <c r="N86" s="162" t="n">
        <f aca="false">SUM(low_v5_m!C74:J74)</f>
        <v>4883685.35019648</v>
      </c>
      <c r="O86" s="5"/>
      <c r="P86" s="5"/>
      <c r="Q86" s="8" t="n">
        <f aca="false">I86*5.5017049523</f>
        <v>142600552.911826</v>
      </c>
      <c r="R86" s="8"/>
      <c r="S86" s="8"/>
      <c r="T86" s="5"/>
      <c r="U86" s="5"/>
      <c r="V86" s="8" t="n">
        <f aca="false">K86*5.5017049523</f>
        <v>16014815.0326914</v>
      </c>
      <c r="W86" s="8" t="n">
        <f aca="false">M86*5.5017049523</f>
        <v>495303.557712104</v>
      </c>
      <c r="X86" s="8" t="n">
        <f aca="false">N86*5.1890047538+L86*5.5017049523</f>
        <v>31637119.224614</v>
      </c>
      <c r="Y86" s="8" t="n">
        <f aca="false">N86*5.1890047538</f>
        <v>25341466.498233</v>
      </c>
      <c r="Z86" s="8" t="n">
        <f aca="false">L86*5.5017049523</f>
        <v>6295652.72638102</v>
      </c>
      <c r="AA86" s="8" t="n">
        <f aca="false">IFE_cost_low!B74*3</f>
        <v>1308352.61020855</v>
      </c>
      <c r="AB86" s="8" t="n">
        <f aca="false">AA86*$AC$13</f>
        <v>11836617.7255491</v>
      </c>
      <c r="AC86" s="8"/>
      <c r="AD86" s="8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4" t="n">
        <f aca="false">low_v2_m!D75+temporary_pension_bonus_low!B75</f>
        <v>30062322.0938395</v>
      </c>
      <c r="G87" s="164" t="n">
        <f aca="false">low_v2_m!E75+temporary_pension_bonus_low!B75</f>
        <v>28828563.2603709</v>
      </c>
      <c r="H87" s="67" t="n">
        <f aca="false">F87-J87</f>
        <v>27014641.6136336</v>
      </c>
      <c r="I87" s="67" t="n">
        <f aca="false">G87-K87</f>
        <v>25872313.1945712</v>
      </c>
      <c r="J87" s="164" t="n">
        <f aca="false">low_v2_m!J75</f>
        <v>3047680.48020591</v>
      </c>
      <c r="K87" s="164" t="n">
        <f aca="false">low_v2_m!K75</f>
        <v>2956250.06579973</v>
      </c>
      <c r="L87" s="67" t="n">
        <f aca="false">H87-I87</f>
        <v>1142328.41906244</v>
      </c>
      <c r="M87" s="67" t="n">
        <f aca="false">J87-K87</f>
        <v>91430.4144061776</v>
      </c>
      <c r="N87" s="164" t="n">
        <f aca="false">SUM(low_v5_m!C75:J75)</f>
        <v>4087365.92973761</v>
      </c>
      <c r="O87" s="7"/>
      <c r="P87" s="7"/>
      <c r="Q87" s="67" t="n">
        <f aca="false">I87*5.5017049523</f>
        <v>142341833.630029</v>
      </c>
      <c r="R87" s="67"/>
      <c r="S87" s="67"/>
      <c r="T87" s="7"/>
      <c r="U87" s="7"/>
      <c r="V87" s="67" t="n">
        <f aca="false">K87*5.5017049523</f>
        <v>16264415.6272476</v>
      </c>
      <c r="W87" s="67" t="n">
        <f aca="false">M87*5.5017049523</f>
        <v>503023.163729308</v>
      </c>
      <c r="X87" s="67" t="n">
        <f aca="false">N87*5.1890047538+L87*5.5017049523</f>
        <v>27494115.1602375</v>
      </c>
      <c r="Y87" s="67" t="n">
        <f aca="false">N87*5.1890047538</f>
        <v>21209361.2399286</v>
      </c>
      <c r="Z87" s="67" t="n">
        <f aca="false">L87*5.5017049523</f>
        <v>6284753.92030885</v>
      </c>
      <c r="AA87" s="67" t="n">
        <f aca="false">IFE_cost_low!B75*3</f>
        <v>1292177.65711407</v>
      </c>
      <c r="AB87" s="67" t="n">
        <f aca="false">AA87*$AC$13</f>
        <v>11690283.5225107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4" t="n">
        <f aca="false">low_v2_m!D76+temporary_pension_bonus_low!B76</f>
        <v>30134940.1989503</v>
      </c>
      <c r="G88" s="164" t="n">
        <f aca="false">low_v2_m!E76+temporary_pension_bonus_low!B76</f>
        <v>28898233.6789574</v>
      </c>
      <c r="H88" s="67" t="n">
        <f aca="false">F88-J88</f>
        <v>27064483.5088588</v>
      </c>
      <c r="I88" s="67" t="n">
        <f aca="false">G88-K88</f>
        <v>25919890.6895686</v>
      </c>
      <c r="J88" s="164" t="n">
        <f aca="false">low_v2_m!J76</f>
        <v>3070456.6900915</v>
      </c>
      <c r="K88" s="164" t="n">
        <f aca="false">low_v2_m!K76</f>
        <v>2978342.98938876</v>
      </c>
      <c r="L88" s="67" t="n">
        <f aca="false">H88-I88</f>
        <v>1144592.81929019</v>
      </c>
      <c r="M88" s="67" t="n">
        <f aca="false">J88-K88</f>
        <v>92113.700702745</v>
      </c>
      <c r="N88" s="164" t="n">
        <f aca="false">SUM(low_v5_m!C76:J76)</f>
        <v>4069342.10159115</v>
      </c>
      <c r="O88" s="7"/>
      <c r="P88" s="7"/>
      <c r="Q88" s="67" t="n">
        <f aca="false">I88*5.5017049523</f>
        <v>142603590.969874</v>
      </c>
      <c r="R88" s="67"/>
      <c r="S88" s="67"/>
      <c r="T88" s="7"/>
      <c r="U88" s="7"/>
      <c r="V88" s="67" t="n">
        <f aca="false">K88*5.5017049523</f>
        <v>16385964.3743681</v>
      </c>
      <c r="W88" s="67" t="n">
        <f aca="false">M88*5.5017049523</f>
        <v>506782.403330972</v>
      </c>
      <c r="X88" s="67" t="n">
        <f aca="false">N88*5.1890047538+L88*5.5017049523</f>
        <v>27413047.4922508</v>
      </c>
      <c r="Y88" s="67" t="n">
        <f aca="false">N88*5.1890047538</f>
        <v>21115835.5099949</v>
      </c>
      <c r="Z88" s="67" t="n">
        <f aca="false">L88*5.5017049523</f>
        <v>6297211.98225586</v>
      </c>
      <c r="AA88" s="67" t="n">
        <f aca="false">IFE_cost_low!B76*3</f>
        <v>1186410.56916336</v>
      </c>
      <c r="AB88" s="67" t="n">
        <f aca="false">AA88*$AC$13</f>
        <v>10733412.5855409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4" t="n">
        <f aca="false">low_v2_m!D77+temporary_pension_bonus_low!B77</f>
        <v>30281043.0161589</v>
      </c>
      <c r="G89" s="164" t="n">
        <f aca="false">low_v2_m!E77+temporary_pension_bonus_low!B77</f>
        <v>29038755.1998534</v>
      </c>
      <c r="H89" s="67" t="n">
        <f aca="false">F89-J89</f>
        <v>27111701.5447296</v>
      </c>
      <c r="I89" s="67" t="n">
        <f aca="false">G89-K89</f>
        <v>25964493.972567</v>
      </c>
      <c r="J89" s="164" t="n">
        <f aca="false">low_v2_m!J77</f>
        <v>3169341.47142926</v>
      </c>
      <c r="K89" s="164" t="n">
        <f aca="false">low_v2_m!K77</f>
        <v>3074261.22728638</v>
      </c>
      <c r="L89" s="67" t="n">
        <f aca="false">H89-I89</f>
        <v>1147207.57216262</v>
      </c>
      <c r="M89" s="67" t="n">
        <f aca="false">J89-K89</f>
        <v>95080.2441428783</v>
      </c>
      <c r="N89" s="164" t="n">
        <f aca="false">SUM(low_v5_m!C77:J77)</f>
        <v>4024035.13771145</v>
      </c>
      <c r="O89" s="7"/>
      <c r="P89" s="7"/>
      <c r="Q89" s="67" t="n">
        <f aca="false">I89*5.5017049523</f>
        <v>142848985.072835</v>
      </c>
      <c r="R89" s="67"/>
      <c r="S89" s="67"/>
      <c r="T89" s="7"/>
      <c r="U89" s="7"/>
      <c r="V89" s="67" t="n">
        <f aca="false">K89*5.5017049523</f>
        <v>16913678.2188254</v>
      </c>
      <c r="W89" s="67" t="n">
        <f aca="false">M89*5.5017049523</f>
        <v>523103.450066767</v>
      </c>
      <c r="X89" s="67" t="n">
        <f aca="false">N89*5.1890047538+L89*5.5017049523</f>
        <v>27192335.0401261</v>
      </c>
      <c r="Y89" s="67" t="n">
        <f aca="false">N89*5.1890047538</f>
        <v>20880737.459043</v>
      </c>
      <c r="Z89" s="67" t="n">
        <f aca="false">L89*5.5017049523</f>
        <v>6311597.58108317</v>
      </c>
      <c r="AA89" s="67" t="n">
        <f aca="false">IFE_cost_low!B77*3</f>
        <v>1259496.63845772</v>
      </c>
      <c r="AB89" s="67" t="n">
        <f aca="false">AA89*$AC$13</f>
        <v>11394619.5541749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0"/>
      <c r="B90" s="5"/>
      <c r="C90" s="160" t="n">
        <f aca="false">C86+1</f>
        <v>2034</v>
      </c>
      <c r="D90" s="160" t="n">
        <f aca="false">D86</f>
        <v>1</v>
      </c>
      <c r="E90" s="160" t="n">
        <v>237</v>
      </c>
      <c r="F90" s="162" t="n">
        <f aca="false">low_v2_m!D78+temporary_pension_bonus_low!B78</f>
        <v>30455668.2880941</v>
      </c>
      <c r="G90" s="162" t="n">
        <f aca="false">low_v2_m!E78+temporary_pension_bonus_low!B78</f>
        <v>29205774.2682845</v>
      </c>
      <c r="H90" s="8" t="n">
        <f aca="false">F90-J90</f>
        <v>27188119.3583188</v>
      </c>
      <c r="I90" s="8" t="n">
        <f aca="false">G90-K90</f>
        <v>26036251.8064024</v>
      </c>
      <c r="J90" s="162" t="n">
        <f aca="false">low_v2_m!J78</f>
        <v>3267548.92977536</v>
      </c>
      <c r="K90" s="162" t="n">
        <f aca="false">low_v2_m!K78</f>
        <v>3169522.4618821</v>
      </c>
      <c r="L90" s="8" t="n">
        <f aca="false">H90-I90</f>
        <v>1151867.55191634</v>
      </c>
      <c r="M90" s="8" t="n">
        <f aca="false">J90-K90</f>
        <v>98026.467893261</v>
      </c>
      <c r="N90" s="162" t="n">
        <f aca="false">SUM(low_v5_m!C78:J78)</f>
        <v>4896322.60199643</v>
      </c>
      <c r="O90" s="5"/>
      <c r="P90" s="5"/>
      <c r="Q90" s="8" t="n">
        <f aca="false">I90*5.5017049523</f>
        <v>143243775.502614</v>
      </c>
      <c r="R90" s="8"/>
      <c r="S90" s="8"/>
      <c r="T90" s="5"/>
      <c r="U90" s="5"/>
      <c r="V90" s="8" t="n">
        <f aca="false">K90*5.5017049523</f>
        <v>17437777.4249628</v>
      </c>
      <c r="W90" s="8" t="n">
        <f aca="false">M90*5.5017049523</f>
        <v>539312.703864831</v>
      </c>
      <c r="X90" s="8" t="n">
        <f aca="false">N90*5.1890047538+L90*5.5017049523</f>
        <v>31744276.6726697</v>
      </c>
      <c r="Y90" s="8" t="n">
        <f aca="false">N90*5.1890047538</f>
        <v>25407041.2578979</v>
      </c>
      <c r="Z90" s="8" t="n">
        <f aca="false">L90*5.5017049523</f>
        <v>6337235.41477182</v>
      </c>
      <c r="AA90" s="8" t="n">
        <f aca="false">IFE_cost_low!B78*3</f>
        <v>1138645.77571335</v>
      </c>
      <c r="AB90" s="8" t="n">
        <f aca="false">AA90*$AC$13</f>
        <v>10301286.2639391</v>
      </c>
      <c r="AC90" s="8"/>
      <c r="AD90" s="8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4" t="n">
        <f aca="false">low_v2_m!D79+temporary_pension_bonus_low!B79</f>
        <v>30529837.1702079</v>
      </c>
      <c r="G91" s="164" t="n">
        <f aca="false">low_v2_m!E79+temporary_pension_bonus_low!B79</f>
        <v>29277259.2969062</v>
      </c>
      <c r="H91" s="67" t="n">
        <f aca="false">F91-J91</f>
        <v>27228117.0824827</v>
      </c>
      <c r="I91" s="67" t="n">
        <f aca="false">G91-K91</f>
        <v>26074590.8118128</v>
      </c>
      <c r="J91" s="164" t="n">
        <f aca="false">low_v2_m!J79</f>
        <v>3301720.08772518</v>
      </c>
      <c r="K91" s="164" t="n">
        <f aca="false">low_v2_m!K79</f>
        <v>3202668.48509343</v>
      </c>
      <c r="L91" s="67" t="n">
        <f aca="false">H91-I91</f>
        <v>1153526.27066994</v>
      </c>
      <c r="M91" s="67" t="n">
        <f aca="false">J91-K91</f>
        <v>99051.6026317547</v>
      </c>
      <c r="N91" s="164" t="n">
        <f aca="false">SUM(low_v5_m!C79:J79)</f>
        <v>3953602.44893152</v>
      </c>
      <c r="O91" s="7"/>
      <c r="P91" s="7"/>
      <c r="Q91" s="67" t="n">
        <f aca="false">I91*5.5017049523</f>
        <v>143454705.398546</v>
      </c>
      <c r="R91" s="67"/>
      <c r="S91" s="67"/>
      <c r="T91" s="7"/>
      <c r="U91" s="7"/>
      <c r="V91" s="67" t="n">
        <f aca="false">K91*5.5017049523</f>
        <v>17620137.0650137</v>
      </c>
      <c r="W91" s="67" t="n">
        <f aca="false">M91*5.5017049523</f>
        <v>544952.692732377</v>
      </c>
      <c r="X91" s="67" t="n">
        <f aca="false">N91*5.1890047538+L91*5.5017049523</f>
        <v>26861623.0980939</v>
      </c>
      <c r="Y91" s="67" t="n">
        <f aca="false">N91*5.1890047538</f>
        <v>20515261.902141</v>
      </c>
      <c r="Z91" s="67" t="n">
        <f aca="false">L91*5.5017049523</f>
        <v>6346361.19595296</v>
      </c>
      <c r="AA91" s="67" t="n">
        <f aca="false">IFE_cost_low!B79*3</f>
        <v>1143166.76449093</v>
      </c>
      <c r="AB91" s="67" t="n">
        <f aca="false">AA91*$AC$13</f>
        <v>10342187.4823753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4" t="n">
        <f aca="false">low_v2_m!D80+temporary_pension_bonus_low!B80</f>
        <v>30671217.3166298</v>
      </c>
      <c r="G92" s="164" t="n">
        <f aca="false">low_v2_m!E80+temporary_pension_bonus_low!B80</f>
        <v>29413807.9414897</v>
      </c>
      <c r="H92" s="67" t="n">
        <f aca="false">F92-J92</f>
        <v>27327858.6101995</v>
      </c>
      <c r="I92" s="67" t="n">
        <f aca="false">G92-K92</f>
        <v>26170749.9962524</v>
      </c>
      <c r="J92" s="164" t="n">
        <f aca="false">low_v2_m!J80</f>
        <v>3343358.70643022</v>
      </c>
      <c r="K92" s="164" t="n">
        <f aca="false">low_v2_m!K80</f>
        <v>3243057.94523732</v>
      </c>
      <c r="L92" s="67" t="n">
        <f aca="false">H92-I92</f>
        <v>1157108.61394715</v>
      </c>
      <c r="M92" s="67" t="n">
        <f aca="false">J92-K92</f>
        <v>100300.761192907</v>
      </c>
      <c r="N92" s="164" t="n">
        <f aca="false">SUM(low_v5_m!C80:J80)</f>
        <v>3939421.5726986</v>
      </c>
      <c r="O92" s="7"/>
      <c r="P92" s="7"/>
      <c r="Q92" s="67" t="n">
        <f aca="false">I92*5.5017049523</f>
        <v>143983744.859787</v>
      </c>
      <c r="R92" s="67"/>
      <c r="S92" s="67"/>
      <c r="T92" s="7"/>
      <c r="U92" s="7"/>
      <c r="V92" s="67" t="n">
        <f aca="false">K92*5.5017049523</f>
        <v>17842347.957908</v>
      </c>
      <c r="W92" s="67" t="n">
        <f aca="false">M92*5.5017049523</f>
        <v>551825.194574474</v>
      </c>
      <c r="X92" s="67" t="n">
        <f aca="false">N92*5.1890047538+L92*5.5017049523</f>
        <v>26807747.4596574</v>
      </c>
      <c r="Y92" s="67" t="n">
        <f aca="false">N92*5.1890047538</f>
        <v>20441677.2679553</v>
      </c>
      <c r="Z92" s="67" t="n">
        <f aca="false">L92*5.5017049523</f>
        <v>6366070.19170204</v>
      </c>
      <c r="AA92" s="67" t="n">
        <f aca="false">IFE_cost_low!B80*3</f>
        <v>1071201.81017131</v>
      </c>
      <c r="AB92" s="67" t="n">
        <f aca="false">AA92*$AC$13</f>
        <v>9691123.19949655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4" t="n">
        <f aca="false">low_v2_m!D81+temporary_pension_bonus_low!B81</f>
        <v>30770982.4590431</v>
      </c>
      <c r="G93" s="164" t="n">
        <f aca="false">low_v2_m!E81+temporary_pension_bonus_low!B81</f>
        <v>29510570.6312704</v>
      </c>
      <c r="H93" s="67" t="n">
        <f aca="false">F93-J93</f>
        <v>27361258.5724649</v>
      </c>
      <c r="I93" s="67" t="n">
        <f aca="false">G93-K93</f>
        <v>26203138.4612896</v>
      </c>
      <c r="J93" s="164" t="n">
        <f aca="false">low_v2_m!J81</f>
        <v>3409723.88657821</v>
      </c>
      <c r="K93" s="164" t="n">
        <f aca="false">low_v2_m!K81</f>
        <v>3307432.16998086</v>
      </c>
      <c r="L93" s="67" t="n">
        <f aca="false">H93-I93</f>
        <v>1158120.11117534</v>
      </c>
      <c r="M93" s="67" t="n">
        <f aca="false">J93-K93</f>
        <v>102291.716597346</v>
      </c>
      <c r="N93" s="164" t="n">
        <f aca="false">SUM(low_v5_m!C81:J81)</f>
        <v>3947562.58841364</v>
      </c>
      <c r="O93" s="7"/>
      <c r="P93" s="7"/>
      <c r="Q93" s="67" t="n">
        <f aca="false">I93*5.5017049523</f>
        <v>144161936.63828</v>
      </c>
      <c r="R93" s="67"/>
      <c r="S93" s="67"/>
      <c r="T93" s="7"/>
      <c r="U93" s="7"/>
      <c r="V93" s="67" t="n">
        <f aca="false">K93*5.5017049523</f>
        <v>18196515.94898</v>
      </c>
      <c r="W93" s="67" t="n">
        <f aca="false">M93*5.5017049523</f>
        <v>562778.843782887</v>
      </c>
      <c r="X93" s="67" t="n">
        <f aca="false">N93*5.1890047538+L93*5.5017049523</f>
        <v>26855556.188213</v>
      </c>
      <c r="Y93" s="67" t="n">
        <f aca="false">N93*5.1890047538</f>
        <v>20483921.0372014</v>
      </c>
      <c r="Z93" s="67" t="n">
        <f aca="false">L93*5.5017049523</f>
        <v>6371635.15101159</v>
      </c>
      <c r="AA93" s="67" t="n">
        <f aca="false">IFE_cost_low!B81*3</f>
        <v>970628.182339332</v>
      </c>
      <c r="AB93" s="67" t="n">
        <f aca="false">AA93*$AC$13</f>
        <v>8781237.30434097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0"/>
      <c r="B94" s="5"/>
      <c r="C94" s="160" t="n">
        <f aca="false">C90+1</f>
        <v>2035</v>
      </c>
      <c r="D94" s="160" t="n">
        <f aca="false">D90</f>
        <v>1</v>
      </c>
      <c r="E94" s="160" t="n">
        <v>241</v>
      </c>
      <c r="F94" s="162" t="n">
        <f aca="false">low_v2_m!D82+temporary_pension_bonus_low!B82</f>
        <v>30814226.2570234</v>
      </c>
      <c r="G94" s="162" t="n">
        <f aca="false">low_v2_m!E82+temporary_pension_bonus_low!B82</f>
        <v>29552687.6211098</v>
      </c>
      <c r="H94" s="8" t="n">
        <f aca="false">F94-J94</f>
        <v>27333448.1738066</v>
      </c>
      <c r="I94" s="8" t="n">
        <f aca="false">G94-K94</f>
        <v>26176332.8803895</v>
      </c>
      <c r="J94" s="162" t="n">
        <f aca="false">low_v2_m!J82</f>
        <v>3480778.08321677</v>
      </c>
      <c r="K94" s="162" t="n">
        <f aca="false">low_v2_m!K82</f>
        <v>3376354.74072027</v>
      </c>
      <c r="L94" s="8" t="n">
        <f aca="false">H94-I94</f>
        <v>1157115.2934171</v>
      </c>
      <c r="M94" s="8" t="n">
        <f aca="false">J94-K94</f>
        <v>104423.342496503</v>
      </c>
      <c r="N94" s="162" t="n">
        <f aca="false">SUM(low_v5_m!C82:J82)</f>
        <v>4809442.38911675</v>
      </c>
      <c r="O94" s="5"/>
      <c r="P94" s="5"/>
      <c r="Q94" s="8" t="n">
        <f aca="false">I94*5.5017049523</f>
        <v>144014460.241092</v>
      </c>
      <c r="R94" s="8"/>
      <c r="S94" s="8"/>
      <c r="T94" s="5"/>
      <c r="U94" s="5"/>
      <c r="V94" s="8" t="n">
        <f aca="false">K94*5.5017049523</f>
        <v>18575707.5977423</v>
      </c>
      <c r="W94" s="8" t="n">
        <f aca="false">M94*5.5017049523</f>
        <v>574506.420548728</v>
      </c>
      <c r="X94" s="8" t="n">
        <f aca="false">N94*5.1890047538+L94*5.5017049523</f>
        <v>31322326.3604289</v>
      </c>
      <c r="Y94" s="8" t="n">
        <f aca="false">N94*5.1890047538</f>
        <v>24956219.420254</v>
      </c>
      <c r="Z94" s="8" t="n">
        <f aca="false">L94*5.5017049523</f>
        <v>6366106.94017491</v>
      </c>
      <c r="AA94" s="8" t="n">
        <f aca="false">IFE_cost_low!B82*3</f>
        <v>892198.355379069</v>
      </c>
      <c r="AB94" s="8" t="n">
        <f aca="false">AA94*$AC$13</f>
        <v>8071685.55753656</v>
      </c>
      <c r="AC94" s="8"/>
      <c r="AD94" s="8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4" t="n">
        <f aca="false">low_v2_m!D83+temporary_pension_bonus_low!B83</f>
        <v>30937067.9399611</v>
      </c>
      <c r="G95" s="164" t="n">
        <f aca="false">low_v2_m!E83+temporary_pension_bonus_low!B83</f>
        <v>29671355.6099111</v>
      </c>
      <c r="H95" s="67" t="n">
        <f aca="false">F95-J95</f>
        <v>27427344.7320268</v>
      </c>
      <c r="I95" s="67" t="n">
        <f aca="false">G95-K95</f>
        <v>26266924.0982149</v>
      </c>
      <c r="J95" s="164" t="n">
        <f aca="false">low_v2_m!J83</f>
        <v>3509723.20793425</v>
      </c>
      <c r="K95" s="164" t="n">
        <f aca="false">low_v2_m!K83</f>
        <v>3404431.51169622</v>
      </c>
      <c r="L95" s="67" t="n">
        <f aca="false">H95-I95</f>
        <v>1160420.63381196</v>
      </c>
      <c r="M95" s="67" t="n">
        <f aca="false">J95-K95</f>
        <v>105291.696238028</v>
      </c>
      <c r="N95" s="164" t="n">
        <f aca="false">SUM(low_v5_m!C83:J83)</f>
        <v>3946223.19014817</v>
      </c>
      <c r="O95" s="7"/>
      <c r="P95" s="7"/>
      <c r="Q95" s="67" t="n">
        <f aca="false">I95*5.5017049523</f>
        <v>144512866.392837</v>
      </c>
      <c r="R95" s="67"/>
      <c r="S95" s="67"/>
      <c r="T95" s="7"/>
      <c r="U95" s="7"/>
      <c r="V95" s="67" t="n">
        <f aca="false">K95*5.5017049523</f>
        <v>18730177.7076653</v>
      </c>
      <c r="W95" s="67" t="n">
        <f aca="false">M95*5.5017049523</f>
        <v>579283.846628828</v>
      </c>
      <c r="X95" s="67" t="n">
        <f aca="false">N95*5.1890047538+L95*5.5017049523</f>
        <v>26861262.841029</v>
      </c>
      <c r="Y95" s="67" t="n">
        <f aca="false">N95*5.1890047538</f>
        <v>20476970.8932347</v>
      </c>
      <c r="Z95" s="67" t="n">
        <f aca="false">L95*5.5017049523</f>
        <v>6384291.94779435</v>
      </c>
      <c r="AA95" s="67" t="n">
        <f aca="false">IFE_cost_low!B83*3</f>
        <v>888716.554330445</v>
      </c>
      <c r="AB95" s="67" t="n">
        <f aca="false">AA95*$AC$13</f>
        <v>8040185.8320899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4" t="n">
        <f aca="false">low_v2_m!D84+temporary_pension_bonus_low!B84</f>
        <v>31094334.2047726</v>
      </c>
      <c r="G96" s="164" t="n">
        <f aca="false">low_v2_m!E84+temporary_pension_bonus_low!B84</f>
        <v>29822318.9847016</v>
      </c>
      <c r="H96" s="67" t="n">
        <f aca="false">F96-J96</f>
        <v>27478582.9670148</v>
      </c>
      <c r="I96" s="67" t="n">
        <f aca="false">G96-K96</f>
        <v>26315040.2840766</v>
      </c>
      <c r="J96" s="164" t="n">
        <f aca="false">low_v2_m!J84</f>
        <v>3615751.23775776</v>
      </c>
      <c r="K96" s="164" t="n">
        <f aca="false">low_v2_m!K84</f>
        <v>3507278.70062503</v>
      </c>
      <c r="L96" s="67" t="n">
        <f aca="false">H96-I96</f>
        <v>1163542.6829382</v>
      </c>
      <c r="M96" s="67" t="n">
        <f aca="false">J96-K96</f>
        <v>108472.537132734</v>
      </c>
      <c r="N96" s="164" t="n">
        <f aca="false">SUM(low_v5_m!C84:J84)</f>
        <v>3878659.84455236</v>
      </c>
      <c r="O96" s="7"/>
      <c r="P96" s="7"/>
      <c r="Q96" s="67" t="n">
        <f aca="false">I96*5.5017049523</f>
        <v>144777587.450878</v>
      </c>
      <c r="R96" s="67"/>
      <c r="S96" s="67"/>
      <c r="T96" s="7"/>
      <c r="U96" s="7"/>
      <c r="V96" s="67" t="n">
        <f aca="false">K96*5.5017049523</f>
        <v>19296012.596325</v>
      </c>
      <c r="W96" s="67" t="n">
        <f aca="false">M96*5.5017049523</f>
        <v>596783.894731706</v>
      </c>
      <c r="X96" s="67" t="n">
        <f aca="false">N96*5.1890047538+L96*5.5017049523</f>
        <v>26527852.9126889</v>
      </c>
      <c r="Y96" s="67" t="n">
        <f aca="false">N96*5.1890047538</f>
        <v>20126384.3717554</v>
      </c>
      <c r="Z96" s="67" t="n">
        <f aca="false">L96*5.5017049523</f>
        <v>6401468.54093354</v>
      </c>
      <c r="AA96" s="67" t="n">
        <f aca="false">IFE_cost_low!B84*3</f>
        <v>860605.112879159</v>
      </c>
      <c r="AB96" s="67" t="n">
        <f aca="false">AA96*$AC$13</f>
        <v>7785862.6598986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4" t="n">
        <f aca="false">low_v2_m!D85+temporary_pension_bonus_low!B85</f>
        <v>31259134.19348</v>
      </c>
      <c r="G97" s="164" t="n">
        <f aca="false">low_v2_m!E85+temporary_pension_bonus_low!B85</f>
        <v>29980590.3903986</v>
      </c>
      <c r="H97" s="67" t="n">
        <f aca="false">F97-J97</f>
        <v>27553348.2198685</v>
      </c>
      <c r="I97" s="67" t="n">
        <f aca="false">G97-K97</f>
        <v>26385977.9959955</v>
      </c>
      <c r="J97" s="164" t="n">
        <f aca="false">low_v2_m!J85</f>
        <v>3705785.9736115</v>
      </c>
      <c r="K97" s="164" t="n">
        <f aca="false">low_v2_m!K85</f>
        <v>3594612.39440316</v>
      </c>
      <c r="L97" s="67" t="n">
        <f aca="false">H97-I97</f>
        <v>1167370.22387297</v>
      </c>
      <c r="M97" s="67" t="n">
        <f aca="false">J97-K97</f>
        <v>111173.579208344</v>
      </c>
      <c r="N97" s="164" t="n">
        <f aca="false">SUM(low_v5_m!C85:J85)</f>
        <v>3906774.02128869</v>
      </c>
      <c r="O97" s="7"/>
      <c r="P97" s="7"/>
      <c r="Q97" s="67" t="n">
        <f aca="false">I97*5.5017049523</f>
        <v>145167865.811847</v>
      </c>
      <c r="R97" s="67"/>
      <c r="S97" s="67"/>
      <c r="T97" s="7"/>
      <c r="U97" s="7"/>
      <c r="V97" s="67" t="n">
        <f aca="false">K97*5.5017049523</f>
        <v>19776496.8118868</v>
      </c>
      <c r="W97" s="67" t="n">
        <f aca="false">M97*5.5017049523</f>
        <v>611644.231295464</v>
      </c>
      <c r="X97" s="67" t="n">
        <f aca="false">N97*5.1890047538+L97*5.5017049523</f>
        <v>26694795.5103389</v>
      </c>
      <c r="Y97" s="67" t="n">
        <f aca="false">N97*5.1890047538</f>
        <v>20272268.9684894</v>
      </c>
      <c r="Z97" s="67" t="n">
        <f aca="false">L97*5.5017049523</f>
        <v>6422526.5418495</v>
      </c>
      <c r="AA97" s="67" t="n">
        <f aca="false">IFE_cost_low!B85*3</f>
        <v>871128.340346014</v>
      </c>
      <c r="AB97" s="67" t="n">
        <f aca="false">AA97*$AC$13</f>
        <v>7881065.90999514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0"/>
      <c r="B98" s="5"/>
      <c r="C98" s="160" t="n">
        <f aca="false">C94+1</f>
        <v>2036</v>
      </c>
      <c r="D98" s="160" t="n">
        <f aca="false">D94</f>
        <v>1</v>
      </c>
      <c r="E98" s="160" t="n">
        <v>245</v>
      </c>
      <c r="F98" s="162" t="n">
        <f aca="false">low_v2_m!D86+temporary_pension_bonus_low!B86</f>
        <v>31196687.9221498</v>
      </c>
      <c r="G98" s="162" t="n">
        <f aca="false">low_v2_m!E86+temporary_pension_bonus_low!B86</f>
        <v>29922936.900204</v>
      </c>
      <c r="H98" s="8" t="n">
        <f aca="false">F98-J98</f>
        <v>27421960.1863982</v>
      </c>
      <c r="I98" s="8" t="n">
        <f aca="false">G98-K98</f>
        <v>26261450.9965249</v>
      </c>
      <c r="J98" s="162" t="n">
        <f aca="false">low_v2_m!J86</f>
        <v>3774727.73575159</v>
      </c>
      <c r="K98" s="162" t="n">
        <f aca="false">low_v2_m!K86</f>
        <v>3661485.90367904</v>
      </c>
      <c r="L98" s="8" t="n">
        <f aca="false">H98-I98</f>
        <v>1160509.1898733</v>
      </c>
      <c r="M98" s="8" t="n">
        <f aca="false">J98-K98</f>
        <v>113241.832072549</v>
      </c>
      <c r="N98" s="162" t="n">
        <f aca="false">SUM(low_v5_m!C86:J86)</f>
        <v>4726378.72823998</v>
      </c>
      <c r="O98" s="5"/>
      <c r="P98" s="5"/>
      <c r="Q98" s="8" t="n">
        <f aca="false">I98*5.5017049523</f>
        <v>144482755.002165</v>
      </c>
      <c r="R98" s="8"/>
      <c r="S98" s="8"/>
      <c r="T98" s="5"/>
      <c r="U98" s="5"/>
      <c r="V98" s="8" t="n">
        <f aca="false">K98*5.5017049523</f>
        <v>20144415.1290476</v>
      </c>
      <c r="W98" s="8" t="n">
        <f aca="false">M98*5.5017049523</f>
        <v>623023.148321065</v>
      </c>
      <c r="X98" s="8" t="n">
        <f aca="false">N98*5.1890047538+L98*5.5017049523</f>
        <v>30909980.8462121</v>
      </c>
      <c r="Y98" s="8" t="n">
        <f aca="false">N98*5.1890047538</f>
        <v>24525201.6890965</v>
      </c>
      <c r="Z98" s="8" t="n">
        <f aca="false">L98*5.5017049523</f>
        <v>6384779.1571156</v>
      </c>
      <c r="AA98" s="8" t="n">
        <f aca="false">IFE_cost_low!B86*3</f>
        <v>866958.98873829</v>
      </c>
      <c r="AB98" s="8" t="n">
        <f aca="false">AA98*$AC$13</f>
        <v>7843345.94004288</v>
      </c>
      <c r="AC98" s="8"/>
      <c r="AD98" s="8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4" t="n">
        <f aca="false">low_v2_m!D87+temporary_pension_bonus_low!B87</f>
        <v>31338887.2728</v>
      </c>
      <c r="G99" s="164" t="n">
        <f aca="false">low_v2_m!E87+temporary_pension_bonus_low!B87</f>
        <v>30059306.8705655</v>
      </c>
      <c r="H99" s="67" t="n">
        <f aca="false">F99-J99</f>
        <v>27498878.704596</v>
      </c>
      <c r="I99" s="67" t="n">
        <f aca="false">G99-K99</f>
        <v>26334498.5594077</v>
      </c>
      <c r="J99" s="164" t="n">
        <f aca="false">low_v2_m!J87</f>
        <v>3840008.56820394</v>
      </c>
      <c r="K99" s="164" t="n">
        <f aca="false">low_v2_m!K87</f>
        <v>3724808.31115782</v>
      </c>
      <c r="L99" s="67" t="n">
        <f aca="false">H99-I99</f>
        <v>1164380.14518828</v>
      </c>
      <c r="M99" s="67" t="n">
        <f aca="false">J99-K99</f>
        <v>115200.257046119</v>
      </c>
      <c r="N99" s="164" t="n">
        <f aca="false">SUM(low_v5_m!C87:J87)</f>
        <v>3849604.69579035</v>
      </c>
      <c r="O99" s="7"/>
      <c r="P99" s="7"/>
      <c r="Q99" s="67" t="n">
        <f aca="false">I99*5.5017049523</f>
        <v>144884641.140631</v>
      </c>
      <c r="R99" s="67"/>
      <c r="S99" s="67"/>
      <c r="T99" s="7"/>
      <c r="U99" s="7"/>
      <c r="V99" s="67" t="n">
        <f aca="false">K99*5.5017049523</f>
        <v>20492796.3318652</v>
      </c>
      <c r="W99" s="67" t="n">
        <f aca="false">M99*5.5017049523</f>
        <v>633797.824696868</v>
      </c>
      <c r="X99" s="67" t="n">
        <f aca="false">N99*5.1890047538+L99*5.5017049523</f>
        <v>26381693.0778491</v>
      </c>
      <c r="Y99" s="67" t="n">
        <f aca="false">N99*5.1890047538</f>
        <v>19975617.0667069</v>
      </c>
      <c r="Z99" s="67" t="n">
        <f aca="false">L99*5.5017049523</f>
        <v>6406076.01114217</v>
      </c>
      <c r="AA99" s="67" t="n">
        <f aca="false">IFE_cost_low!B87*3</f>
        <v>808161.754090258</v>
      </c>
      <c r="AB99" s="67" t="n">
        <f aca="false">AA99*$AC$13</f>
        <v>7311409.53053227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4" t="n">
        <f aca="false">low_v2_m!D88+temporary_pension_bonus_low!B88</f>
        <v>31421715.1748586</v>
      </c>
      <c r="G100" s="164" t="n">
        <f aca="false">low_v2_m!E88+temporary_pension_bonus_low!B88</f>
        <v>30140039.6339889</v>
      </c>
      <c r="H100" s="67" t="n">
        <f aca="false">F100-J100</f>
        <v>27516332.8876033</v>
      </c>
      <c r="I100" s="67" t="n">
        <f aca="false">G100-K100</f>
        <v>26351818.8153512</v>
      </c>
      <c r="J100" s="164" t="n">
        <f aca="false">low_v2_m!J88</f>
        <v>3905382.28725533</v>
      </c>
      <c r="K100" s="164" t="n">
        <f aca="false">low_v2_m!K88</f>
        <v>3788220.81863767</v>
      </c>
      <c r="L100" s="67" t="n">
        <f aca="false">H100-I100</f>
        <v>1164514.07225211</v>
      </c>
      <c r="M100" s="67" t="n">
        <f aca="false">J100-K100</f>
        <v>117161.46861766</v>
      </c>
      <c r="N100" s="164" t="n">
        <f aca="false">SUM(low_v5_m!C88:J88)</f>
        <v>3885722.97730306</v>
      </c>
      <c r="O100" s="7"/>
      <c r="P100" s="7"/>
      <c r="Q100" s="67" t="n">
        <f aca="false">I100*5.5017049523</f>
        <v>144979932.07853</v>
      </c>
      <c r="R100" s="67"/>
      <c r="S100" s="67"/>
      <c r="T100" s="7"/>
      <c r="U100" s="7"/>
      <c r="V100" s="67" t="n">
        <f aca="false">K100*5.5017049523</f>
        <v>20841673.2383049</v>
      </c>
      <c r="W100" s="67" t="n">
        <f aca="false">M100*5.5017049523</f>
        <v>644587.832112521</v>
      </c>
      <c r="X100" s="67" t="n">
        <f aca="false">N100*5.1890047538+L100*5.5017049523</f>
        <v>26569847.839508</v>
      </c>
      <c r="Y100" s="67" t="n">
        <f aca="false">N100*5.1890047538</f>
        <v>20163035.0011755</v>
      </c>
      <c r="Z100" s="67" t="n">
        <f aca="false">L100*5.5017049523</f>
        <v>6406812.83833249</v>
      </c>
      <c r="AA100" s="67" t="n">
        <f aca="false">IFE_cost_low!B88*3</f>
        <v>788155.828932084</v>
      </c>
      <c r="AB100" s="67" t="n">
        <f aca="false">AA100*$AC$13</f>
        <v>7130416.66477454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4" t="n">
        <f aca="false">low_v2_m!D89+temporary_pension_bonus_low!B89</f>
        <v>31545033.2095884</v>
      </c>
      <c r="G101" s="164" t="n">
        <f aca="false">low_v2_m!E89+temporary_pension_bonus_low!B89</f>
        <v>30258685.3005476</v>
      </c>
      <c r="H101" s="67" t="n">
        <f aca="false">F101-J101</f>
        <v>27553545.3584467</v>
      </c>
      <c r="I101" s="67" t="n">
        <f aca="false">G101-K101</f>
        <v>26386942.0849402</v>
      </c>
      <c r="J101" s="164" t="n">
        <f aca="false">low_v2_m!J89</f>
        <v>3991487.85114164</v>
      </c>
      <c r="K101" s="164" t="n">
        <f aca="false">low_v2_m!K89</f>
        <v>3871743.21560739</v>
      </c>
      <c r="L101" s="67" t="n">
        <f aca="false">H101-I101</f>
        <v>1166603.27350657</v>
      </c>
      <c r="M101" s="67" t="n">
        <f aca="false">J101-K101</f>
        <v>119744.63553425</v>
      </c>
      <c r="N101" s="164" t="n">
        <f aca="false">SUM(low_v5_m!C89:J89)</f>
        <v>3899098.60124906</v>
      </c>
      <c r="O101" s="7"/>
      <c r="P101" s="7"/>
      <c r="Q101" s="67" t="n">
        <f aca="false">I101*5.5017049523</f>
        <v>145173169.944769</v>
      </c>
      <c r="R101" s="67"/>
      <c r="S101" s="67"/>
      <c r="T101" s="7"/>
      <c r="U101" s="7"/>
      <c r="V101" s="67" t="n">
        <f aca="false">K101*5.5017049523</f>
        <v>21301188.8233411</v>
      </c>
      <c r="W101" s="67" t="n">
        <f aca="false">M101*5.5017049523</f>
        <v>658799.654330143</v>
      </c>
      <c r="X101" s="67" t="n">
        <f aca="false">N101*5.1890047538+L101*5.5017049523</f>
        <v>26650748.1846368</v>
      </c>
      <c r="Y101" s="67" t="n">
        <f aca="false">N101*5.1890047538</f>
        <v>20232441.1774163</v>
      </c>
      <c r="Z101" s="67" t="n">
        <f aca="false">L101*5.5017049523</f>
        <v>6418307.00722051</v>
      </c>
      <c r="AA101" s="67" t="n">
        <f aca="false">IFE_cost_low!B89*3</f>
        <v>784597.984292897</v>
      </c>
      <c r="AB101" s="67" t="n">
        <f aca="false">AA101*$AC$13</f>
        <v>7098228.97577361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0"/>
      <c r="B102" s="5"/>
      <c r="C102" s="160" t="n">
        <f aca="false">C98+1</f>
        <v>2037</v>
      </c>
      <c r="D102" s="160" t="n">
        <f aca="false">D98</f>
        <v>1</v>
      </c>
      <c r="E102" s="160" t="n">
        <v>249</v>
      </c>
      <c r="F102" s="162" t="n">
        <f aca="false">low_v2_m!D90+temporary_pension_bonus_low!B90</f>
        <v>31611864.9195839</v>
      </c>
      <c r="G102" s="162" t="n">
        <f aca="false">low_v2_m!E90+temporary_pension_bonus_low!B90</f>
        <v>30322840.1645643</v>
      </c>
      <c r="H102" s="8" t="n">
        <f aca="false">F102-J102</f>
        <v>27582883.8997607</v>
      </c>
      <c r="I102" s="8" t="n">
        <f aca="false">G102-K102</f>
        <v>26414728.5753358</v>
      </c>
      <c r="J102" s="162" t="n">
        <f aca="false">low_v2_m!J90</f>
        <v>4028981.01982326</v>
      </c>
      <c r="K102" s="162" t="n">
        <f aca="false">low_v2_m!K90</f>
        <v>3908111.58922856</v>
      </c>
      <c r="L102" s="8" t="n">
        <f aca="false">H102-I102</f>
        <v>1168155.3244249</v>
      </c>
      <c r="M102" s="8" t="n">
        <f aca="false">J102-K102</f>
        <v>120869.430594698</v>
      </c>
      <c r="N102" s="162" t="n">
        <f aca="false">SUM(low_v5_m!C90:J90)</f>
        <v>4715966.07965401</v>
      </c>
      <c r="O102" s="5"/>
      <c r="P102" s="5"/>
      <c r="Q102" s="8" t="n">
        <f aca="false">I102*5.5017049523</f>
        <v>145326043.016585</v>
      </c>
      <c r="R102" s="8"/>
      <c r="S102" s="8"/>
      <c r="T102" s="5"/>
      <c r="U102" s="5"/>
      <c r="V102" s="8" t="n">
        <f aca="false">K102*5.5017049523</f>
        <v>21501276.8845998</v>
      </c>
      <c r="W102" s="8" t="n">
        <f aca="false">M102*5.5017049523</f>
        <v>664987.944884529</v>
      </c>
      <c r="X102" s="8" t="n">
        <f aca="false">N102*5.1890047538+L102*5.5017049523</f>
        <v>30898016.3395283</v>
      </c>
      <c r="Y102" s="8" t="n">
        <f aca="false">N102*5.1890047538</f>
        <v>24471170.4060842</v>
      </c>
      <c r="Z102" s="8" t="n">
        <f aca="false">L102*5.5017049523</f>
        <v>6426845.93344411</v>
      </c>
      <c r="AA102" s="8" t="n">
        <f aca="false">IFE_cost_low!B90*3</f>
        <v>707878.263091917</v>
      </c>
      <c r="AB102" s="8" t="n">
        <f aca="false">AA102*$AC$13</f>
        <v>6404148.49259106</v>
      </c>
      <c r="AC102" s="8"/>
      <c r="AD102" s="8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6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4" t="n">
        <f aca="false">low_v2_m!D91+temporary_pension_bonus_low!B91</f>
        <v>31704155.3712357</v>
      </c>
      <c r="G103" s="164" t="n">
        <f aca="false">low_v2_m!E91+temporary_pension_bonus_low!B91</f>
        <v>30411789.948133</v>
      </c>
      <c r="H103" s="67" t="n">
        <f aca="false">F103-J103</f>
        <v>27565923.656136</v>
      </c>
      <c r="I103" s="67" t="n">
        <f aca="false">G103-K103</f>
        <v>26397705.1844863</v>
      </c>
      <c r="J103" s="164" t="n">
        <f aca="false">low_v2_m!J91</f>
        <v>4138231.71509963</v>
      </c>
      <c r="K103" s="164" t="n">
        <f aca="false">low_v2_m!K91</f>
        <v>4014084.76364664</v>
      </c>
      <c r="L103" s="67" t="n">
        <f aca="false">H103-I103</f>
        <v>1168218.47164969</v>
      </c>
      <c r="M103" s="67" t="n">
        <f aca="false">J103-K103</f>
        <v>124146.951452989</v>
      </c>
      <c r="N103" s="164" t="n">
        <f aca="false">SUM(low_v5_m!C91:J91)</f>
        <v>3883605.42470103</v>
      </c>
      <c r="O103" s="7"/>
      <c r="P103" s="7"/>
      <c r="Q103" s="67" t="n">
        <f aca="false">I103*5.5017049523</f>
        <v>145232385.342844</v>
      </c>
      <c r="R103" s="67"/>
      <c r="S103" s="67"/>
      <c r="T103" s="7"/>
      <c r="U103" s="7"/>
      <c r="V103" s="67" t="n">
        <f aca="false">K103*5.5017049523</f>
        <v>22084310.0231067</v>
      </c>
      <c r="W103" s="67" t="n">
        <f aca="false">M103*5.5017049523</f>
        <v>683019.897621855</v>
      </c>
      <c r="X103" s="67" t="n">
        <f aca="false">N103*5.1890047538+L103*5.5017049523</f>
        <v>26579240.3615006</v>
      </c>
      <c r="Y103" s="67" t="n">
        <f aca="false">N103*5.1890047538</f>
        <v>20152047.0106571</v>
      </c>
      <c r="Z103" s="67" t="n">
        <f aca="false">L103*5.5017049523</f>
        <v>6427193.35084345</v>
      </c>
      <c r="AA103" s="67" t="n">
        <f aca="false">IFE_cost_low!B91*3</f>
        <v>694056.761838178</v>
      </c>
      <c r="AB103" s="67" t="n">
        <f aca="false">AA103*$AC$13</f>
        <v>6279105.88140414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4" t="n">
        <f aca="false">low_v2_m!D92+temporary_pension_bonus_low!B92</f>
        <v>31870844.2590997</v>
      </c>
      <c r="G104" s="164" t="n">
        <f aca="false">low_v2_m!E92+temporary_pension_bonus_low!B92</f>
        <v>30570812.1681031</v>
      </c>
      <c r="H104" s="67" t="n">
        <f aca="false">F104-J104</f>
        <v>27653737.1787624</v>
      </c>
      <c r="I104" s="67" t="n">
        <f aca="false">G104-K104</f>
        <v>26480218.3001759</v>
      </c>
      <c r="J104" s="164" t="n">
        <f aca="false">low_v2_m!J92</f>
        <v>4217107.08033732</v>
      </c>
      <c r="K104" s="164" t="n">
        <f aca="false">low_v2_m!K92</f>
        <v>4090593.86792721</v>
      </c>
      <c r="L104" s="67" t="n">
        <f aca="false">H104-I104</f>
        <v>1173518.8785865</v>
      </c>
      <c r="M104" s="67" t="n">
        <f aca="false">J104-K104</f>
        <v>126513.212410118</v>
      </c>
      <c r="N104" s="164" t="n">
        <f aca="false">SUM(low_v5_m!C92:J92)</f>
        <v>3844343.99235871</v>
      </c>
      <c r="O104" s="7"/>
      <c r="P104" s="7"/>
      <c r="Q104" s="67" t="n">
        <f aca="false">I104*5.5017049523</f>
        <v>145686348.160063</v>
      </c>
      <c r="R104" s="67"/>
      <c r="S104" s="67"/>
      <c r="T104" s="7"/>
      <c r="U104" s="7"/>
      <c r="V104" s="67" t="n">
        <f aca="false">K104*5.5017049523</f>
        <v>22505240.5410231</v>
      </c>
      <c r="W104" s="67" t="n">
        <f aca="false">M104*5.5017049523</f>
        <v>696038.36724813</v>
      </c>
      <c r="X104" s="67" t="n">
        <f aca="false">N104*5.1890047538+L104*5.5017049523</f>
        <v>26404673.8775288</v>
      </c>
      <c r="Y104" s="67" t="n">
        <f aca="false">N104*5.1890047538</f>
        <v>19948319.2515918</v>
      </c>
      <c r="Z104" s="67" t="n">
        <f aca="false">L104*5.5017049523</f>
        <v>6456354.62593692</v>
      </c>
      <c r="AA104" s="67" t="n">
        <f aca="false">IFE_cost_low!B92*3</f>
        <v>679494.247940796</v>
      </c>
      <c r="AB104" s="67" t="n">
        <f aca="false">AA104*$AC$13</f>
        <v>6147359.35620798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4" t="n">
        <f aca="false">low_v2_m!D93+temporary_pension_bonus_low!B93</f>
        <v>31900175.3857657</v>
      </c>
      <c r="G105" s="164" t="n">
        <f aca="false">low_v2_m!E93+temporary_pension_bonus_low!B93</f>
        <v>30598996.2573583</v>
      </c>
      <c r="H105" s="67" t="n">
        <f aca="false">F105-J105</f>
        <v>27638279.3873091</v>
      </c>
      <c r="I105" s="67" t="n">
        <f aca="false">G105-K105</f>
        <v>26464957.1388554</v>
      </c>
      <c r="J105" s="164" t="n">
        <f aca="false">low_v2_m!J93</f>
        <v>4261895.99845661</v>
      </c>
      <c r="K105" s="164" t="n">
        <f aca="false">low_v2_m!K93</f>
        <v>4134039.11850291</v>
      </c>
      <c r="L105" s="67" t="n">
        <f aca="false">H105-I105</f>
        <v>1173322.24845371</v>
      </c>
      <c r="M105" s="67" t="n">
        <f aca="false">J105-K105</f>
        <v>127856.879953698</v>
      </c>
      <c r="N105" s="164" t="n">
        <f aca="false">SUM(low_v5_m!C93:J93)</f>
        <v>3829388.59678753</v>
      </c>
      <c r="O105" s="7"/>
      <c r="P105" s="7"/>
      <c r="Q105" s="67" t="n">
        <f aca="false">I105*5.5017049523</f>
        <v>145602385.753248</v>
      </c>
      <c r="R105" s="67"/>
      <c r="S105" s="67"/>
      <c r="T105" s="7"/>
      <c r="U105" s="7"/>
      <c r="V105" s="67" t="n">
        <f aca="false">K105*5.5017049523</f>
        <v>22744263.4912694</v>
      </c>
      <c r="W105" s="67" t="n">
        <f aca="false">M105*5.5017049523</f>
        <v>703430.829626888</v>
      </c>
      <c r="X105" s="67" t="n">
        <f aca="false">N105*5.1890047538+L105*5.5017049523</f>
        <v>26325988.4578395</v>
      </c>
      <c r="Y105" s="67" t="n">
        <f aca="false">N105*5.1890047538</f>
        <v>19870715.632878</v>
      </c>
      <c r="Z105" s="67" t="n">
        <f aca="false">L105*5.5017049523</f>
        <v>6455272.82496153</v>
      </c>
      <c r="AA105" s="67" t="n">
        <f aca="false">IFE_cost_low!B93*3</f>
        <v>673189.421177389</v>
      </c>
      <c r="AB105" s="67" t="n">
        <f aca="false">AA105*$AC$13</f>
        <v>6090319.82142051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0"/>
      <c r="B106" s="5"/>
      <c r="C106" s="160" t="n">
        <f aca="false">C102+1</f>
        <v>2038</v>
      </c>
      <c r="D106" s="160" t="n">
        <f aca="false">D102</f>
        <v>1</v>
      </c>
      <c r="E106" s="160" t="n">
        <v>253</v>
      </c>
      <c r="F106" s="162" t="n">
        <f aca="false">low_v2_m!D94+temporary_pension_bonus_low!B94</f>
        <v>31866794.9004376</v>
      </c>
      <c r="G106" s="162" t="n">
        <f aca="false">low_v2_m!E94+temporary_pension_bonus_low!B94</f>
        <v>30567711.3808318</v>
      </c>
      <c r="H106" s="8" t="n">
        <f aca="false">F106-J106</f>
        <v>27566380.2692973</v>
      </c>
      <c r="I106" s="8" t="n">
        <f aca="false">G106-K106</f>
        <v>26396309.1886256</v>
      </c>
      <c r="J106" s="162" t="n">
        <f aca="false">low_v2_m!J94</f>
        <v>4300414.63114034</v>
      </c>
      <c r="K106" s="162" t="n">
        <f aca="false">low_v2_m!K94</f>
        <v>4171402.19220613</v>
      </c>
      <c r="L106" s="8" t="n">
        <f aca="false">H106-I106</f>
        <v>1170071.08067166</v>
      </c>
      <c r="M106" s="8" t="n">
        <f aca="false">J106-K106</f>
        <v>129012.43893421</v>
      </c>
      <c r="N106" s="162" t="n">
        <f aca="false">SUM(low_v5_m!C94:J94)</f>
        <v>4655092.97869165</v>
      </c>
      <c r="O106" s="5"/>
      <c r="P106" s="5"/>
      <c r="Q106" s="8" t="n">
        <f aca="false">I106*5.5017049523</f>
        <v>145224704.985504</v>
      </c>
      <c r="R106" s="8"/>
      <c r="S106" s="8"/>
      <c r="T106" s="5"/>
      <c r="U106" s="5"/>
      <c r="V106" s="8" t="n">
        <f aca="false">K106*5.5017049523</f>
        <v>22949824.0988955</v>
      </c>
      <c r="W106" s="8" t="n">
        <f aca="false">M106*5.5017049523</f>
        <v>709788.374192646</v>
      </c>
      <c r="X106" s="8" t="n">
        <f aca="false">N106*5.1890047538+L106*5.5017049523</f>
        <v>30592685.4548863</v>
      </c>
      <c r="Y106" s="8" t="n">
        <f aca="false">N106*5.1890047538</f>
        <v>24155299.595812</v>
      </c>
      <c r="Z106" s="8" t="n">
        <f aca="false">L106*5.5017049523</f>
        <v>6437385.85907431</v>
      </c>
      <c r="AA106" s="8" t="n">
        <f aca="false">IFE_cost_low!B94*3</f>
        <v>616951.081659333</v>
      </c>
      <c r="AB106" s="8" t="n">
        <f aca="false">AA106*$AC$13</f>
        <v>5581533.64160867</v>
      </c>
      <c r="AC106" s="8"/>
      <c r="AD106" s="8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4" t="n">
        <f aca="false">low_v2_m!D95+temporary_pension_bonus_low!B95</f>
        <v>31838191.2699418</v>
      </c>
      <c r="G107" s="164" t="n">
        <f aca="false">low_v2_m!E95+temporary_pension_bonus_low!B95</f>
        <v>30541325.9345282</v>
      </c>
      <c r="H107" s="67" t="n">
        <f aca="false">F107-J107</f>
        <v>27474982.6667844</v>
      </c>
      <c r="I107" s="67" t="n">
        <f aca="false">G107-K107</f>
        <v>26309013.5894655</v>
      </c>
      <c r="J107" s="164" t="n">
        <f aca="false">low_v2_m!J95</f>
        <v>4363208.60315742</v>
      </c>
      <c r="K107" s="164" t="n">
        <f aca="false">low_v2_m!K95</f>
        <v>4232312.3450627</v>
      </c>
      <c r="L107" s="67" t="n">
        <f aca="false">H107-I107</f>
        <v>1165969.0773189</v>
      </c>
      <c r="M107" s="67" t="n">
        <f aca="false">J107-K107</f>
        <v>130896.258094721</v>
      </c>
      <c r="N107" s="164" t="n">
        <f aca="false">SUM(low_v5_m!C95:J95)</f>
        <v>3820105.84887062</v>
      </c>
      <c r="O107" s="7"/>
      <c r="P107" s="7"/>
      <c r="Q107" s="67" t="n">
        <f aca="false">I107*5.5017049523</f>
        <v>144744430.35529</v>
      </c>
      <c r="R107" s="67"/>
      <c r="S107" s="67"/>
      <c r="T107" s="7"/>
      <c r="U107" s="7"/>
      <c r="V107" s="67" t="n">
        <f aca="false">K107*5.5017049523</f>
        <v>23284933.7885119</v>
      </c>
      <c r="W107" s="67" t="n">
        <f aca="false">M107*5.5017049523</f>
        <v>720152.591397268</v>
      </c>
      <c r="X107" s="67" t="n">
        <f aca="false">N107*5.1890047538+L107*5.5017049523</f>
        <v>26237365.2567229</v>
      </c>
      <c r="Y107" s="67" t="n">
        <f aca="false">N107*5.1890047538</f>
        <v>19822547.4098089</v>
      </c>
      <c r="Z107" s="67" t="n">
        <f aca="false">L107*5.5017049523</f>
        <v>6414817.84691403</v>
      </c>
      <c r="AA107" s="67" t="n">
        <f aca="false">IFE_cost_low!B95*3</f>
        <v>640575.356223723</v>
      </c>
      <c r="AB107" s="67" t="n">
        <f aca="false">AA107*$AC$13</f>
        <v>5795261.5807592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4" t="n">
        <f aca="false">low_v2_m!D96+temporary_pension_bonus_low!B96</f>
        <v>31988631.7909728</v>
      </c>
      <c r="G108" s="164" t="n">
        <f aca="false">low_v2_m!E96+temporary_pension_bonus_low!B96</f>
        <v>30686255.2073182</v>
      </c>
      <c r="H108" s="67" t="n">
        <f aca="false">F108-J108</f>
        <v>27573267.320754</v>
      </c>
      <c r="I108" s="67" t="n">
        <f aca="false">G108-K108</f>
        <v>26403351.6712059</v>
      </c>
      <c r="J108" s="164" t="n">
        <f aca="false">low_v2_m!J96</f>
        <v>4415364.47021886</v>
      </c>
      <c r="K108" s="164" t="n">
        <f aca="false">low_v2_m!K96</f>
        <v>4282903.5361123</v>
      </c>
      <c r="L108" s="67" t="n">
        <f aca="false">H108-I108</f>
        <v>1169915.64954811</v>
      </c>
      <c r="M108" s="67" t="n">
        <f aca="false">J108-K108</f>
        <v>132460.934106566</v>
      </c>
      <c r="N108" s="164" t="n">
        <f aca="false">SUM(low_v5_m!C96:J96)</f>
        <v>3818028.362011</v>
      </c>
      <c r="O108" s="7"/>
      <c r="P108" s="7"/>
      <c r="Q108" s="67" t="n">
        <f aca="false">I108*5.5017049523</f>
        <v>145263450.646792</v>
      </c>
      <c r="R108" s="67"/>
      <c r="S108" s="67"/>
      <c r="T108" s="7"/>
      <c r="U108" s="7"/>
      <c r="V108" s="67" t="n">
        <f aca="false">K108*5.5017049523</f>
        <v>23563271.5948522</v>
      </c>
      <c r="W108" s="67" t="n">
        <f aca="false">M108*5.5017049523</f>
        <v>728760.977160378</v>
      </c>
      <c r="X108" s="67" t="n">
        <f aca="false">N108*5.1890047538+L108*5.5017049523</f>
        <v>26248298.0435104</v>
      </c>
      <c r="Y108" s="67" t="n">
        <f aca="false">N108*5.1890047538</f>
        <v>19811767.3206183</v>
      </c>
      <c r="Z108" s="67" t="n">
        <f aca="false">L108*5.5017049523</f>
        <v>6436530.72289209</v>
      </c>
      <c r="AA108" s="67" t="n">
        <f aca="false">IFE_cost_low!B96*3</f>
        <v>623341.356091852</v>
      </c>
      <c r="AB108" s="67" t="n">
        <f aca="false">AA108*$AC$13</f>
        <v>5639346.21830159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4" t="n">
        <f aca="false">low_v2_m!D97+temporary_pension_bonus_low!B97</f>
        <v>32098854.4927569</v>
      </c>
      <c r="G109" s="164" t="n">
        <f aca="false">low_v2_m!E97+temporary_pension_bonus_low!B97</f>
        <v>30791826.8485724</v>
      </c>
      <c r="H109" s="67" t="n">
        <f aca="false">F109-J109</f>
        <v>27605829.7105314</v>
      </c>
      <c r="I109" s="67" t="n">
        <f aca="false">G109-K109</f>
        <v>26433592.8098137</v>
      </c>
      <c r="J109" s="164" t="n">
        <f aca="false">low_v2_m!J97</f>
        <v>4493024.7822255</v>
      </c>
      <c r="K109" s="164" t="n">
        <f aca="false">low_v2_m!K97</f>
        <v>4358234.03875873</v>
      </c>
      <c r="L109" s="67" t="n">
        <f aca="false">H109-I109</f>
        <v>1172236.90071767</v>
      </c>
      <c r="M109" s="67" t="n">
        <f aca="false">J109-K109</f>
        <v>134790.743466767</v>
      </c>
      <c r="N109" s="164" t="n">
        <f aca="false">SUM(low_v5_m!C97:J97)</f>
        <v>3883018.32730019</v>
      </c>
      <c r="O109" s="7"/>
      <c r="P109" s="7"/>
      <c r="Q109" s="67" t="n">
        <f aca="false">I109*5.5017049523</f>
        <v>145429828.468834</v>
      </c>
      <c r="R109" s="67"/>
      <c r="S109" s="67"/>
      <c r="T109" s="7"/>
      <c r="U109" s="7"/>
      <c r="V109" s="67" t="n">
        <f aca="false">K109*5.5017049523</f>
        <v>23977717.7943213</v>
      </c>
      <c r="W109" s="67" t="n">
        <f aca="false">M109*5.5017049523</f>
        <v>741578.900855308</v>
      </c>
      <c r="X109" s="67" t="n">
        <f aca="false">N109*5.1890047538+L109*5.5017049523</f>
        <v>26598302.1214004</v>
      </c>
      <c r="Y109" s="67" t="n">
        <f aca="false">N109*5.1890047538</f>
        <v>20149000.5594532</v>
      </c>
      <c r="Z109" s="67" t="n">
        <f aca="false">L109*5.5017049523</f>
        <v>6449301.5619472</v>
      </c>
      <c r="AA109" s="67" t="n">
        <f aca="false">IFE_cost_low!B97*3</f>
        <v>629946.738113612</v>
      </c>
      <c r="AB109" s="67" t="n">
        <f aca="false">AA109*$AC$13</f>
        <v>5699104.86540692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0"/>
      <c r="B110" s="5"/>
      <c r="C110" s="160" t="n">
        <f aca="false">C106+1</f>
        <v>2039</v>
      </c>
      <c r="D110" s="160" t="n">
        <f aca="false">D106</f>
        <v>1</v>
      </c>
      <c r="E110" s="160" t="n">
        <v>257</v>
      </c>
      <c r="F110" s="162" t="n">
        <f aca="false">low_v2_m!D98+temporary_pension_bonus_low!B98</f>
        <v>32146980.5320585</v>
      </c>
      <c r="G110" s="162" t="n">
        <f aca="false">low_v2_m!E98+temporary_pension_bonus_low!B98</f>
        <v>30840080.8366849</v>
      </c>
      <c r="H110" s="8" t="n">
        <f aca="false">F110-J110</f>
        <v>27538526.8701952</v>
      </c>
      <c r="I110" s="8" t="n">
        <f aca="false">G110-K110</f>
        <v>26369880.7846775</v>
      </c>
      <c r="J110" s="162" t="n">
        <f aca="false">low_v2_m!J98</f>
        <v>4608453.66186328</v>
      </c>
      <c r="K110" s="162" t="n">
        <f aca="false">low_v2_m!K98</f>
        <v>4470200.05200738</v>
      </c>
      <c r="L110" s="8" t="n">
        <f aca="false">H110-I110</f>
        <v>1168646.08551774</v>
      </c>
      <c r="M110" s="8" t="n">
        <f aca="false">J110-K110</f>
        <v>138253.6098559</v>
      </c>
      <c r="N110" s="162" t="n">
        <f aca="false">SUM(low_v5_m!C98:J98)</f>
        <v>4617407.65297643</v>
      </c>
      <c r="O110" s="5"/>
      <c r="P110" s="5"/>
      <c r="Q110" s="8" t="n">
        <f aca="false">I110*5.5017049523</f>
        <v>145079303.704621</v>
      </c>
      <c r="R110" s="8"/>
      <c r="S110" s="8"/>
      <c r="T110" s="5"/>
      <c r="U110" s="5"/>
      <c r="V110" s="8" t="n">
        <f aca="false">K110*5.5017049523</f>
        <v>24593721.7639007</v>
      </c>
      <c r="W110" s="8" t="n">
        <f aca="false">M110*5.5017049523</f>
        <v>760630.570017555</v>
      </c>
      <c r="X110" s="8" t="n">
        <f aca="false">N110*5.1890047538+L110*5.5017049523</f>
        <v>30389296.2177061</v>
      </c>
      <c r="Y110" s="8" t="n">
        <f aca="false">N110*5.1890047538</f>
        <v>23959750.2615272</v>
      </c>
      <c r="Z110" s="8" t="n">
        <f aca="false">L110*5.5017049523</f>
        <v>6429545.95617895</v>
      </c>
      <c r="AA110" s="8" t="n">
        <f aca="false">IFE_cost_low!B98*3</f>
        <v>623728.403472579</v>
      </c>
      <c r="AB110" s="8" t="n">
        <f aca="false">AA110*$AC$13</f>
        <v>5642847.821655</v>
      </c>
      <c r="AC110" s="8"/>
      <c r="AD110" s="8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4" t="n">
        <f aca="false">low_v2_m!D99+temporary_pension_bonus_low!B99</f>
        <v>32155655.7831411</v>
      </c>
      <c r="G111" s="164" t="n">
        <f aca="false">low_v2_m!E99+temporary_pension_bonus_low!B99</f>
        <v>30849618.0984766</v>
      </c>
      <c r="H111" s="67" t="n">
        <f aca="false">F111-J111</f>
        <v>27496431.3030216</v>
      </c>
      <c r="I111" s="67" t="n">
        <f aca="false">G111-K111</f>
        <v>26330170.3527607</v>
      </c>
      <c r="J111" s="164" t="n">
        <f aca="false">low_v2_m!J99</f>
        <v>4659224.48011946</v>
      </c>
      <c r="K111" s="164" t="n">
        <f aca="false">low_v2_m!K99</f>
        <v>4519447.74571587</v>
      </c>
      <c r="L111" s="67" t="n">
        <f aca="false">H111-I111</f>
        <v>1166260.9502609</v>
      </c>
      <c r="M111" s="67" t="n">
        <f aca="false">J111-K111</f>
        <v>139776.734403584</v>
      </c>
      <c r="N111" s="164" t="n">
        <f aca="false">SUM(low_v5_m!C99:J99)</f>
        <v>3787917.52931272</v>
      </c>
      <c r="O111" s="7"/>
      <c r="P111" s="7"/>
      <c r="Q111" s="67" t="n">
        <f aca="false">I111*5.5017049523</f>
        <v>144860828.624686</v>
      </c>
      <c r="R111" s="67"/>
      <c r="S111" s="67"/>
      <c r="T111" s="7"/>
      <c r="U111" s="7"/>
      <c r="V111" s="67" t="n">
        <f aca="false">K111*5.5017049523</f>
        <v>24864668.0442661</v>
      </c>
      <c r="W111" s="67" t="n">
        <f aca="false">M111*5.5017049523</f>
        <v>769010.351884521</v>
      </c>
      <c r="X111" s="67" t="n">
        <f aca="false">N111*5.1890047538+L111*5.5017049523</f>
        <v>26071945.7123305</v>
      </c>
      <c r="Y111" s="67" t="n">
        <f aca="false">N111*5.1890047538</f>
        <v>19655522.066606</v>
      </c>
      <c r="Z111" s="67" t="n">
        <f aca="false">L111*5.5017049523</f>
        <v>6416423.64572452</v>
      </c>
      <c r="AA111" s="67" t="n">
        <f aca="false">IFE_cost_low!B99*3</f>
        <v>599913.95616938</v>
      </c>
      <c r="AB111" s="67" t="n">
        <f aca="false">AA111*$AC$13</f>
        <v>5427399.39676267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4" t="n">
        <f aca="false">low_v2_m!D100+temporary_pension_bonus_low!B100</f>
        <v>32162303.7775896</v>
      </c>
      <c r="G112" s="164" t="n">
        <f aca="false">low_v2_m!E100+temporary_pension_bonus_low!B100</f>
        <v>30858007.2560178</v>
      </c>
      <c r="H112" s="67" t="n">
        <f aca="false">F112-J112</f>
        <v>27428786.6623849</v>
      </c>
      <c r="I112" s="67" t="n">
        <f aca="false">G112-K112</f>
        <v>26266495.6542692</v>
      </c>
      <c r="J112" s="164" t="n">
        <f aca="false">low_v2_m!J100</f>
        <v>4733517.11520473</v>
      </c>
      <c r="K112" s="164" t="n">
        <f aca="false">low_v2_m!K100</f>
        <v>4591511.60174859</v>
      </c>
      <c r="L112" s="67" t="n">
        <f aca="false">H112-I112</f>
        <v>1162291.00811567</v>
      </c>
      <c r="M112" s="67" t="n">
        <f aca="false">J112-K112</f>
        <v>142005.513456143</v>
      </c>
      <c r="N112" s="164" t="n">
        <f aca="false">SUM(low_v5_m!C100:J100)</f>
        <v>3763994.47045013</v>
      </c>
      <c r="O112" s="7"/>
      <c r="P112" s="7"/>
      <c r="Q112" s="67" t="n">
        <f aca="false">I112*5.5017049523</f>
        <v>144510509.220659</v>
      </c>
      <c r="R112" s="67"/>
      <c r="S112" s="67"/>
      <c r="T112" s="7"/>
      <c r="U112" s="7"/>
      <c r="V112" s="67" t="n">
        <f aca="false">K112*5.5017049523</f>
        <v>25261142.1178831</v>
      </c>
      <c r="W112" s="67" t="n">
        <f aca="false">M112*5.5017049523</f>
        <v>781272.436635564</v>
      </c>
      <c r="X112" s="67" t="n">
        <f aca="false">N112*5.1890047538+L112*5.5017049523</f>
        <v>25925967.3958064</v>
      </c>
      <c r="Y112" s="67" t="n">
        <f aca="false">N112*5.1890047538</f>
        <v>19531385.2004427</v>
      </c>
      <c r="Z112" s="67" t="n">
        <f aca="false">L112*5.5017049523</f>
        <v>6394582.19536373</v>
      </c>
      <c r="AA112" s="67" t="n">
        <f aca="false">IFE_cost_low!B100*3</f>
        <v>560617.843051262</v>
      </c>
      <c r="AB112" s="67" t="n">
        <f aca="false">AA112*$AC$13</f>
        <v>5071888.91323564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4" t="n">
        <f aca="false">low_v2_m!D101+temporary_pension_bonus_low!B101</f>
        <v>32349445.3674227</v>
      </c>
      <c r="G113" s="164" t="n">
        <f aca="false">low_v2_m!E101+temporary_pension_bonus_low!B101</f>
        <v>31038944.8838723</v>
      </c>
      <c r="H113" s="67" t="n">
        <f aca="false">F113-J113</f>
        <v>27520155.4708408</v>
      </c>
      <c r="I113" s="67" t="n">
        <f aca="false">G113-K113</f>
        <v>26354533.6841879</v>
      </c>
      <c r="J113" s="164" t="n">
        <f aca="false">low_v2_m!J101</f>
        <v>4829289.89658193</v>
      </c>
      <c r="K113" s="164" t="n">
        <f aca="false">low_v2_m!K101</f>
        <v>4684411.19968447</v>
      </c>
      <c r="L113" s="67" t="n">
        <f aca="false">H113-I113</f>
        <v>1165621.78665292</v>
      </c>
      <c r="M113" s="67" t="n">
        <f aca="false">J113-K113</f>
        <v>144878.696897458</v>
      </c>
      <c r="N113" s="164" t="n">
        <f aca="false">SUM(low_v5_m!C101:J101)</f>
        <v>3708607.03063463</v>
      </c>
      <c r="O113" s="7"/>
      <c r="P113" s="7"/>
      <c r="Q113" s="67" t="n">
        <f aca="false">I113*5.5017049523</f>
        <v>144994868.485853</v>
      </c>
      <c r="R113" s="67"/>
      <c r="S113" s="67"/>
      <c r="T113" s="7"/>
      <c r="U113" s="7"/>
      <c r="V113" s="67" t="n">
        <f aca="false">K113*5.5017049523</f>
        <v>25772248.2959136</v>
      </c>
      <c r="W113" s="67" t="n">
        <f aca="false">M113*5.5017049523</f>
        <v>797079.844203517</v>
      </c>
      <c r="X113" s="67" t="n">
        <f aca="false">N113*5.1890047538+L113*5.5017049523</f>
        <v>25656886.6680763</v>
      </c>
      <c r="Y113" s="67" t="n">
        <f aca="false">N113*5.1890047538</f>
        <v>19243979.5119392</v>
      </c>
      <c r="Z113" s="67" t="n">
        <f aca="false">L113*5.5017049523</f>
        <v>6412907.15613714</v>
      </c>
      <c r="AA113" s="67" t="n">
        <f aca="false">IFE_cost_low!B101*3</f>
        <v>515888.486403812</v>
      </c>
      <c r="AB113" s="67" t="n">
        <f aca="false">AA113*$AC$13</f>
        <v>4667224.07623789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0"/>
      <c r="B114" s="5"/>
      <c r="C114" s="160" t="n">
        <f aca="false">C110+1</f>
        <v>2040</v>
      </c>
      <c r="D114" s="160" t="n">
        <f aca="false">D110</f>
        <v>1</v>
      </c>
      <c r="E114" s="160" t="n">
        <v>261</v>
      </c>
      <c r="F114" s="162" t="n">
        <f aca="false">low_v2_m!D102+temporary_pension_bonus_low!B102</f>
        <v>32250002.5311389</v>
      </c>
      <c r="G114" s="162" t="n">
        <f aca="false">low_v2_m!E102+temporary_pension_bonus_low!B102</f>
        <v>30944323.8250841</v>
      </c>
      <c r="H114" s="8" t="n">
        <f aca="false">F114-J114</f>
        <v>27354605.2510879</v>
      </c>
      <c r="I114" s="8" t="n">
        <f aca="false">G114-K114</f>
        <v>26195788.4634347</v>
      </c>
      <c r="J114" s="162" t="n">
        <f aca="false">low_v2_m!J102</f>
        <v>4895397.280051</v>
      </c>
      <c r="K114" s="162" t="n">
        <f aca="false">low_v2_m!K102</f>
        <v>4748535.36164947</v>
      </c>
      <c r="L114" s="8" t="n">
        <f aca="false">H114-I114</f>
        <v>1158816.78765328</v>
      </c>
      <c r="M114" s="8" t="n">
        <f aca="false">J114-K114</f>
        <v>146861.91840153</v>
      </c>
      <c r="N114" s="162" t="n">
        <f aca="false">SUM(low_v5_m!C102:J102)</f>
        <v>4468301.75904341</v>
      </c>
      <c r="O114" s="5"/>
      <c r="P114" s="5"/>
      <c r="Q114" s="8" t="n">
        <f aca="false">I114*5.5017049523</f>
        <v>144121499.118682</v>
      </c>
      <c r="R114" s="8"/>
      <c r="S114" s="8"/>
      <c r="T114" s="5"/>
      <c r="U114" s="5"/>
      <c r="V114" s="8" t="n">
        <f aca="false">K114*5.5017049523</f>
        <v>26125040.5153585</v>
      </c>
      <c r="W114" s="8" t="n">
        <f aca="false">M114*5.5017049523</f>
        <v>807990.943773976</v>
      </c>
      <c r="X114" s="8" t="n">
        <f aca="false">N114*5.1890047538+L114*5.5017049523</f>
        <v>29561507.1285296</v>
      </c>
      <c r="Y114" s="8" t="n">
        <f aca="false">N114*5.1890047538</f>
        <v>23186039.0690891</v>
      </c>
      <c r="Z114" s="8" t="n">
        <f aca="false">L114*5.5017049523</f>
        <v>6375468.05944044</v>
      </c>
      <c r="AA114" s="8" t="n">
        <f aca="false">IFE_cost_low!B102*3</f>
        <v>475980.733968572</v>
      </c>
      <c r="AB114" s="8" t="n">
        <f aca="false">AA114*$AC$13</f>
        <v>4306180.11440677</v>
      </c>
      <c r="AC114" s="8"/>
      <c r="AD114" s="8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4" t="n">
        <f aca="false">low_v2_m!D103+temporary_pension_bonus_low!B103</f>
        <v>32314458.6146114</v>
      </c>
      <c r="G115" s="164" t="n">
        <f aca="false">low_v2_m!E103+temporary_pension_bonus_low!B103</f>
        <v>31007503.8123546</v>
      </c>
      <c r="H115" s="67" t="n">
        <f aca="false">F115-J115</f>
        <v>27318879.5803682</v>
      </c>
      <c r="I115" s="67" t="n">
        <f aca="false">G115-K115</f>
        <v>26161792.1491388</v>
      </c>
      <c r="J115" s="164" t="n">
        <f aca="false">low_v2_m!J103</f>
        <v>4995579.03424311</v>
      </c>
      <c r="K115" s="164" t="n">
        <f aca="false">low_v2_m!K103</f>
        <v>4845711.66321582</v>
      </c>
      <c r="L115" s="67" t="n">
        <f aca="false">H115-I115</f>
        <v>1157087.43122943</v>
      </c>
      <c r="M115" s="67" t="n">
        <f aca="false">J115-K115</f>
        <v>149867.371027293</v>
      </c>
      <c r="N115" s="164" t="n">
        <f aca="false">SUM(low_v5_m!C103:J103)</f>
        <v>3565340.99332704</v>
      </c>
      <c r="O115" s="7"/>
      <c r="P115" s="7"/>
      <c r="Q115" s="67" t="n">
        <f aca="false">I115*5.5017049523</f>
        <v>143934461.42796</v>
      </c>
      <c r="R115" s="67"/>
      <c r="S115" s="67"/>
      <c r="T115" s="7"/>
      <c r="U115" s="7"/>
      <c r="V115" s="67" t="n">
        <f aca="false">K115*5.5017049523</f>
        <v>26659675.8549323</v>
      </c>
      <c r="W115" s="67" t="n">
        <f aca="false">M115*5.5017049523</f>
        <v>824526.057369038</v>
      </c>
      <c r="X115" s="67" t="n">
        <f aca="false">N115*5.1890047538+L115*5.5017049523</f>
        <v>24866525.0139311</v>
      </c>
      <c r="Y115" s="67" t="n">
        <f aca="false">N115*5.1890047538</f>
        <v>18500571.363292</v>
      </c>
      <c r="Z115" s="67" t="n">
        <f aca="false">L115*5.5017049523</f>
        <v>6365953.65063905</v>
      </c>
      <c r="AA115" s="67" t="n">
        <f aca="false">IFE_cost_low!B103*3</f>
        <v>482681.387038491</v>
      </c>
      <c r="AB115" s="67" t="n">
        <f aca="false">AA115*$AC$13</f>
        <v>4366800.67516487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4" t="n">
        <f aca="false">low_v2_m!D104+temporary_pension_bonus_low!B104</f>
        <v>32260764.7788391</v>
      </c>
      <c r="G116" s="164" t="n">
        <f aca="false">low_v2_m!E104+temporary_pension_bonus_low!B104</f>
        <v>30956957.9526781</v>
      </c>
      <c r="H116" s="67" t="n">
        <f aca="false">F116-J116</f>
        <v>27236031.6190192</v>
      </c>
      <c r="I116" s="67" t="n">
        <f aca="false">G116-K116</f>
        <v>26082966.7876528</v>
      </c>
      <c r="J116" s="164" t="n">
        <f aca="false">low_v2_m!J104</f>
        <v>5024733.15981989</v>
      </c>
      <c r="K116" s="164" t="n">
        <f aca="false">low_v2_m!K104</f>
        <v>4873991.16502529</v>
      </c>
      <c r="L116" s="67" t="n">
        <f aca="false">H116-I116</f>
        <v>1153064.83136643</v>
      </c>
      <c r="M116" s="67" t="n">
        <f aca="false">J116-K116</f>
        <v>150741.994794596</v>
      </c>
      <c r="N116" s="164" t="n">
        <f aca="false">SUM(low_v5_m!C104:J104)</f>
        <v>3643713.84880124</v>
      </c>
      <c r="O116" s="7"/>
      <c r="P116" s="7"/>
      <c r="Q116" s="67" t="n">
        <f aca="false">I116*5.5017049523</f>
        <v>143500787.546306</v>
      </c>
      <c r="R116" s="67"/>
      <c r="S116" s="67"/>
      <c r="T116" s="7"/>
      <c r="U116" s="7"/>
      <c r="V116" s="67" t="n">
        <f aca="false">K116*5.5017049523</f>
        <v>26815261.3300861</v>
      </c>
      <c r="W116" s="67" t="n">
        <f aca="false">M116*5.5017049523</f>
        <v>829337.97928101</v>
      </c>
      <c r="X116" s="67" t="n">
        <f aca="false">N116*5.1890047538+L116*5.5017049523</f>
        <v>25251070.9759682</v>
      </c>
      <c r="Y116" s="67" t="n">
        <f aca="false">N116*5.1890047538</f>
        <v>18907248.4829165</v>
      </c>
      <c r="Z116" s="67" t="n">
        <f aca="false">L116*5.5017049523</f>
        <v>6343822.49305166</v>
      </c>
      <c r="AA116" s="67" t="n">
        <f aca="false">IFE_cost_low!B104*3</f>
        <v>443395.612437911</v>
      </c>
      <c r="AB116" s="67" t="n">
        <f aca="false">AA116*$AC$13</f>
        <v>4011383.72382403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4" t="n">
        <f aca="false">low_v2_m!D105+temporary_pension_bonus_low!B105</f>
        <v>32462097.5473596</v>
      </c>
      <c r="G117" s="164" t="n">
        <f aca="false">low_v2_m!E105+temporary_pension_bonus_low!B105</f>
        <v>31150923.6267235</v>
      </c>
      <c r="H117" s="67" t="n">
        <f aca="false">F117-J117</f>
        <v>27353904.1330612</v>
      </c>
      <c r="I117" s="67" t="n">
        <f aca="false">G117-K117</f>
        <v>26195976.0148541</v>
      </c>
      <c r="J117" s="164" t="n">
        <f aca="false">low_v2_m!J105</f>
        <v>5108193.41429832</v>
      </c>
      <c r="K117" s="164" t="n">
        <f aca="false">low_v2_m!K105</f>
        <v>4954947.61186938</v>
      </c>
      <c r="L117" s="67" t="n">
        <f aca="false">H117-I117</f>
        <v>1157928.11820715</v>
      </c>
      <c r="M117" s="67" t="n">
        <f aca="false">J117-K117</f>
        <v>153245.80242895</v>
      </c>
      <c r="N117" s="164" t="n">
        <f aca="false">SUM(low_v5_m!C105:J105)</f>
        <v>3619146.62240072</v>
      </c>
      <c r="O117" s="7"/>
      <c r="P117" s="7"/>
      <c r="Q117" s="67" t="n">
        <f aca="false">I117*5.5017049523</f>
        <v>144122530.971255</v>
      </c>
      <c r="R117" s="67"/>
      <c r="S117" s="67"/>
      <c r="T117" s="7"/>
      <c r="U117" s="7"/>
      <c r="V117" s="67" t="n">
        <f aca="false">K117*5.5017049523</f>
        <v>27260659.8146088</v>
      </c>
      <c r="W117" s="67" t="n">
        <f aca="false">M117*5.5017049523</f>
        <v>843113.190142539</v>
      </c>
      <c r="X117" s="67" t="n">
        <f aca="false">N117*5.1890047538+L117*5.5017049523</f>
        <v>25150347.8906842</v>
      </c>
      <c r="Y117" s="67" t="n">
        <f aca="false">N117*5.1890047538</f>
        <v>18779769.0283365</v>
      </c>
      <c r="Z117" s="67" t="n">
        <f aca="false">L117*5.5017049523</f>
        <v>6370578.86234767</v>
      </c>
      <c r="AA117" s="67" t="n">
        <f aca="false">IFE_cost_low!B105*3</f>
        <v>423881.833721943</v>
      </c>
      <c r="AB117" s="67" t="n">
        <f aca="false">AA117*$AC$13</f>
        <v>3834843.28874587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X7" colorId="64" zoomScale="85" zoomScaleNormal="85" zoomScalePageLayoutView="100" workbookViewId="0">
      <selection pane="topLeft" activeCell="AB10" activeCellId="0" sqref="AB10"/>
    </sheetView>
  </sheetViews>
  <sheetFormatPr defaultColWidth="9.2890625" defaultRowHeight="12.8" zeroHeight="false" outlineLevelRow="0" outlineLevelCol="0"/>
  <cols>
    <col collapsed="false" customWidth="true" hidden="false" outlineLevel="0" max="7" min="6" style="110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0" width="17.35"/>
    <col collapsed="false" customWidth="true" hidden="false" outlineLevel="0" max="11" min="11" style="110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0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40"/>
      <c r="B1" s="141"/>
      <c r="C1" s="140"/>
      <c r="D1" s="140"/>
      <c r="E1" s="140"/>
      <c r="F1" s="142" t="s">
        <v>175</v>
      </c>
      <c r="G1" s="142" t="s">
        <v>176</v>
      </c>
      <c r="H1" s="140"/>
      <c r="I1" s="140"/>
      <c r="J1" s="143" t="s">
        <v>177</v>
      </c>
      <c r="K1" s="143" t="s">
        <v>178</v>
      </c>
      <c r="L1" s="140"/>
      <c r="M1" s="144"/>
      <c r="N1" s="145" t="s">
        <v>179</v>
      </c>
      <c r="O1" s="140"/>
      <c r="P1" s="141"/>
      <c r="Q1" s="140"/>
      <c r="R1" s="140"/>
      <c r="S1" s="140"/>
      <c r="T1" s="140"/>
      <c r="U1" s="141"/>
      <c r="V1" s="140"/>
      <c r="W1" s="140"/>
      <c r="X1" s="140"/>
      <c r="Y1" s="140"/>
      <c r="Z1" s="140"/>
      <c r="AA1" s="140"/>
      <c r="AB1" s="140"/>
      <c r="AC1" s="140"/>
      <c r="AD1" s="140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40"/>
      <c r="B2" s="141"/>
      <c r="C2" s="140"/>
      <c r="D2" s="140"/>
      <c r="E2" s="140"/>
      <c r="F2" s="143" t="s">
        <v>180</v>
      </c>
      <c r="G2" s="143" t="s">
        <v>181</v>
      </c>
      <c r="H2" s="140"/>
      <c r="I2" s="140"/>
      <c r="J2" s="145"/>
      <c r="K2" s="145"/>
      <c r="L2" s="140"/>
      <c r="M2" s="144"/>
      <c r="N2" s="145" t="s">
        <v>182</v>
      </c>
      <c r="O2" s="140"/>
      <c r="P2" s="141"/>
      <c r="Q2" s="140"/>
      <c r="R2" s="140"/>
      <c r="S2" s="140"/>
      <c r="T2" s="140"/>
      <c r="U2" s="141"/>
      <c r="V2" s="140"/>
      <c r="W2" s="140"/>
      <c r="X2" s="140"/>
      <c r="Y2" s="140"/>
      <c r="Z2" s="140"/>
      <c r="AA2" s="140"/>
      <c r="AB2" s="140"/>
      <c r="AC2" s="140"/>
      <c r="AD2" s="140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50.25" hidden="false" customHeight="true" outlineLevel="0" collapsed="false">
      <c r="A3" s="147" t="s">
        <v>183</v>
      </c>
      <c r="B3" s="148"/>
      <c r="C3" s="147" t="s">
        <v>184</v>
      </c>
      <c r="D3" s="147" t="s">
        <v>185</v>
      </c>
      <c r="E3" s="147" t="s">
        <v>186</v>
      </c>
      <c r="F3" s="149" t="s">
        <v>187</v>
      </c>
      <c r="G3" s="149" t="s">
        <v>188</v>
      </c>
      <c r="H3" s="147" t="s">
        <v>189</v>
      </c>
      <c r="I3" s="147" t="s">
        <v>190</v>
      </c>
      <c r="J3" s="149" t="s">
        <v>191</v>
      </c>
      <c r="K3" s="149" t="s">
        <v>192</v>
      </c>
      <c r="L3" s="147" t="s">
        <v>193</v>
      </c>
      <c r="M3" s="150" t="s">
        <v>194</v>
      </c>
      <c r="N3" s="149" t="s">
        <v>195</v>
      </c>
      <c r="O3" s="147" t="s">
        <v>196</v>
      </c>
      <c r="P3" s="148" t="s">
        <v>197</v>
      </c>
      <c r="Q3" s="147" t="s">
        <v>198</v>
      </c>
      <c r="R3" s="147" t="s">
        <v>199</v>
      </c>
      <c r="S3" s="147" t="s">
        <v>200</v>
      </c>
      <c r="T3" s="147" t="s">
        <v>201</v>
      </c>
      <c r="U3" s="148" t="s">
        <v>202</v>
      </c>
      <c r="V3" s="147" t="s">
        <v>203</v>
      </c>
      <c r="W3" s="147" t="s">
        <v>204</v>
      </c>
      <c r="X3" s="147" t="s">
        <v>205</v>
      </c>
      <c r="Y3" s="147" t="s">
        <v>206</v>
      </c>
      <c r="Z3" s="147" t="s">
        <v>207</v>
      </c>
      <c r="AA3" s="149" t="s">
        <v>208</v>
      </c>
      <c r="AB3" s="149" t="s">
        <v>209</v>
      </c>
      <c r="AC3" s="147"/>
      <c r="AD3" s="147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A4" s="152" t="s">
        <v>210</v>
      </c>
      <c r="B4" s="153"/>
      <c r="C4" s="152" t="n">
        <v>2014</v>
      </c>
      <c r="D4" s="152" t="n">
        <v>1</v>
      </c>
      <c r="E4" s="152" t="n">
        <v>1005</v>
      </c>
      <c r="F4" s="154" t="n">
        <v>13919743</v>
      </c>
      <c r="G4" s="154" t="n">
        <v>13367098</v>
      </c>
      <c r="H4" s="155" t="n">
        <f aca="false">F4-J4</f>
        <v>13919743</v>
      </c>
      <c r="I4" s="155" t="n">
        <f aca="false">G4-K4</f>
        <v>13367098</v>
      </c>
      <c r="J4" s="156"/>
      <c r="K4" s="156"/>
      <c r="L4" s="155" t="n">
        <f aca="false">H4-I4</f>
        <v>552645</v>
      </c>
      <c r="M4" s="155" t="n">
        <f aca="false">J4-K4</f>
        <v>0</v>
      </c>
      <c r="N4" s="154" t="n">
        <v>2431521</v>
      </c>
      <c r="O4" s="157" t="n">
        <v>68064666.1181856</v>
      </c>
      <c r="P4" s="152" t="n">
        <f aca="false">O4/I4</f>
        <v>5.09195534574412</v>
      </c>
      <c r="Q4" s="155" t="n">
        <f aca="false">I4*5.5017049523</f>
        <v>73541829.2644794</v>
      </c>
      <c r="R4" s="155" t="n">
        <v>11018747.8054275</v>
      </c>
      <c r="S4" s="155" t="n">
        <v>2463940.91347832</v>
      </c>
      <c r="T4" s="157" t="n">
        <v>13733232.3112091</v>
      </c>
      <c r="U4" s="152" t="n">
        <f aca="false">R4/N4</f>
        <v>4.53162765422445</v>
      </c>
      <c r="V4" s="153"/>
      <c r="W4" s="153"/>
      <c r="X4" s="155" t="n">
        <f aca="false">N4*U12+L4*P13</f>
        <v>15657663.7612308</v>
      </c>
      <c r="Y4" s="155" t="n">
        <f aca="false">N4*5.1890047538</f>
        <v>12617174.0279645</v>
      </c>
      <c r="Z4" s="155" t="n">
        <f aca="false">L4*5.5017049523</f>
        <v>3040489.73336383</v>
      </c>
      <c r="AA4" s="155"/>
      <c r="AB4" s="155"/>
      <c r="AC4" s="155"/>
      <c r="AD4" s="155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</row>
    <row r="5" customFormat="false" ht="12.8" hidden="false" customHeight="false" outlineLevel="0" collapsed="false">
      <c r="B5" s="153"/>
      <c r="C5" s="152" t="n">
        <v>2014</v>
      </c>
      <c r="D5" s="152" t="n">
        <v>2</v>
      </c>
      <c r="E5" s="152" t="n">
        <v>1004</v>
      </c>
      <c r="F5" s="154" t="n">
        <v>14482790</v>
      </c>
      <c r="G5" s="154" t="n">
        <v>13911325</v>
      </c>
      <c r="H5" s="155" t="n">
        <f aca="false">F5-J5</f>
        <v>14482790</v>
      </c>
      <c r="I5" s="155" t="n">
        <f aca="false">G5-K5</f>
        <v>13911325</v>
      </c>
      <c r="J5" s="156"/>
      <c r="K5" s="156"/>
      <c r="L5" s="155" t="n">
        <f aca="false">H5-I5</f>
        <v>571465</v>
      </c>
      <c r="M5" s="155" t="n">
        <f aca="false">J5-K5</f>
        <v>0</v>
      </c>
      <c r="N5" s="154" t="n">
        <v>2156056</v>
      </c>
      <c r="O5" s="157" t="n">
        <v>80470827.8892677</v>
      </c>
      <c r="P5" s="152" t="n">
        <f aca="false">O5/I5</f>
        <v>5.78455523749662</v>
      </c>
      <c r="Q5" s="155" t="n">
        <f aca="false">I5*5.5017049523</f>
        <v>76536005.6455548</v>
      </c>
      <c r="R5" s="155" t="n">
        <v>13090128.797517</v>
      </c>
      <c r="S5" s="155" t="n">
        <v>2913043.96959149</v>
      </c>
      <c r="T5" s="157" t="n">
        <v>16270046.9661959</v>
      </c>
      <c r="U5" s="152" t="n">
        <f aca="false">R5/N5</f>
        <v>6.07133061363759</v>
      </c>
      <c r="V5" s="153"/>
      <c r="W5" s="153"/>
      <c r="X5" s="155" t="n">
        <f aca="false">N5*5.1890047538+L5*5.5017049523</f>
        <v>14331816.6540251</v>
      </c>
      <c r="Y5" s="155" t="n">
        <f aca="false">N5*5.1890047538</f>
        <v>11187784.833459</v>
      </c>
      <c r="Z5" s="155" t="n">
        <f aca="false">L5*5.5017049523</f>
        <v>3144031.82056612</v>
      </c>
      <c r="AA5" s="155"/>
      <c r="AB5" s="155"/>
      <c r="AC5" s="155"/>
      <c r="AD5" s="155"/>
    </row>
    <row r="6" customFormat="false" ht="12.8" hidden="false" customHeight="false" outlineLevel="0" collapsed="false">
      <c r="B6" s="153"/>
      <c r="C6" s="152" t="n">
        <v>2014</v>
      </c>
      <c r="D6" s="152" t="n">
        <v>3</v>
      </c>
      <c r="E6" s="152" t="n">
        <v>1003</v>
      </c>
      <c r="F6" s="154" t="n">
        <v>15149966</v>
      </c>
      <c r="G6" s="154" t="n">
        <v>14531608</v>
      </c>
      <c r="H6" s="155" t="n">
        <f aca="false">F6-J6</f>
        <v>15149966</v>
      </c>
      <c r="I6" s="155" t="n">
        <f aca="false">G6-K6</f>
        <v>14531608</v>
      </c>
      <c r="J6" s="156"/>
      <c r="K6" s="156"/>
      <c r="L6" s="155" t="n">
        <f aca="false">H6-I6</f>
        <v>618358</v>
      </c>
      <c r="M6" s="155" t="n">
        <f aca="false">J6-K6</f>
        <v>0</v>
      </c>
      <c r="N6" s="154" t="n">
        <v>2697106</v>
      </c>
      <c r="O6" s="157" t="n">
        <v>71025009.1540406</v>
      </c>
      <c r="P6" s="152" t="n">
        <f aca="false">O6/I6</f>
        <v>4.88762215124717</v>
      </c>
      <c r="Q6" s="155" t="n">
        <f aca="false">I6*5.5017049523</f>
        <v>79948619.6984823</v>
      </c>
      <c r="R6" s="155" t="n">
        <v>13303482.9648562</v>
      </c>
      <c r="S6" s="155" t="n">
        <v>2571105.33137627</v>
      </c>
      <c r="T6" s="157" t="n">
        <v>17670963.688597</v>
      </c>
      <c r="U6" s="152" t="n">
        <f aca="false">R6/N6</f>
        <v>4.93250282519716</v>
      </c>
      <c r="V6" s="153"/>
      <c r="W6" s="153"/>
      <c r="X6" s="155" t="n">
        <f aca="false">N6*5.1890047538+L6*5.5017049523</f>
        <v>17397319.1263968</v>
      </c>
      <c r="Y6" s="155" t="n">
        <f aca="false">N6*5.1890047538</f>
        <v>13995295.8555025</v>
      </c>
      <c r="Z6" s="155" t="n">
        <f aca="false">L6*5.5017049523</f>
        <v>3402023.27089432</v>
      </c>
      <c r="AA6" s="155"/>
      <c r="AB6" s="155"/>
      <c r="AC6" s="155"/>
      <c r="AD6" s="155"/>
    </row>
    <row r="7" customFormat="false" ht="12.8" hidden="false" customHeight="false" outlineLevel="0" collapsed="false">
      <c r="C7" s="152" t="n">
        <v>2014</v>
      </c>
      <c r="D7" s="152" t="n">
        <v>4</v>
      </c>
      <c r="E7" s="152" t="n">
        <v>160</v>
      </c>
      <c r="F7" s="154" t="n">
        <v>15745971</v>
      </c>
      <c r="G7" s="154" t="n">
        <v>15148486</v>
      </c>
      <c r="H7" s="155" t="n">
        <f aca="false">F7-J7</f>
        <v>15745971</v>
      </c>
      <c r="I7" s="155" t="n">
        <f aca="false">G7-K7</f>
        <v>15148486</v>
      </c>
      <c r="J7" s="156"/>
      <c r="K7" s="156"/>
      <c r="L7" s="155" t="n">
        <f aca="false">H7-I7</f>
        <v>597485</v>
      </c>
      <c r="M7" s="155" t="n">
        <f aca="false">J7-K7</f>
        <v>0</v>
      </c>
      <c r="N7" s="154" t="n">
        <v>2598761</v>
      </c>
      <c r="O7" s="157" t="n">
        <v>90838150.786</v>
      </c>
      <c r="P7" s="152" t="n">
        <f aca="false">O7/I7</f>
        <v>5.99651679950062</v>
      </c>
      <c r="Q7" s="155" t="n">
        <f aca="false">I7*5.5017049523</f>
        <v>83342500.4460472</v>
      </c>
      <c r="R7" s="155" t="n">
        <v>12713686.068</v>
      </c>
      <c r="S7" s="155" t="n">
        <v>3288341.0584532</v>
      </c>
      <c r="T7" s="157" t="n">
        <v>17161490.7544532</v>
      </c>
      <c r="U7" s="152" t="n">
        <f aca="false">R7/N7</f>
        <v>4.89221058342803</v>
      </c>
      <c r="V7" s="153"/>
      <c r="W7" s="153"/>
      <c r="X7" s="155" t="n">
        <f aca="false">N7*5.1890047538+L7*5.5017049523</f>
        <v>16772169.366415</v>
      </c>
      <c r="Y7" s="155" t="n">
        <f aca="false">N7*5.1890047538</f>
        <v>13484983.18299</v>
      </c>
      <c r="Z7" s="155" t="n">
        <f aca="false">L7*5.5017049523</f>
        <v>3287186.18342497</v>
      </c>
      <c r="AA7" s="155"/>
      <c r="AB7" s="155"/>
      <c r="AC7" s="155"/>
      <c r="AD7" s="155"/>
    </row>
    <row r="8" customFormat="false" ht="12.8" hidden="false" customHeight="false" outlineLevel="0" collapsed="false">
      <c r="B8" s="153"/>
      <c r="C8" s="152" t="n">
        <f aca="false">C4+1</f>
        <v>2015</v>
      </c>
      <c r="D8" s="152" t="n">
        <f aca="false">D4</f>
        <v>1</v>
      </c>
      <c r="E8" s="152" t="n">
        <v>1001</v>
      </c>
      <c r="F8" s="154" t="n">
        <v>16507879</v>
      </c>
      <c r="G8" s="154" t="n">
        <v>15853349</v>
      </c>
      <c r="H8" s="155" t="n">
        <f aca="false">F8-J8</f>
        <v>16507879</v>
      </c>
      <c r="I8" s="155" t="n">
        <f aca="false">G8-K8</f>
        <v>15853349</v>
      </c>
      <c r="J8" s="156"/>
      <c r="K8" s="156"/>
      <c r="L8" s="155" t="n">
        <f aca="false">H8-I8</f>
        <v>654530</v>
      </c>
      <c r="M8" s="155" t="n">
        <f aca="false">J8-K8</f>
        <v>0</v>
      </c>
      <c r="N8" s="154" t="n">
        <v>3002195</v>
      </c>
      <c r="O8" s="157" t="n">
        <v>81897043.9675653</v>
      </c>
      <c r="P8" s="152" t="n">
        <f aca="false">O8/I8</f>
        <v>5.16591440506137</v>
      </c>
      <c r="Q8" s="155" t="n">
        <f aca="false">I8*5.5017049523</f>
        <v>87220448.7038403</v>
      </c>
      <c r="R8" s="155" t="n">
        <v>13986686.083894</v>
      </c>
      <c r="S8" s="155" t="n">
        <v>2964672.99162586</v>
      </c>
      <c r="T8" s="157" t="n">
        <v>18231627.4986104</v>
      </c>
      <c r="U8" s="152" t="n">
        <f aca="false">R8/N8</f>
        <v>4.65881999133767</v>
      </c>
      <c r="V8" s="153"/>
      <c r="W8" s="153"/>
      <c r="X8" s="155" t="n">
        <f aca="false">N8*5.1890047538+L8*5.5017049523</f>
        <v>19179435.0692635</v>
      </c>
      <c r="Y8" s="155" t="n">
        <f aca="false">N8*5.1890047538</f>
        <v>15578404.1268346</v>
      </c>
      <c r="Z8" s="155" t="n">
        <f aca="false">L8*5.5017049523</f>
        <v>3601030.94242892</v>
      </c>
      <c r="AA8" s="155" t="s">
        <v>211</v>
      </c>
      <c r="AB8" s="155"/>
      <c r="AC8" s="155"/>
      <c r="AD8" s="155"/>
    </row>
    <row r="9" customFormat="false" ht="12.8" hidden="false" customHeight="false" outlineLevel="0" collapsed="false">
      <c r="B9" s="153"/>
      <c r="C9" s="152" t="n">
        <f aca="false">C5+1</f>
        <v>2015</v>
      </c>
      <c r="D9" s="152" t="n">
        <f aca="false">D5</f>
        <v>2</v>
      </c>
      <c r="E9" s="152" t="n">
        <v>1000</v>
      </c>
      <c r="F9" s="154" t="n">
        <v>17877475</v>
      </c>
      <c r="G9" s="154" t="n">
        <v>17180984</v>
      </c>
      <c r="H9" s="155" t="n">
        <f aca="false">F9-J9</f>
        <v>17877475</v>
      </c>
      <c r="I9" s="155" t="n">
        <f aca="false">G9-K9</f>
        <v>17180984</v>
      </c>
      <c r="J9" s="156"/>
      <c r="K9" s="156"/>
      <c r="L9" s="155" t="n">
        <f aca="false">H9-I9</f>
        <v>696491</v>
      </c>
      <c r="M9" s="155" t="n">
        <f aca="false">J9-K9</f>
        <v>0</v>
      </c>
      <c r="N9" s="154" t="n">
        <v>2371185</v>
      </c>
      <c r="O9" s="157" t="n">
        <v>104523364.336654</v>
      </c>
      <c r="P9" s="152" t="n">
        <f aca="false">O9/I9</f>
        <v>6.08366577471081</v>
      </c>
      <c r="Q9" s="155" t="n">
        <f aca="false">I9*5.5017049523</f>
        <v>94524704.7581871</v>
      </c>
      <c r="R9" s="155" t="n">
        <v>14339828.6769147</v>
      </c>
      <c r="S9" s="155" t="n">
        <v>3783745.78898687</v>
      </c>
      <c r="T9" s="157" t="n">
        <v>19687951.5296409</v>
      </c>
      <c r="U9" s="152" t="n">
        <f aca="false">R9/N9</f>
        <v>6.04753685474339</v>
      </c>
      <c r="V9" s="153"/>
      <c r="W9" s="153"/>
      <c r="X9" s="155" t="n">
        <f aca="false">N9*5.1890047538+L9*5.5017049523</f>
        <v>16135978.2210716</v>
      </c>
      <c r="Y9" s="155" t="n">
        <f aca="false">N9*5.1890047538</f>
        <v>12304090.2371393</v>
      </c>
      <c r="Z9" s="155" t="n">
        <f aca="false">L9*5.5017049523</f>
        <v>3831887.98393238</v>
      </c>
      <c r="AA9" s="155" t="s">
        <v>212</v>
      </c>
      <c r="AB9" s="155" t="n">
        <v>0</v>
      </c>
      <c r="AC9" s="155" t="n">
        <v>0</v>
      </c>
      <c r="AD9" s="155"/>
    </row>
    <row r="10" customFormat="false" ht="12.8" hidden="false" customHeight="false" outlineLevel="0" collapsed="false">
      <c r="B10" s="153"/>
      <c r="C10" s="152" t="n">
        <v>2016</v>
      </c>
      <c r="D10" s="152" t="n">
        <v>2</v>
      </c>
      <c r="E10" s="152" t="n">
        <v>996</v>
      </c>
      <c r="F10" s="154" t="n">
        <v>18529945</v>
      </c>
      <c r="G10" s="154" t="n">
        <v>17797215</v>
      </c>
      <c r="H10" s="155" t="n">
        <f aca="false">F10-J10</f>
        <v>18529945</v>
      </c>
      <c r="I10" s="155" t="n">
        <f aca="false">G10-K10</f>
        <v>17797215</v>
      </c>
      <c r="J10" s="156"/>
      <c r="K10" s="156"/>
      <c r="L10" s="155" t="n">
        <f aca="false">H10-I10</f>
        <v>732730</v>
      </c>
      <c r="M10" s="155" t="n">
        <f aca="false">J10-K10</f>
        <v>0</v>
      </c>
      <c r="N10" s="156"/>
      <c r="O10" s="153"/>
      <c r="P10" s="153"/>
      <c r="Q10" s="155" t="n">
        <f aca="false">I10*5.5017049523</f>
        <v>97915025.9026478</v>
      </c>
      <c r="R10" s="155"/>
      <c r="S10" s="155"/>
      <c r="T10" s="153"/>
      <c r="U10" s="153"/>
      <c r="V10" s="153"/>
      <c r="W10" s="153"/>
      <c r="X10" s="155"/>
      <c r="Y10" s="155"/>
      <c r="Z10" s="155"/>
      <c r="AA10" s="155" t="s">
        <v>18</v>
      </c>
      <c r="AB10" s="155" t="n">
        <v>17079733.2296869</v>
      </c>
      <c r="AC10" s="158" t="n">
        <v>8.59954390325211</v>
      </c>
      <c r="AD10" s="0" t="s">
        <v>213</v>
      </c>
    </row>
    <row r="11" customFormat="false" ht="12.8" hidden="false" customHeight="false" outlineLevel="0" collapsed="false">
      <c r="B11" s="153"/>
      <c r="C11" s="152" t="n">
        <v>2016</v>
      </c>
      <c r="D11" s="152" t="n">
        <v>3</v>
      </c>
      <c r="E11" s="152" t="n">
        <v>995</v>
      </c>
      <c r="F11" s="154" t="n">
        <v>19118239</v>
      </c>
      <c r="G11" s="154" t="n">
        <v>18342944</v>
      </c>
      <c r="H11" s="155" t="n">
        <f aca="false">F11-J11</f>
        <v>19118239</v>
      </c>
      <c r="I11" s="155" t="n">
        <f aca="false">G11-K11</f>
        <v>18342944</v>
      </c>
      <c r="J11" s="156"/>
      <c r="K11" s="156"/>
      <c r="L11" s="155" t="n">
        <f aca="false">H11-I11</f>
        <v>775295</v>
      </c>
      <c r="M11" s="155" t="n">
        <f aca="false">J11-K11</f>
        <v>0</v>
      </c>
      <c r="N11" s="156"/>
      <c r="O11" s="153"/>
      <c r="P11" s="153"/>
      <c r="Q11" s="155" t="n">
        <f aca="false">I11*5.5017049523</f>
        <v>100917465.844562</v>
      </c>
      <c r="R11" s="155"/>
      <c r="S11" s="155"/>
      <c r="T11" s="153"/>
      <c r="U11" s="153"/>
      <c r="V11" s="153"/>
      <c r="W11" s="153"/>
      <c r="X11" s="155"/>
      <c r="Y11" s="155"/>
      <c r="Z11" s="155"/>
      <c r="AA11" s="155" t="s">
        <v>20</v>
      </c>
      <c r="AB11" s="155" t="n">
        <v>24337291.3360368</v>
      </c>
      <c r="AC11" s="158" t="n">
        <v>9.09579329157496</v>
      </c>
      <c r="AD11" s="155" t="s">
        <v>214</v>
      </c>
    </row>
    <row r="12" customFormat="false" ht="12.8" hidden="false" customHeight="false" outlineLevel="0" collapsed="false">
      <c r="B12" s="153"/>
      <c r="C12" s="152" t="n">
        <v>2016</v>
      </c>
      <c r="D12" s="152" t="n">
        <v>4</v>
      </c>
      <c r="E12" s="152" t="n">
        <v>994</v>
      </c>
      <c r="F12" s="154" t="n">
        <v>20592277</v>
      </c>
      <c r="G12" s="154" t="n">
        <v>19759371</v>
      </c>
      <c r="H12" s="155" t="n">
        <f aca="false">F12-J12</f>
        <v>20592277</v>
      </c>
      <c r="I12" s="155" t="n">
        <f aca="false">G12-K12</f>
        <v>19759371</v>
      </c>
      <c r="J12" s="156"/>
      <c r="K12" s="156"/>
      <c r="L12" s="155" t="n">
        <f aca="false">H12-I12</f>
        <v>832906</v>
      </c>
      <c r="M12" s="155" t="n">
        <f aca="false">J12-K12</f>
        <v>0</v>
      </c>
      <c r="N12" s="156"/>
      <c r="O12" s="153"/>
      <c r="P12" s="153" t="s">
        <v>215</v>
      </c>
      <c r="Q12" s="155" t="n">
        <f aca="false">I12*5.5017049523</f>
        <v>108710229.285033</v>
      </c>
      <c r="R12" s="155"/>
      <c r="S12" s="155"/>
      <c r="T12" s="153"/>
      <c r="U12" s="152" t="n">
        <f aca="false">AVERAGE(U4:U9)</f>
        <v>5.18900475376138</v>
      </c>
      <c r="V12" s="153"/>
      <c r="W12" s="153"/>
      <c r="X12" s="155"/>
      <c r="Y12" s="155"/>
      <c r="Z12" s="155"/>
      <c r="AA12" s="155" t="s">
        <v>24</v>
      </c>
      <c r="AB12" s="155" t="n">
        <v>7699173.32650563</v>
      </c>
      <c r="AC12" s="158" t="n">
        <v>9.44555196576929</v>
      </c>
      <c r="AD12" s="155" t="s">
        <v>216</v>
      </c>
    </row>
    <row r="13" customFormat="false" ht="12.8" hidden="false" customHeight="false" outlineLevel="0" collapsed="false">
      <c r="B13" s="153"/>
      <c r="C13" s="152" t="n">
        <v>2017</v>
      </c>
      <c r="D13" s="152" t="n">
        <v>1</v>
      </c>
      <c r="E13" s="152" t="n">
        <v>993</v>
      </c>
      <c r="F13" s="154" t="n">
        <v>20242858</v>
      </c>
      <c r="G13" s="154" t="n">
        <v>19409870</v>
      </c>
      <c r="H13" s="155" t="n">
        <f aca="false">F13-J13</f>
        <v>20242858</v>
      </c>
      <c r="I13" s="155" t="n">
        <f aca="false">G13-K13</f>
        <v>19409870</v>
      </c>
      <c r="J13" s="156"/>
      <c r="K13" s="156"/>
      <c r="L13" s="155" t="n">
        <f aca="false">H13-I13</f>
        <v>832988</v>
      </c>
      <c r="M13" s="155" t="n">
        <f aca="false">J13-K13</f>
        <v>0</v>
      </c>
      <c r="N13" s="156"/>
      <c r="O13" s="153"/>
      <c r="P13" s="152" t="n">
        <f aca="false">AVERAGE(P4:P9)</f>
        <v>5.50170495229345</v>
      </c>
      <c r="Q13" s="155" t="n">
        <f aca="false">I13*5.5017049523</f>
        <v>106787377.902499</v>
      </c>
      <c r="R13" s="155"/>
      <c r="S13" s="155"/>
      <c r="T13" s="153"/>
      <c r="U13" s="153"/>
      <c r="V13" s="153"/>
      <c r="W13" s="153"/>
      <c r="X13" s="155"/>
      <c r="Y13" s="155"/>
      <c r="Z13" s="155"/>
      <c r="AA13" s="155"/>
      <c r="AB13" s="155"/>
      <c r="AC13" s="159" t="n">
        <v>9.04696305353212</v>
      </c>
      <c r="AD13" s="155"/>
    </row>
    <row r="14" customFormat="false" ht="12.8" hidden="false" customHeight="false" outlineLevel="0" collapsed="false">
      <c r="A14" s="160" t="s">
        <v>217</v>
      </c>
      <c r="B14" s="5"/>
      <c r="C14" s="160" t="n">
        <v>2015</v>
      </c>
      <c r="D14" s="160" t="n">
        <v>1</v>
      </c>
      <c r="E14" s="160" t="n">
        <v>161</v>
      </c>
      <c r="F14" s="161" t="n">
        <f aca="false">central_v2_m!B2+temporary_pension_bonus_central!B2</f>
        <v>17739542.6683295</v>
      </c>
      <c r="G14" s="161" t="n">
        <f aca="false">central_v2_m!C2+temporary_pension_bonus_central!B2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2" t="n">
        <f aca="false">central_v2_m!J2</f>
        <v>0</v>
      </c>
      <c r="K14" s="162" t="n">
        <f aca="false">central_v2_m!K2</f>
        <v>0</v>
      </c>
      <c r="L14" s="8" t="n">
        <f aca="false">H14-I14</f>
        <v>693534.21234091</v>
      </c>
      <c r="M14" s="8" t="n">
        <f aca="false">J14-K14</f>
        <v>0</v>
      </c>
      <c r="N14" s="162" t="n">
        <f aca="false">SUM(central_v5_m!C2:J2)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3" t="n">
        <f aca="false">central_v2_m!B3+temporary_pension_bonus_central!B3</f>
        <v>20424458.4543804</v>
      </c>
      <c r="G15" s="163" t="n">
        <f aca="false">central_v2_m!C3+temporary_pension_bonus_central!B3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4" t="n">
        <f aca="false">central_v2_m!J3</f>
        <v>0</v>
      </c>
      <c r="K15" s="164" t="n">
        <f aca="false">central_v2_m!K3</f>
        <v>0</v>
      </c>
      <c r="L15" s="67" t="n">
        <f aca="false">H15-I15</f>
        <v>800067.552071896</v>
      </c>
      <c r="M15" s="67" t="n">
        <f aca="false">J15-K15</f>
        <v>0</v>
      </c>
      <c r="N15" s="164" t="n">
        <f aca="false">SUM(central_v5_m!C3:J3)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3" t="n">
        <f aca="false">central_v2_m!B4+temporary_pension_bonus_central!B4</f>
        <v>19770972.3841794</v>
      </c>
      <c r="G16" s="163" t="n">
        <f aca="false">central_v2_m!C4+temporary_pension_bonus_central!B4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4" t="n">
        <f aca="false">central_v2_m!J4</f>
        <v>0</v>
      </c>
      <c r="K16" s="164" t="n">
        <f aca="false">central_v2_m!K4</f>
        <v>0</v>
      </c>
      <c r="L16" s="67" t="n">
        <f aca="false">H16-I16</f>
        <v>775309.268529587</v>
      </c>
      <c r="M16" s="67" t="n">
        <f aca="false">J16-K16</f>
        <v>0</v>
      </c>
      <c r="N16" s="164" t="n">
        <f aca="false">SUM(central_v5_m!C4:J4)</f>
        <v>2964080.7181469</v>
      </c>
      <c r="O16" s="165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5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3" t="n">
        <f aca="false">central_v2_m!B5+temporary_pension_bonus_central!B5</f>
        <v>21368066.5344648</v>
      </c>
      <c r="G17" s="163" t="n">
        <f aca="false">central_v2_m!C5+temporary_pension_bonus_central!B5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4" t="n">
        <f aca="false">central_v2_m!J5</f>
        <v>0</v>
      </c>
      <c r="K17" s="164" t="n">
        <f aca="false">central_v2_m!K5</f>
        <v>0</v>
      </c>
      <c r="L17" s="67" t="n">
        <f aca="false">H17-I17</f>
        <v>840306.694912139</v>
      </c>
      <c r="M17" s="67" t="n">
        <f aca="false">J17-K17</f>
        <v>0</v>
      </c>
      <c r="N17" s="164" t="n">
        <f aca="false">SUM(central_v5_m!C5:J5)</f>
        <v>2823292.24132232</v>
      </c>
      <c r="O17" s="165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5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0"/>
      <c r="B18" s="5"/>
      <c r="C18" s="160" t="n">
        <f aca="false">C14+1</f>
        <v>2016</v>
      </c>
      <c r="D18" s="160" t="n">
        <f aca="false">D14</f>
        <v>1</v>
      </c>
      <c r="E18" s="160" t="n">
        <v>165</v>
      </c>
      <c r="F18" s="161" t="n">
        <f aca="false">central_v2_m!B6+temporary_pension_bonus_central!B6</f>
        <v>18728958.0861916</v>
      </c>
      <c r="G18" s="161" t="n">
        <f aca="false">central_v2_m!C6+temporary_pension_bonus_central!B6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2" t="n">
        <f aca="false">central_v2_m!J6</f>
        <v>0</v>
      </c>
      <c r="K18" s="162" t="n">
        <f aca="false">central_v2_m!K6</f>
        <v>0</v>
      </c>
      <c r="L18" s="8" t="n">
        <f aca="false">H18-I18</f>
        <v>734158.084804092</v>
      </c>
      <c r="M18" s="8" t="n">
        <f aca="false">J18-K18</f>
        <v>0</v>
      </c>
      <c r="N18" s="162" t="n">
        <f aca="false">SUM(central_v5_m!C6:J6)</f>
        <v>2816470.50091539</v>
      </c>
      <c r="O18" s="166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6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3" t="n">
        <f aca="false">central_v2_m!B7+temporary_pension_bonus_central!B7</f>
        <v>19344977.1486059</v>
      </c>
      <c r="G19" s="163" t="n">
        <f aca="false">central_v2_m!C7+temporary_pension_bonus_central!B7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4" t="n">
        <f aca="false">central_v2_m!J7</f>
        <v>0</v>
      </c>
      <c r="K19" s="164" t="n">
        <f aca="false">central_v2_m!K7</f>
        <v>0</v>
      </c>
      <c r="L19" s="67" t="n">
        <f aca="false">H19-I19</f>
        <v>760025.083108328</v>
      </c>
      <c r="M19" s="67" t="n">
        <f aca="false">J19-K19</f>
        <v>0</v>
      </c>
      <c r="N19" s="164" t="n">
        <f aca="false">SUM(central_v5_m!C7:J7)</f>
        <v>2801537.62062767</v>
      </c>
      <c r="O19" s="165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5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4" t="n">
        <f aca="false">central_v2_m!D8+temporary_pension_bonus_central!B8</f>
        <v>18490578.4951819</v>
      </c>
      <c r="G20" s="164" t="n">
        <f aca="false">central_v2_m!E8+temporary_pension_bonus_central!B8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4" t="n">
        <f aca="false">central_v2_m!J8</f>
        <v>0</v>
      </c>
      <c r="K20" s="164" t="n">
        <f aca="false">central_v2_m!K8</f>
        <v>0</v>
      </c>
      <c r="L20" s="67" t="n">
        <f aca="false">H20-I20</f>
        <v>729257.767694697</v>
      </c>
      <c r="M20" s="67" t="n">
        <f aca="false">J20-K20</f>
        <v>0</v>
      </c>
      <c r="N20" s="164" t="n">
        <f aca="false">SUM(central_v5_m!C8:J8)</f>
        <v>2450156.14160319</v>
      </c>
      <c r="O20" s="165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5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4" t="n">
        <f aca="false">central_v2_m!D9+temporary_pension_bonus_central!B9</f>
        <v>20206487.8241814</v>
      </c>
      <c r="G21" s="164" t="n">
        <f aca="false">central_v2_m!E9+temporary_pension_bonus_central!B9</f>
        <v>19407540.7231197</v>
      </c>
      <c r="H21" s="67" t="n">
        <f aca="false">F21-J21</f>
        <v>20187754.0112131</v>
      </c>
      <c r="I21" s="67" t="n">
        <f aca="false">G21-K21</f>
        <v>19389368.9245404</v>
      </c>
      <c r="J21" s="164" t="n">
        <f aca="false">central_v2_m!J9</f>
        <v>18733.8129683629</v>
      </c>
      <c r="K21" s="164" t="n">
        <f aca="false">central_v2_m!K9</f>
        <v>18171.7985793121</v>
      </c>
      <c r="L21" s="67" t="n">
        <f aca="false">H21-I21</f>
        <v>798385.086672675</v>
      </c>
      <c r="M21" s="67" t="n">
        <f aca="false">J21-K21</f>
        <v>562.014389050884</v>
      </c>
      <c r="N21" s="164" t="n">
        <f aca="false">SUM(central_v5_m!C9:J9)</f>
        <v>3892938.68981568</v>
      </c>
      <c r="O21" s="165" t="n">
        <v>112083822.294624</v>
      </c>
      <c r="P21" s="7" t="n">
        <v>6.14</v>
      </c>
      <c r="Q21" s="67" t="n">
        <f aca="false">I21*5.5017049523</f>
        <v>106674587.034116</v>
      </c>
      <c r="R21" s="67" t="n">
        <v>21412355.8556138</v>
      </c>
      <c r="S21" s="67" t="n">
        <v>4057434.36706539</v>
      </c>
      <c r="T21" s="165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4392479.18518952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0"/>
      <c r="B22" s="5"/>
      <c r="C22" s="160" t="n">
        <f aca="false">C18+1</f>
        <v>2017</v>
      </c>
      <c r="D22" s="160" t="n">
        <f aca="false">D18</f>
        <v>1</v>
      </c>
      <c r="E22" s="160" t="n">
        <v>169</v>
      </c>
      <c r="F22" s="162" t="n">
        <f aca="false">central_v2_m!D10+temporary_pension_bonus_central!B10</f>
        <v>19442559.2610444</v>
      </c>
      <c r="G22" s="162" t="n">
        <f aca="false">central_v2_m!E10+temporary_pension_bonus_central!B10</f>
        <v>18671668.2828259</v>
      </c>
      <c r="H22" s="8" t="n">
        <f aca="false">F22-J22</f>
        <v>19390189.5303602</v>
      </c>
      <c r="I22" s="8" t="n">
        <f aca="false">G22-K22</f>
        <v>18620869.6440622</v>
      </c>
      <c r="J22" s="162" t="n">
        <f aca="false">central_v2_m!J10</f>
        <v>52369.7306842421</v>
      </c>
      <c r="K22" s="162" t="n">
        <f aca="false">central_v2_m!K10</f>
        <v>50798.6387637148</v>
      </c>
      <c r="L22" s="8" t="n">
        <f aca="false">H22-I22</f>
        <v>769319.886297975</v>
      </c>
      <c r="M22" s="8" t="n">
        <f aca="false">J22-K22</f>
        <v>1571.09192052727</v>
      </c>
      <c r="N22" s="162" t="n">
        <f aca="false">SUM(central_v5_m!C10:J10)</f>
        <v>4222415.9294058</v>
      </c>
      <c r="O22" s="166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6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4232571.02834844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4" t="n">
        <f aca="false">central_v2_m!D11+temporary_pension_bonus_central!B11</f>
        <v>20770363.7669549</v>
      </c>
      <c r="G23" s="164" t="n">
        <f aca="false">central_v2_m!E11+temporary_pension_bonus_central!B11</f>
        <v>19945387.4704532</v>
      </c>
      <c r="H23" s="67" t="n">
        <f aca="false">F23-J23</f>
        <v>20671124.2633376</v>
      </c>
      <c r="I23" s="67" t="n">
        <f aca="false">G23-K23</f>
        <v>19849125.1519444</v>
      </c>
      <c r="J23" s="164" t="n">
        <f aca="false">central_v2_m!J11</f>
        <v>99239.5036172691</v>
      </c>
      <c r="K23" s="164" t="n">
        <f aca="false">central_v2_m!K11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4" t="n">
        <f aca="false">SUM(central_v5_m!C11:J11)</f>
        <v>3867366.74910504</v>
      </c>
      <c r="O23" s="165" t="n">
        <v>118311548.494431</v>
      </c>
      <c r="P23" s="7"/>
      <c r="Q23" s="67" t="n">
        <f aca="false">I23*5.5017049523</f>
        <v>109204030.147275</v>
      </c>
      <c r="R23" s="67" t="n">
        <v>18535352.9612218</v>
      </c>
      <c r="S23" s="67" t="n">
        <v>4282878.0554984</v>
      </c>
      <c r="T23" s="165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4" t="n">
        <f aca="false">central_v2_m!D12+temporary_pension_bonus_central!B12</f>
        <v>19946339.4687234</v>
      </c>
      <c r="G24" s="164" t="n">
        <f aca="false">central_v2_m!E12+temporary_pension_bonus_central!B12</f>
        <v>19153514.1092787</v>
      </c>
      <c r="H24" s="67" t="n">
        <f aca="false">F24-J24</f>
        <v>19829109.5009065</v>
      </c>
      <c r="I24" s="67" t="n">
        <f aca="false">G24-K24</f>
        <v>19039801.0404963</v>
      </c>
      <c r="J24" s="164" t="n">
        <f aca="false">central_v2_m!J12</f>
        <v>117229.967816862</v>
      </c>
      <c r="K24" s="164" t="n">
        <f aca="false">central_v2_m!K12</f>
        <v>113713.068782356</v>
      </c>
      <c r="L24" s="67" t="n">
        <f aca="false">H24-I24</f>
        <v>789308.460410208</v>
      </c>
      <c r="M24" s="67" t="n">
        <f aca="false">J24-K24</f>
        <v>3516.89903450584</v>
      </c>
      <c r="N24" s="164" t="n">
        <f aca="false">SUM(central_v5_m!C12:J12)</f>
        <v>3510870.42223416</v>
      </c>
      <c r="O24" s="165" t="n">
        <v>103254577.736778</v>
      </c>
      <c r="P24" s="7"/>
      <c r="Q24" s="67" t="n">
        <f aca="false">I24*5.5017049523</f>
        <v>104751367.675305</v>
      </c>
      <c r="R24" s="67" t="n">
        <v>18516776.2102264</v>
      </c>
      <c r="S24" s="67" t="n">
        <v>3737815.71407136</v>
      </c>
      <c r="T24" s="165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</v>
      </c>
      <c r="Y24" s="67" t="n">
        <f aca="false">N24*5.1890047538</f>
        <v>18217923.3109489</v>
      </c>
      <c r="Z24" s="67" t="n">
        <f aca="false">L24*5.5017049523</f>
        <v>4342542.26553113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4" t="n">
        <f aca="false">central_v2_m!D13+temporary_pension_bonus_central!B13</f>
        <v>21733835.2916421</v>
      </c>
      <c r="G25" s="164" t="n">
        <f aca="false">central_v2_m!E13+temporary_pension_bonus_central!B13</f>
        <v>20868135.4316093</v>
      </c>
      <c r="H25" s="67" t="n">
        <f aca="false">F25-J25</f>
        <v>21571114.1132176</v>
      </c>
      <c r="I25" s="67" t="n">
        <f aca="false">G25-K25</f>
        <v>20710295.8885375</v>
      </c>
      <c r="J25" s="164" t="n">
        <f aca="false">central_v2_m!J13</f>
        <v>162721.178424523</v>
      </c>
      <c r="K25" s="164" t="n">
        <f aca="false">central_v2_m!K13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4" t="n">
        <f aca="false">SUM(central_v5_m!C13:J13)</f>
        <v>3990735.76895413</v>
      </c>
      <c r="O25" s="167" t="n">
        <v>124728426.724285</v>
      </c>
      <c r="Q25" s="67" t="n">
        <f aca="false">I25*5.5017049523</f>
        <v>113941937.453565</v>
      </c>
      <c r="R25" s="67" t="n">
        <v>18747481.3987943</v>
      </c>
      <c r="S25" s="67" t="n">
        <v>4515169.04741912</v>
      </c>
      <c r="T25" s="167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0"/>
      <c r="B26" s="5"/>
      <c r="C26" s="160" t="n">
        <f aca="false">C22+1</f>
        <v>2018</v>
      </c>
      <c r="D26" s="160" t="n">
        <f aca="false">D22</f>
        <v>1</v>
      </c>
      <c r="E26" s="160" t="n">
        <v>173</v>
      </c>
      <c r="F26" s="162" t="n">
        <f aca="false">central_v2_m!D14+temporary_pension_bonus_central!B14</f>
        <v>20218888.9531108</v>
      </c>
      <c r="G26" s="162" t="n">
        <f aca="false">central_v2_m!E14+temporary_pension_bonus_central!B14</f>
        <v>19414223.1621779</v>
      </c>
      <c r="H26" s="8" t="n">
        <f aca="false">F26-J26</f>
        <v>20043363.9902803</v>
      </c>
      <c r="I26" s="8" t="n">
        <f aca="false">G26-K26</f>
        <v>19243963.9482324</v>
      </c>
      <c r="J26" s="162" t="n">
        <f aca="false">central_v2_m!J14</f>
        <v>175524.962830442</v>
      </c>
      <c r="K26" s="162" t="n">
        <f aca="false">central_v2_m!K14</f>
        <v>170259.213945529</v>
      </c>
      <c r="L26" s="8" t="n">
        <f aca="false">H26-I26</f>
        <v>799400.042047981</v>
      </c>
      <c r="M26" s="8" t="n">
        <f aca="false">J26-K26</f>
        <v>5265.74888491325</v>
      </c>
      <c r="N26" s="162" t="n">
        <f aca="false">SUM(central_v5_m!C14:J14)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4398063.17020421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4" t="n">
        <f aca="false">central_v2_m!D15+temporary_pension_bonus_central!B15</f>
        <v>20296024.1848376</v>
      </c>
      <c r="G27" s="164" t="n">
        <f aca="false">central_v2_m!E15+temporary_pension_bonus_central!B15</f>
        <v>19500116.3075919</v>
      </c>
      <c r="H27" s="67" t="n">
        <f aca="false">F27-J27</f>
        <v>20093281.5342004</v>
      </c>
      <c r="I27" s="67" t="n">
        <f aca="false">G27-K27</f>
        <v>19303455.9364738</v>
      </c>
      <c r="J27" s="164" t="n">
        <f aca="false">central_v2_m!J15</f>
        <v>202742.650637218</v>
      </c>
      <c r="K27" s="164" t="n">
        <f aca="false">central_v2_m!K15</f>
        <v>196660.371118102</v>
      </c>
      <c r="L27" s="67" t="n">
        <f aca="false">H27-I27</f>
        <v>789825.597726557</v>
      </c>
      <c r="M27" s="67" t="n">
        <f aca="false">J27-K27</f>
        <v>6082.27951911654</v>
      </c>
      <c r="N27" s="164" t="n">
        <f aca="false">SUM(central_v5_m!C15:J15)</f>
        <v>3588608.991979</v>
      </c>
      <c r="O27" s="7"/>
      <c r="P27" s="7"/>
      <c r="Q27" s="67" t="n">
        <f aca="false">I27*5.5017049523</f>
        <v>106201919.122203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22966696.5213739</v>
      </c>
      <c r="Y27" s="67" t="n">
        <f aca="false">N27*5.1890047538</f>
        <v>18621309.1189084</v>
      </c>
      <c r="Z27" s="67" t="n">
        <f aca="false">L27*5.5017049523</f>
        <v>4345387.40246551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4" t="n">
        <f aca="false">central_v2_m!D16+temporary_pension_bonus_central!B16</f>
        <v>18996972.1123844</v>
      </c>
      <c r="G28" s="164" t="n">
        <f aca="false">central_v2_m!E16+temporary_pension_bonus_central!B16</f>
        <v>18240826.5509977</v>
      </c>
      <c r="H28" s="67" t="n">
        <f aca="false">F28-J28</f>
        <v>18774109.8030382</v>
      </c>
      <c r="I28" s="67" t="n">
        <f aca="false">G28-K28</f>
        <v>18024650.1109319</v>
      </c>
      <c r="J28" s="164" t="n">
        <f aca="false">central_v2_m!J16</f>
        <v>222862.309346122</v>
      </c>
      <c r="K28" s="164" t="n">
        <f aca="false">central_v2_m!K16</f>
        <v>216176.440065739</v>
      </c>
      <c r="L28" s="67" t="n">
        <f aca="false">H28-I28</f>
        <v>749459.69210631</v>
      </c>
      <c r="M28" s="67" t="n">
        <f aca="false">J28-K28</f>
        <v>6685.86928038366</v>
      </c>
      <c r="N28" s="164" t="n">
        <f aca="false">SUM(central_v5_m!C16:J16)</f>
        <v>3273414.78527882</v>
      </c>
      <c r="O28" s="7"/>
      <c r="P28" s="7"/>
      <c r="Q28" s="67" t="n">
        <f aca="false">I28*5.5017049523</f>
        <v>99166306.778789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21109070.9815815</v>
      </c>
      <c r="Y28" s="67" t="n">
        <f aca="false">N28*5.1890047538</f>
        <v>16985764.881971</v>
      </c>
      <c r="Z28" s="67" t="n">
        <f aca="false">L28*5.5017049523</f>
        <v>4123306.09961052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4" t="n">
        <f aca="false">central_v2_m!D17+temporary_pension_bonus_central!B17</f>
        <v>17389518.3454194</v>
      </c>
      <c r="G29" s="164" t="n">
        <f aca="false">central_v2_m!E17+temporary_pension_bonus_central!B17</f>
        <v>16699154.5286054</v>
      </c>
      <c r="H29" s="67" t="n">
        <f aca="false">F29-J29</f>
        <v>17158547.043947</v>
      </c>
      <c r="I29" s="67" t="n">
        <f aca="false">G29-K29</f>
        <v>16475112.3661771</v>
      </c>
      <c r="J29" s="164" t="n">
        <f aca="false">central_v2_m!J17</f>
        <v>230971.30147243</v>
      </c>
      <c r="K29" s="164" t="n">
        <f aca="false">central_v2_m!K17</f>
        <v>224042.162428257</v>
      </c>
      <c r="L29" s="67" t="n">
        <f aca="false">H29-I29</f>
        <v>683434.677769858</v>
      </c>
      <c r="M29" s="67" t="n">
        <f aca="false">J29-K29</f>
        <v>6929.13904417286</v>
      </c>
      <c r="N29" s="164" t="n">
        <f aca="false">SUM(central_v5_m!C17:J17)</f>
        <v>3038125.44366606</v>
      </c>
      <c r="O29" s="7"/>
      <c r="P29" s="7"/>
      <c r="Q29" s="67" t="n">
        <f aca="false">I29*5.5017049523</f>
        <v>90641207.2946955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3760055.95125998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0"/>
      <c r="B30" s="5"/>
      <c r="C30" s="160" t="n">
        <f aca="false">C26+1</f>
        <v>2019</v>
      </c>
      <c r="D30" s="160" t="n">
        <f aca="false">D26</f>
        <v>1</v>
      </c>
      <c r="E30" s="160" t="n">
        <v>177</v>
      </c>
      <c r="F30" s="162" t="n">
        <f aca="false">central_v2_m!D18+temporary_pension_bonus_central!B18</f>
        <v>17226658.2022372</v>
      </c>
      <c r="G30" s="162" t="n">
        <f aca="false">central_v2_m!E18+temporary_pension_bonus_central!B18</f>
        <v>16542084.4846852</v>
      </c>
      <c r="H30" s="8" t="n">
        <f aca="false">F30-J30</f>
        <v>17031067.6351747</v>
      </c>
      <c r="I30" s="8" t="n">
        <f aca="false">G30-K30</f>
        <v>16352361.6346345</v>
      </c>
      <c r="J30" s="162" t="n">
        <f aca="false">central_v2_m!J18</f>
        <v>195590.56706249</v>
      </c>
      <c r="K30" s="162" t="n">
        <f aca="false">central_v2_m!K18</f>
        <v>189722.850050615</v>
      </c>
      <c r="L30" s="8" t="n">
        <f aca="false">H30-I30</f>
        <v>678706.000540193</v>
      </c>
      <c r="M30" s="8" t="n">
        <f aca="false">J30-K30</f>
        <v>5867.71701187466</v>
      </c>
      <c r="N30" s="162" t="n">
        <f aca="false">SUM(central_v5_m!C18:J18)</f>
        <v>3559515.16025303</v>
      </c>
      <c r="O30" s="5"/>
      <c r="P30" s="5"/>
      <c r="Q30" s="8" t="n">
        <f aca="false">I30*5.5017049523</f>
        <v>89965868.9870694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32282.4477429258</v>
      </c>
      <c r="X30" s="8" t="n">
        <f aca="false">N30*5.1890047538+L30*5.5017049523</f>
        <v>22204381.2521038</v>
      </c>
      <c r="Y30" s="8" t="n">
        <f aca="false">N30*5.1890047538</f>
        <v>18470341.0877761</v>
      </c>
      <c r="Z30" s="8" t="n">
        <f aca="false">L30*5.5017049523</f>
        <v>3734040.16432771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4" t="n">
        <f aca="false">central_v2_m!D19+temporary_pension_bonus_central!B19</f>
        <v>17407059.9259479</v>
      </c>
      <c r="G31" s="164" t="n">
        <f aca="false">central_v2_m!E19+temporary_pension_bonus_central!B19</f>
        <v>16714205.9965882</v>
      </c>
      <c r="H31" s="67" t="n">
        <f aca="false">F31-J31</f>
        <v>17217559.6938856</v>
      </c>
      <c r="I31" s="67" t="n">
        <f aca="false">G31-K31</f>
        <v>16530390.7714878</v>
      </c>
      <c r="J31" s="164" t="n">
        <f aca="false">central_v2_m!J19</f>
        <v>189500.232062337</v>
      </c>
      <c r="K31" s="164" t="n">
        <f aca="false">central_v2_m!K19</f>
        <v>183815.225100467</v>
      </c>
      <c r="L31" s="67" t="n">
        <f aca="false">H31-I31</f>
        <v>687168.922397811</v>
      </c>
      <c r="M31" s="67" t="n">
        <f aca="false">J31-K31</f>
        <v>5685.00696187012</v>
      </c>
      <c r="N31" s="164" t="n">
        <f aca="false">SUM(central_v5_m!C19:J19)</f>
        <v>3292886.12995688</v>
      </c>
      <c r="O31" s="7"/>
      <c r="P31" s="7"/>
      <c r="Q31" s="67" t="n">
        <f aca="false">I31*5.5017049523</f>
        <v>90945332.7709485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31277.2309559808</v>
      </c>
      <c r="X31" s="67" t="n">
        <f aca="false">N31*5.1890047538+L31*5.5017049523</f>
        <v>20867402.445491</v>
      </c>
      <c r="Y31" s="67" t="n">
        <f aca="false">N31*5.1890047538</f>
        <v>17086801.7820683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4" t="n">
        <f aca="false">central_v2_m!D20+temporary_pension_bonus_central!B20</f>
        <v>17887101.6652211</v>
      </c>
      <c r="G32" s="164" t="n">
        <f aca="false">central_v2_m!E20+temporary_pension_bonus_central!B20</f>
        <v>17173139.8729212</v>
      </c>
      <c r="H32" s="67" t="n">
        <f aca="false">F32-J32</f>
        <v>17682536.0060018</v>
      </c>
      <c r="I32" s="67" t="n">
        <f aca="false">G32-K32</f>
        <v>16974711.1834784</v>
      </c>
      <c r="J32" s="164" t="n">
        <f aca="false">central_v2_m!J20</f>
        <v>204565.659219298</v>
      </c>
      <c r="K32" s="164" t="n">
        <f aca="false">central_v2_m!K20</f>
        <v>198428.689442719</v>
      </c>
      <c r="L32" s="67" t="n">
        <f aca="false">H32-I32</f>
        <v>707824.822523333</v>
      </c>
      <c r="M32" s="67" t="n">
        <f aca="false">J32-K32</f>
        <v>6136.969776579</v>
      </c>
      <c r="N32" s="164" t="n">
        <f aca="false">SUM(central_v5_m!C20:J20)</f>
        <v>3222133.25828741</v>
      </c>
      <c r="O32" s="7"/>
      <c r="P32" s="7"/>
      <c r="Q32" s="67" t="n">
        <f aca="false">I32*5.5017049523</f>
        <v>93389852.5820055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33763.7970119201</v>
      </c>
      <c r="X32" s="67" t="n">
        <f aca="false">N32*5.1890047538+L32*5.5017049523</f>
        <v>20613908.126068</v>
      </c>
      <c r="Y32" s="67" t="n">
        <f aca="false">N32*5.1890047538</f>
        <v>16719664.7946305</v>
      </c>
      <c r="Z32" s="67" t="n">
        <f aca="false">L32*5.5017049523</f>
        <v>3894243.33143749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4" t="n">
        <f aca="false">central_v2_m!D21+temporary_pension_bonus_central!B21</f>
        <v>17591672.1891006</v>
      </c>
      <c r="G33" s="164" t="n">
        <f aca="false">central_v2_m!E21+temporary_pension_bonus_central!B21</f>
        <v>16889905.5327718</v>
      </c>
      <c r="H33" s="67" t="n">
        <f aca="false">F33-J33</f>
        <v>17368996.6412425</v>
      </c>
      <c r="I33" s="67" t="n">
        <f aca="false">G33-K33</f>
        <v>16673910.2513495</v>
      </c>
      <c r="J33" s="164" t="n">
        <f aca="false">central_v2_m!J21</f>
        <v>222675.54785813</v>
      </c>
      <c r="K33" s="164" t="n">
        <f aca="false">central_v2_m!K21</f>
        <v>215995.281422386</v>
      </c>
      <c r="L33" s="67" t="n">
        <f aca="false">H33-I33</f>
        <v>695086.389893016</v>
      </c>
      <c r="M33" s="67" t="n">
        <f aca="false">J33-K33</f>
        <v>6680.26643574389</v>
      </c>
      <c r="N33" s="164" t="n">
        <f aca="false">SUM(central_v5_m!C21:J21)</f>
        <v>3292135.92902713</v>
      </c>
      <c r="O33" s="7"/>
      <c r="P33" s="7"/>
      <c r="Q33" s="67" t="n">
        <f aca="false">I33*5.5017049523</f>
        <v>91734934.604055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20907069.2194283</v>
      </c>
      <c r="Y33" s="67" t="n">
        <f aca="false">N33*5.1890047538</f>
        <v>17082908.9858776</v>
      </c>
      <c r="Z33" s="67" t="n">
        <f aca="false">L33*5.5017049523</f>
        <v>3824160.23355073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0"/>
      <c r="B34" s="5"/>
      <c r="C34" s="160" t="n">
        <f aca="false">C30+1</f>
        <v>2020</v>
      </c>
      <c r="D34" s="160" t="n">
        <f aca="false">D30</f>
        <v>1</v>
      </c>
      <c r="E34" s="160" t="n">
        <v>181</v>
      </c>
      <c r="F34" s="162" t="n">
        <f aca="false">central_v2_m!D22+temporary_pension_bonus_central!B22</f>
        <v>20095224.7181322</v>
      </c>
      <c r="G34" s="162" t="n">
        <f aca="false">central_v2_m!E22+temporary_pension_bonus_central!B22</f>
        <v>19376654.8133415</v>
      </c>
      <c r="H34" s="8" t="n">
        <f aca="false">F34-J34</f>
        <v>19851271.0622272</v>
      </c>
      <c r="I34" s="8" t="n">
        <f aca="false">G34-K34</f>
        <v>19140019.7671137</v>
      </c>
      <c r="J34" s="162" t="n">
        <f aca="false">central_v2_m!J22</f>
        <v>243953.655904946</v>
      </c>
      <c r="K34" s="162" t="n">
        <f aca="false">central_v2_m!K22</f>
        <v>236635.046227797</v>
      </c>
      <c r="L34" s="8" t="n">
        <f aca="false">H34-I34</f>
        <v>711251.295113541</v>
      </c>
      <c r="M34" s="8" t="n">
        <f aca="false">J34-K34</f>
        <v>7318.6096771484</v>
      </c>
      <c r="N34" s="162" t="n">
        <f aca="false">SUM(central_v5_m!C22:J22)</f>
        <v>3802902.90237035</v>
      </c>
      <c r="O34" s="5"/>
      <c r="P34" s="5"/>
      <c r="Q34" s="8" t="n">
        <f aca="false">I34*5.5017049523</f>
        <v>105302741.539849</v>
      </c>
      <c r="R34" s="8"/>
      <c r="S34" s="8"/>
      <c r="T34" s="5"/>
      <c r="U34" s="5"/>
      <c r="V34" s="8" t="n">
        <f aca="false">K34*5.5017049523</f>
        <v>1301896.20571921</v>
      </c>
      <c r="W34" s="8" t="n">
        <f aca="false">M34*5.5017049523</f>
        <v>40264.8311047181</v>
      </c>
      <c r="X34" s="8" t="n">
        <f aca="false">N34*5.1890047538+L34*5.5017049523</f>
        <v>23646376.0112955</v>
      </c>
      <c r="Y34" s="8" t="n">
        <f aca="false">N34*5.1890047538</f>
        <v>19733281.2386396</v>
      </c>
      <c r="Z34" s="8" t="n">
        <f aca="false">L34*5.5017049523</f>
        <v>3913094.77265596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4" t="n">
        <f aca="false">central_v2_m!D23+temporary_pension_bonus_central!B23</f>
        <v>18610237.5887717</v>
      </c>
      <c r="G35" s="164" t="n">
        <f aca="false">central_v2_m!E23+temporary_pension_bonus_central!B23</f>
        <v>17878263.5942546</v>
      </c>
      <c r="H35" s="67" t="n">
        <f aca="false">F35-J35</f>
        <v>18320088.0541979</v>
      </c>
      <c r="I35" s="67" t="n">
        <f aca="false">G35-K35</f>
        <v>17596818.545718</v>
      </c>
      <c r="J35" s="164" t="n">
        <f aca="false">central_v2_m!J23</f>
        <v>290149.534573841</v>
      </c>
      <c r="K35" s="164" t="n">
        <f aca="false">central_v2_m!K23</f>
        <v>281445.048536625</v>
      </c>
      <c r="L35" s="67" t="n">
        <f aca="false">H35-I35</f>
        <v>723269.508479882</v>
      </c>
      <c r="M35" s="67" t="n">
        <f aca="false">J35-K35</f>
        <v>8704.48603721522</v>
      </c>
      <c r="N35" s="164" t="n">
        <f aca="false">SUM(central_v5_m!C23:J23)</f>
        <v>2966127.70886977</v>
      </c>
      <c r="O35" s="7"/>
      <c r="P35" s="7"/>
      <c r="Q35" s="67" t="n">
        <f aca="false">I35*5.5017049523</f>
        <v>96812503.7377012</v>
      </c>
      <c r="R35" s="67"/>
      <c r="S35" s="67"/>
      <c r="T35" s="7"/>
      <c r="U35" s="7"/>
      <c r="V35" s="67" t="n">
        <f aca="false">K35*5.5017049523</f>
        <v>1548427.61733427</v>
      </c>
      <c r="W35" s="67" t="n">
        <f aca="false">M35*5.5017049523</f>
        <v>47889.5139381732</v>
      </c>
      <c r="X35" s="67" t="n">
        <f aca="false">N35*5.1890047538+L35*5.5017049523</f>
        <v>19370466.2183545</v>
      </c>
      <c r="Y35" s="67" t="n">
        <f aca="false">N35*5.1890047538</f>
        <v>15391250.7817031</v>
      </c>
      <c r="Z35" s="67" t="n">
        <f aca="false">L35*5.5017049523</f>
        <v>3979215.43665135</v>
      </c>
      <c r="AA35" s="67" t="n">
        <f aca="false">IFE_cost_central!B23*3</f>
        <v>1999006.1931</v>
      </c>
      <c r="AB35" s="67" t="n">
        <f aca="false">AA35*$AC$13</f>
        <v>18084935.1727576</v>
      </c>
      <c r="AC35" s="168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4" t="n">
        <f aca="false">central_v2_m!D24+temporary_pension_bonus_central!B24</f>
        <v>18509461.8238323</v>
      </c>
      <c r="G36" s="164" t="n">
        <f aca="false">central_v2_m!E24+temporary_pension_bonus_central!B24</f>
        <v>17779551.8364962</v>
      </c>
      <c r="H36" s="67" t="n">
        <f aca="false">F36-J36</f>
        <v>18210221.1755446</v>
      </c>
      <c r="I36" s="67" t="n">
        <f aca="false">G36-K36</f>
        <v>17489288.4076572</v>
      </c>
      <c r="J36" s="164" t="n">
        <f aca="false">central_v2_m!J24</f>
        <v>299240.648287683</v>
      </c>
      <c r="K36" s="164" t="n">
        <f aca="false">central_v2_m!K24</f>
        <v>290263.428839053</v>
      </c>
      <c r="L36" s="67" t="n">
        <f aca="false">H36-I36</f>
        <v>720932.767887402</v>
      </c>
      <c r="M36" s="67" t="n">
        <f aca="false">J36-K36</f>
        <v>8977.21944863052</v>
      </c>
      <c r="N36" s="164" t="n">
        <f aca="false">SUM(central_v5_m!C24:J24)</f>
        <v>2955506.15949359</v>
      </c>
      <c r="O36" s="7"/>
      <c r="P36" s="7"/>
      <c r="Q36" s="67" t="n">
        <f aca="false">I36*5.5017049523</f>
        <v>96220904.6446105</v>
      </c>
      <c r="R36" s="67"/>
      <c r="S36" s="67"/>
      <c r="T36" s="7"/>
      <c r="U36" s="7"/>
      <c r="V36" s="67" t="n">
        <f aca="false">K36*5.5017049523</f>
        <v>1596943.74391539</v>
      </c>
      <c r="W36" s="67" t="n">
        <f aca="false">M36*5.5017049523</f>
        <v>49390.0126984144</v>
      </c>
      <c r="X36" s="67" t="n">
        <f aca="false">N36*5.1890047538+L36*5.5017049523</f>
        <v>19302494.8908589</v>
      </c>
      <c r="Y36" s="67" t="n">
        <f aca="false">N36*5.1890047538</f>
        <v>15336135.5114974</v>
      </c>
      <c r="Z36" s="67" t="n">
        <f aca="false">L36*5.5017049523</f>
        <v>3966359.37936147</v>
      </c>
      <c r="AA36" s="67" t="n">
        <f aca="false">IFE_cost_central!B24*3</f>
        <v>2709585.858</v>
      </c>
      <c r="AB36" s="67" t="n">
        <f aca="false">AA36*$AC$13</f>
        <v>24513523.1476991</v>
      </c>
      <c r="AC36" s="168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4" t="n">
        <f aca="false">central_v2_m!D25+temporary_pension_bonus_central!B25</f>
        <v>17999554.8839358</v>
      </c>
      <c r="G37" s="164" t="n">
        <f aca="false">central_v2_m!E25+temporary_pension_bonus_central!B25</f>
        <v>17288493.7389111</v>
      </c>
      <c r="H37" s="67" t="n">
        <f aca="false">F37-J37</f>
        <v>17702988.1457906</v>
      </c>
      <c r="I37" s="67" t="n">
        <f aca="false">G37-K37</f>
        <v>17000824.0029103</v>
      </c>
      <c r="J37" s="164" t="n">
        <f aca="false">central_v2_m!J25</f>
        <v>296566.738145224</v>
      </c>
      <c r="K37" s="164" t="n">
        <f aca="false">central_v2_m!K25</f>
        <v>287669.736000867</v>
      </c>
      <c r="L37" s="67" t="n">
        <f aca="false">H37-I37</f>
        <v>702164.142880313</v>
      </c>
      <c r="M37" s="67" t="n">
        <f aca="false">J37-K37</f>
        <v>8897.00214435667</v>
      </c>
      <c r="N37" s="164" t="n">
        <f aca="false">SUM(central_v5_m!C25:J25)</f>
        <v>2961636.41689661</v>
      </c>
      <c r="O37" s="7"/>
      <c r="P37" s="7"/>
      <c r="Q37" s="67" t="n">
        <f aca="false">I37*5.5017049523</f>
        <v>93533517.6099922</v>
      </c>
      <c r="R37" s="67"/>
      <c r="S37" s="67"/>
      <c r="T37" s="7"/>
      <c r="U37" s="7"/>
      <c r="V37" s="67" t="n">
        <f aca="false">K37*5.5017049523</f>
        <v>1582674.01118281</v>
      </c>
      <c r="W37" s="67" t="n">
        <f aca="false">M37*5.5017049523</f>
        <v>48948.6807582308</v>
      </c>
      <c r="X37" s="67" t="n">
        <f aca="false">N37*5.1890047538+L37*5.5017049523</f>
        <v>19231045.3885158</v>
      </c>
      <c r="Y37" s="67" t="n">
        <f aca="false">N37*5.1890047538</f>
        <v>15367945.4463037</v>
      </c>
      <c r="Z37" s="67" t="n">
        <f aca="false">L37*5.5017049523</f>
        <v>3863099.9422121</v>
      </c>
      <c r="AA37" s="67" t="n">
        <f aca="false">IFE_cost_central!B25*3</f>
        <v>2390582.92891</v>
      </c>
      <c r="AB37" s="67" t="n">
        <f aca="false">AA37*$AC$13</f>
        <v>21627515.4342534</v>
      </c>
      <c r="AC37" s="168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0"/>
      <c r="B38" s="5"/>
      <c r="C38" s="160" t="n">
        <f aca="false">C34+1</f>
        <v>2021</v>
      </c>
      <c r="D38" s="160" t="n">
        <f aca="false">D34</f>
        <v>1</v>
      </c>
      <c r="E38" s="160" t="n">
        <v>185</v>
      </c>
      <c r="F38" s="162" t="n">
        <f aca="false">central_v2_m!D26+temporary_pension_bonus_central!B26</f>
        <v>17284386.4797874</v>
      </c>
      <c r="G38" s="162" t="n">
        <f aca="false">central_v2_m!E26+temporary_pension_bonus_central!B26</f>
        <v>16599903.6671325</v>
      </c>
      <c r="H38" s="8" t="n">
        <f aca="false">F38-J38</f>
        <v>16987281.5281769</v>
      </c>
      <c r="I38" s="8" t="n">
        <f aca="false">G38-K38</f>
        <v>16311711.8640703</v>
      </c>
      <c r="J38" s="162" t="n">
        <f aca="false">central_v2_m!J26</f>
        <v>297104.951610486</v>
      </c>
      <c r="K38" s="162" t="n">
        <f aca="false">central_v2_m!K26</f>
        <v>288191.803062171</v>
      </c>
      <c r="L38" s="8" t="n">
        <f aca="false">H38-I38</f>
        <v>675569.66410663</v>
      </c>
      <c r="M38" s="8" t="n">
        <f aca="false">J38-K38</f>
        <v>8913.14854831464</v>
      </c>
      <c r="N38" s="162" t="n">
        <f aca="false">SUM(central_v5_m!C26:J26)</f>
        <v>3375406.5967395</v>
      </c>
      <c r="O38" s="5"/>
      <c r="P38" s="5"/>
      <c r="Q38" s="8" t="n">
        <f aca="false">I38*5.5017049523</f>
        <v>89742225.9430462</v>
      </c>
      <c r="R38" s="8"/>
      <c r="S38" s="8"/>
      <c r="T38" s="5"/>
      <c r="U38" s="5"/>
      <c r="V38" s="8" t="n">
        <f aca="false">K38*5.5017049523</f>
        <v>1585546.27011941</v>
      </c>
      <c r="W38" s="8" t="n">
        <f aca="false">M38*5.5017049523</f>
        <v>49037.5135088482</v>
      </c>
      <c r="X38" s="8" t="n">
        <f aca="false">N38*5.1890047538+L38*5.5017049523</f>
        <v>21231785.8431283</v>
      </c>
      <c r="Y38" s="8" t="n">
        <f aca="false">N38*5.1890047538</f>
        <v>17515000.8764892</v>
      </c>
      <c r="Z38" s="8" t="n">
        <f aca="false">L38*5.5017049523</f>
        <v>3716784.96663909</v>
      </c>
      <c r="AA38" s="8" t="n">
        <f aca="false">IFE_cost_central!B26*3</f>
        <v>2172043.82166655</v>
      </c>
      <c r="AB38" s="8" t="n">
        <f aca="false">AA38*$AC$13</f>
        <v>19650400.20527</v>
      </c>
      <c r="AC38" s="8"/>
      <c r="AD38" s="8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4" t="n">
        <f aca="false">central_v2_m!D27+temporary_pension_bonus_central!B27</f>
        <v>17464994.3224117</v>
      </c>
      <c r="G39" s="164" t="n">
        <f aca="false">central_v2_m!E27+temporary_pension_bonus_central!B27</f>
        <v>16772185.253749</v>
      </c>
      <c r="H39" s="67" t="n">
        <f aca="false">F39-J39</f>
        <v>17147110.5067623</v>
      </c>
      <c r="I39" s="67" t="n">
        <f aca="false">G39-K39</f>
        <v>16463837.9525692</v>
      </c>
      <c r="J39" s="164" t="n">
        <f aca="false">central_v2_m!J27</f>
        <v>317883.815649329</v>
      </c>
      <c r="K39" s="164" t="n">
        <f aca="false">central_v2_m!K27</f>
        <v>308347.301179849</v>
      </c>
      <c r="L39" s="67" t="n">
        <f aca="false">H39-I39</f>
        <v>683272.554193178</v>
      </c>
      <c r="M39" s="67" t="n">
        <f aca="false">J39-K39</f>
        <v>9536.51446947997</v>
      </c>
      <c r="N39" s="164" t="n">
        <f aca="false">SUM(central_v5_m!C27:J27)</f>
        <v>2839708.15475058</v>
      </c>
      <c r="O39" s="7"/>
      <c r="P39" s="7"/>
      <c r="Q39" s="67" t="n">
        <f aca="false">I39*5.5017049523</f>
        <v>90579178.7975145</v>
      </c>
      <c r="R39" s="67"/>
      <c r="S39" s="67"/>
      <c r="T39" s="7"/>
      <c r="U39" s="7"/>
      <c r="V39" s="67" t="n">
        <f aca="false">K39*5.5017049523</f>
        <v>1696435.87392952</v>
      </c>
      <c r="W39" s="67" t="n">
        <f aca="false">M39*5.5017049523</f>
        <v>52467.0888844185</v>
      </c>
      <c r="X39" s="67" t="n">
        <f aca="false">N39*5.1890047538+L39*5.5017049523</f>
        <v>18494423.1095807</v>
      </c>
      <c r="Y39" s="67" t="n">
        <f aca="false">N39*5.1890047538</f>
        <v>14735259.1144054</v>
      </c>
      <c r="Z39" s="67" t="n">
        <f aca="false">L39*5.5017049523</f>
        <v>3759163.99517528</v>
      </c>
      <c r="AA39" s="67" t="n">
        <f aca="false">IFE_cost_central!B27*3</f>
        <v>2140974.20455441</v>
      </c>
      <c r="AB39" s="67" t="n">
        <f aca="false">AA39*$AC$13</f>
        <v>19369314.5271691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4" t="n">
        <f aca="false">central_v2_m!D28+temporary_pension_bonus_central!B28</f>
        <v>18008541.6297421</v>
      </c>
      <c r="G40" s="164" t="n">
        <f aca="false">central_v2_m!E28+temporary_pension_bonus_central!B28</f>
        <v>17293458.4781326</v>
      </c>
      <c r="H40" s="67" t="n">
        <f aca="false">F40-J40</f>
        <v>17666869.3579032</v>
      </c>
      <c r="I40" s="67" t="n">
        <f aca="false">G40-K40</f>
        <v>16962036.3744488</v>
      </c>
      <c r="J40" s="164" t="n">
        <f aca="false">central_v2_m!J28</f>
        <v>341672.271838941</v>
      </c>
      <c r="K40" s="164" t="n">
        <f aca="false">central_v2_m!K28</f>
        <v>331422.103683773</v>
      </c>
      <c r="L40" s="67" t="n">
        <f aca="false">H40-I40</f>
        <v>704832.983454406</v>
      </c>
      <c r="M40" s="67" t="n">
        <f aca="false">J40-K40</f>
        <v>10250.1681551682</v>
      </c>
      <c r="N40" s="164" t="n">
        <f aca="false">SUM(central_v5_m!C28:J28)</f>
        <v>2973791.21922853</v>
      </c>
      <c r="O40" s="7"/>
      <c r="P40" s="7"/>
      <c r="Q40" s="67" t="n">
        <f aca="false">I40*5.5017049523</f>
        <v>93320119.5223977</v>
      </c>
      <c r="R40" s="67"/>
      <c r="S40" s="67"/>
      <c r="T40" s="7"/>
      <c r="U40" s="7"/>
      <c r="V40" s="67" t="n">
        <f aca="false">K40*5.5017049523</f>
        <v>1823386.6291387</v>
      </c>
      <c r="W40" s="67" t="n">
        <f aca="false">M40*5.5017049523</f>
        <v>56393.4009011965</v>
      </c>
      <c r="X40" s="67" t="n">
        <f aca="false">N40*5.1890047538+L40*5.5017049523</f>
        <v>19308799.889001</v>
      </c>
      <c r="Y40" s="67" t="n">
        <f aca="false">N40*5.1890047538</f>
        <v>15431016.7733855</v>
      </c>
      <c r="Z40" s="67" t="n">
        <f aca="false">L40*5.5017049523</f>
        <v>3877783.11561549</v>
      </c>
      <c r="AA40" s="67" t="n">
        <f aca="false">IFE_cost_central!B28*3</f>
        <v>1937164.38481019</v>
      </c>
      <c r="AB40" s="67" t="n">
        <f aca="false">AA40*$AC$13</f>
        <v>17525454.6179961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4" t="n">
        <f aca="false">central_v2_m!D29+temporary_pension_bonus_central!B29</f>
        <v>18761501.7729448</v>
      </c>
      <c r="G41" s="164" t="n">
        <f aca="false">central_v2_m!E29+temporary_pension_bonus_central!B29</f>
        <v>18014188.2133252</v>
      </c>
      <c r="H41" s="67" t="n">
        <f aca="false">F41-J41</f>
        <v>18409290.531378</v>
      </c>
      <c r="I41" s="67" t="n">
        <f aca="false">G41-K41</f>
        <v>17672543.3090054</v>
      </c>
      <c r="J41" s="164" t="n">
        <f aca="false">central_v2_m!J29</f>
        <v>352211.241566867</v>
      </c>
      <c r="K41" s="164" t="n">
        <f aca="false">central_v2_m!K29</f>
        <v>341644.904319861</v>
      </c>
      <c r="L41" s="67" t="n">
        <f aca="false">H41-I41</f>
        <v>736747.22237258</v>
      </c>
      <c r="M41" s="67" t="n">
        <f aca="false">J41-K41</f>
        <v>10566.337247006</v>
      </c>
      <c r="N41" s="164" t="n">
        <f aca="false">SUM(central_v5_m!C29:J29)</f>
        <v>3089882.17029813</v>
      </c>
      <c r="O41" s="7"/>
      <c r="P41" s="7"/>
      <c r="Q41" s="67" t="n">
        <f aca="false">I41*5.5017049523</f>
        <v>97229119.0428911</v>
      </c>
      <c r="R41" s="67"/>
      <c r="S41" s="67"/>
      <c r="T41" s="7"/>
      <c r="U41" s="7"/>
      <c r="V41" s="67" t="n">
        <f aca="false">K41*5.5017049523</f>
        <v>1879629.46202464</v>
      </c>
      <c r="W41" s="67" t="n">
        <f aca="false">M41*5.5017049523</f>
        <v>58132.8699595246</v>
      </c>
      <c r="X41" s="67" t="n">
        <f aca="false">N41*5.1890047538+L41*5.5017049523</f>
        <v>20086779.1122794</v>
      </c>
      <c r="Y41" s="67" t="n">
        <f aca="false">N41*5.1890047538</f>
        <v>16033413.2703589</v>
      </c>
      <c r="Z41" s="67" t="n">
        <f aca="false">L41*5.5017049523</f>
        <v>4053365.84192049</v>
      </c>
      <c r="AA41" s="67" t="n">
        <f aca="false">IFE_cost_central!B29*3</f>
        <v>2223769.95445153</v>
      </c>
      <c r="AB41" s="67" t="n">
        <f aca="false">AA41*$AC$13</f>
        <v>20118364.6174778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0"/>
      <c r="B42" s="5"/>
      <c r="C42" s="160" t="n">
        <f aca="false">C38+1</f>
        <v>2022</v>
      </c>
      <c r="D42" s="160" t="n">
        <f aca="false">D38</f>
        <v>1</v>
      </c>
      <c r="E42" s="160" t="n">
        <v>189</v>
      </c>
      <c r="F42" s="162" t="n">
        <f aca="false">central_v2_m!D30+temporary_pension_bonus_central!B30</f>
        <v>19208868.8428444</v>
      </c>
      <c r="G42" s="162" t="n">
        <f aca="false">central_v2_m!E30+temporary_pension_bonus_central!B30</f>
        <v>18443160.4038512</v>
      </c>
      <c r="H42" s="8" t="n">
        <f aca="false">F42-J42</f>
        <v>18820292.0566497</v>
      </c>
      <c r="I42" s="8" t="n">
        <f aca="false">G42-K42</f>
        <v>18066240.9212424</v>
      </c>
      <c r="J42" s="162" t="n">
        <f aca="false">central_v2_m!J30</f>
        <v>388576.786194691</v>
      </c>
      <c r="K42" s="162" t="n">
        <f aca="false">central_v2_m!K30</f>
        <v>376919.48260885</v>
      </c>
      <c r="L42" s="8" t="n">
        <f aca="false">H42-I42</f>
        <v>754051.13540728</v>
      </c>
      <c r="M42" s="8" t="n">
        <f aca="false">J42-K42</f>
        <v>11657.3035858408</v>
      </c>
      <c r="N42" s="162" t="n">
        <f aca="false">SUM(central_v5_m!C30:J30)</f>
        <v>3791963.08014348</v>
      </c>
      <c r="O42" s="5"/>
      <c r="P42" s="5"/>
      <c r="Q42" s="8" t="n">
        <f aca="false">I42*5.5017049523</f>
        <v>99395127.1458441</v>
      </c>
      <c r="R42" s="8"/>
      <c r="S42" s="8"/>
      <c r="T42" s="5"/>
      <c r="U42" s="5"/>
      <c r="V42" s="8" t="n">
        <f aca="false">K42*5.5017049523</f>
        <v>2073699.78408747</v>
      </c>
      <c r="W42" s="8" t="n">
        <f aca="false">M42*5.5017049523</f>
        <v>64135.0448686849</v>
      </c>
      <c r="X42" s="8" t="n">
        <f aca="false">N42*5.1890047538+L42*5.5017049523</f>
        <v>23825081.3150563</v>
      </c>
      <c r="Y42" s="8" t="n">
        <f aca="false">N42*5.1890047538</f>
        <v>19676514.4490986</v>
      </c>
      <c r="Z42" s="8" t="n">
        <f aca="false">L42*5.5017049523</f>
        <v>4148566.86595767</v>
      </c>
      <c r="AA42" s="8" t="n">
        <f aca="false">IFE_cost_central!B30*3</f>
        <v>2063497.42575918</v>
      </c>
      <c r="AB42" s="8" t="n">
        <f aca="false">AA42*$AC$13</f>
        <v>18668384.971902</v>
      </c>
      <c r="AC42" s="8"/>
      <c r="AD42" s="8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4" t="n">
        <f aca="false">central_v2_m!D31+temporary_pension_bonus_central!B31</f>
        <v>19748963.7218189</v>
      </c>
      <c r="G43" s="164" t="n">
        <f aca="false">central_v2_m!E31+temporary_pension_bonus_central!B31</f>
        <v>18960982.8889418</v>
      </c>
      <c r="H43" s="67" t="n">
        <f aca="false">F43-J43</f>
        <v>19335104.4530193</v>
      </c>
      <c r="I43" s="67" t="n">
        <f aca="false">G43-K43</f>
        <v>18559539.3982062</v>
      </c>
      <c r="J43" s="164" t="n">
        <f aca="false">central_v2_m!J31</f>
        <v>413859.268799662</v>
      </c>
      <c r="K43" s="164" t="n">
        <f aca="false">central_v2_m!K31</f>
        <v>401443.490735672</v>
      </c>
      <c r="L43" s="67" t="n">
        <f aca="false">H43-I43</f>
        <v>775565.054813102</v>
      </c>
      <c r="M43" s="67" t="n">
        <f aca="false">J43-K43</f>
        <v>12415.7780639899</v>
      </c>
      <c r="N43" s="164" t="n">
        <f aca="false">SUM(central_v5_m!C31:J31)</f>
        <v>3200361.43498366</v>
      </c>
      <c r="O43" s="7"/>
      <c r="P43" s="7"/>
      <c r="Q43" s="67" t="n">
        <f aca="false">I43*5.5017049523</f>
        <v>102109109.819518</v>
      </c>
      <c r="R43" s="67"/>
      <c r="S43" s="67"/>
      <c r="T43" s="7"/>
      <c r="U43" s="7"/>
      <c r="V43" s="67" t="n">
        <f aca="false">K43*5.5017049523</f>
        <v>2208623.64104904</v>
      </c>
      <c r="W43" s="67" t="n">
        <f aca="false">M43*5.5017049523</f>
        <v>68307.9476613109</v>
      </c>
      <c r="X43" s="67" t="n">
        <f aca="false">N43*5.1890047538+L43*5.5017049523</f>
        <v>20873620.8029044</v>
      </c>
      <c r="Y43" s="67" t="n">
        <f aca="false">N43*5.1890047538</f>
        <v>16606690.7000084</v>
      </c>
      <c r="Z43" s="67" t="n">
        <f aca="false">L43*5.5017049523</f>
        <v>4266930.10289606</v>
      </c>
      <c r="AA43" s="67" t="n">
        <f aca="false">IFE_cost_central!B31*3</f>
        <v>2230609.15979001</v>
      </c>
      <c r="AB43" s="67" t="n">
        <f aca="false">AA43*$AC$13</f>
        <v>20180238.6554905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4" t="n">
        <f aca="false">central_v2_m!D32+temporary_pension_bonus_central!B32</f>
        <v>20242479.5323518</v>
      </c>
      <c r="G44" s="164" t="n">
        <f aca="false">central_v2_m!E32+temporary_pension_bonus_central!B32</f>
        <v>19432787.0032896</v>
      </c>
      <c r="H44" s="67" t="n">
        <f aca="false">F44-J44</f>
        <v>19799248.2600337</v>
      </c>
      <c r="I44" s="67" t="n">
        <f aca="false">G44-K44</f>
        <v>19002852.6691411</v>
      </c>
      <c r="J44" s="164" t="n">
        <f aca="false">central_v2_m!J32</f>
        <v>443231.272318093</v>
      </c>
      <c r="K44" s="164" t="n">
        <f aca="false">central_v2_m!K32</f>
        <v>429934.33414855</v>
      </c>
      <c r="L44" s="67" t="n">
        <f aca="false">H44-I44</f>
        <v>796395.590892609</v>
      </c>
      <c r="M44" s="67" t="n">
        <f aca="false">J44-K44</f>
        <v>13296.9381695428</v>
      </c>
      <c r="N44" s="164" t="n">
        <f aca="false">SUM(central_v5_m!C32:J32)</f>
        <v>3276767.18413147</v>
      </c>
      <c r="O44" s="7"/>
      <c r="P44" s="7"/>
      <c r="Q44" s="67" t="n">
        <f aca="false">I44*5.5017049523</f>
        <v>104548088.637641</v>
      </c>
      <c r="R44" s="67"/>
      <c r="S44" s="67"/>
      <c r="T44" s="7"/>
      <c r="U44" s="7"/>
      <c r="V44" s="67" t="n">
        <f aca="false">K44*5.5017049523</f>
        <v>2365371.85534888</v>
      </c>
      <c r="W44" s="67" t="n">
        <f aca="false">M44*5.5017049523</f>
        <v>73155.8305778006</v>
      </c>
      <c r="X44" s="67" t="n">
        <f aca="false">N44*5.1890047538+L44*5.5017049523</f>
        <v>21384694.0619578</v>
      </c>
      <c r="Y44" s="67" t="n">
        <f aca="false">N44*5.1890047538</f>
        <v>17003160.495554</v>
      </c>
      <c r="Z44" s="67" t="n">
        <f aca="false">L44*5.5017049523</f>
        <v>4381533.56640375</v>
      </c>
      <c r="AA44" s="67" t="n">
        <f aca="false">IFE_cost_central!B32*3</f>
        <v>2097542.57205132</v>
      </c>
      <c r="AB44" s="67" t="n">
        <f aca="false">AA44*$AC$13</f>
        <v>18976390.152559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4" t="n">
        <f aca="false">central_v2_m!D33+temporary_pension_bonus_central!B33</f>
        <v>20759308.7161943</v>
      </c>
      <c r="G45" s="164" t="n">
        <f aca="false">central_v2_m!E33+temporary_pension_bonus_central!B33</f>
        <v>19927656.1424796</v>
      </c>
      <c r="H45" s="67" t="n">
        <f aca="false">F45-J45</f>
        <v>20290506.2394108</v>
      </c>
      <c r="I45" s="67" t="n">
        <f aca="false">G45-K45</f>
        <v>19472917.7399997</v>
      </c>
      <c r="J45" s="164" t="n">
        <f aca="false">central_v2_m!J33</f>
        <v>468802.476783449</v>
      </c>
      <c r="K45" s="164" t="n">
        <f aca="false">central_v2_m!K33</f>
        <v>454738.402479946</v>
      </c>
      <c r="L45" s="67" t="n">
        <f aca="false">H45-I45</f>
        <v>817588.499411166</v>
      </c>
      <c r="M45" s="67" t="n">
        <f aca="false">J45-K45</f>
        <v>14064.0743035034</v>
      </c>
      <c r="N45" s="164" t="n">
        <f aca="false">SUM(central_v5_m!C33:J33)</f>
        <v>3344849.39994473</v>
      </c>
      <c r="O45" s="7"/>
      <c r="P45" s="7"/>
      <c r="Q45" s="67" t="n">
        <f aca="false">I45*5.5017049523</f>
        <v>107134247.965887</v>
      </c>
      <c r="R45" s="67"/>
      <c r="S45" s="67"/>
      <c r="T45" s="7"/>
      <c r="U45" s="7"/>
      <c r="V45" s="67" t="n">
        <f aca="false">K45*5.5017049523</f>
        <v>2501836.52092491</v>
      </c>
      <c r="W45" s="67" t="n">
        <f aca="false">M45*5.5017049523</f>
        <v>77376.3872450997</v>
      </c>
      <c r="X45" s="67" t="n">
        <f aca="false">N45*5.1890047538+L45*5.5017049523</f>
        <v>21854570.1332122</v>
      </c>
      <c r="Y45" s="67" t="n">
        <f aca="false">N45*5.1890047538</f>
        <v>17356439.4370583</v>
      </c>
      <c r="Z45" s="67" t="n">
        <f aca="false">L45*5.5017049523</f>
        <v>4498130.69615394</v>
      </c>
      <c r="AA45" s="67" t="n">
        <f aca="false">IFE_cost_central!B33*3</f>
        <v>2359014.08241425</v>
      </c>
      <c r="AB45" s="67" t="n">
        <f aca="false">AA45*$AC$13</f>
        <v>21341913.2463637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0"/>
      <c r="B46" s="5"/>
      <c r="C46" s="160" t="n">
        <f aca="false">C42+1</f>
        <v>2023</v>
      </c>
      <c r="D46" s="160" t="n">
        <f aca="false">D42</f>
        <v>1</v>
      </c>
      <c r="E46" s="160" t="n">
        <v>193</v>
      </c>
      <c r="F46" s="162" t="n">
        <f aca="false">central_v2_m!D34+temporary_pension_bonus_central!B34</f>
        <v>21273154.7912853</v>
      </c>
      <c r="G46" s="162" t="n">
        <f aca="false">central_v2_m!E34+temporary_pension_bonus_central!B34</f>
        <v>20419648.5471632</v>
      </c>
      <c r="H46" s="8" t="n">
        <f aca="false">F46-J46</f>
        <v>20770096.145799</v>
      </c>
      <c r="I46" s="8" t="n">
        <f aca="false">G46-K46</f>
        <v>19931681.6610415</v>
      </c>
      <c r="J46" s="162" t="n">
        <f aca="false">central_v2_m!J34</f>
        <v>503058.645486307</v>
      </c>
      <c r="K46" s="162" t="n">
        <f aca="false">central_v2_m!K34</f>
        <v>487966.886121718</v>
      </c>
      <c r="L46" s="8" t="n">
        <f aca="false">H46-I46</f>
        <v>838414.484757587</v>
      </c>
      <c r="M46" s="8" t="n">
        <f aca="false">J46-K46</f>
        <v>15091.7593645891</v>
      </c>
      <c r="N46" s="162" t="n">
        <f aca="false">SUM(central_v5_m!C34:J34)</f>
        <v>4159750.15461135</v>
      </c>
      <c r="O46" s="5"/>
      <c r="P46" s="5"/>
      <c r="Q46" s="8" t="n">
        <f aca="false">I46*5.5017049523</f>
        <v>109658231.702219</v>
      </c>
      <c r="R46" s="8"/>
      <c r="S46" s="8"/>
      <c r="T46" s="5"/>
      <c r="U46" s="5"/>
      <c r="V46" s="8" t="n">
        <f aca="false">K46*5.5017049523</f>
        <v>2684649.83393426</v>
      </c>
      <c r="W46" s="8" t="n">
        <f aca="false">M46*5.5017049523</f>
        <v>83030.4072350799</v>
      </c>
      <c r="X46" s="8" t="n">
        <f aca="false">N46*5.1890047538+L46*5.5017049523</f>
        <v>26197672.4497695</v>
      </c>
      <c r="Y46" s="8" t="n">
        <f aca="false">N46*5.1890047538</f>
        <v>21584963.3268986</v>
      </c>
      <c r="Z46" s="8" t="n">
        <f aca="false">L46*5.5017049523</f>
        <v>4612709.12287087</v>
      </c>
      <c r="AA46" s="8" t="n">
        <f aca="false">IFE_cost_central!B34*3</f>
        <v>2219077.6607637</v>
      </c>
      <c r="AB46" s="8" t="n">
        <f aca="false">AA46*$AC$13</f>
        <v>20075913.6098477</v>
      </c>
      <c r="AC46" s="8"/>
      <c r="AD46" s="8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4" t="n">
        <f aca="false">central_v2_m!D35+temporary_pension_bonus_central!B35</f>
        <v>21835951.0736635</v>
      </c>
      <c r="G47" s="164" t="n">
        <f aca="false">central_v2_m!E35+temporary_pension_bonus_central!B35</f>
        <v>20957055.2517912</v>
      </c>
      <c r="H47" s="67" t="n">
        <f aca="false">F47-J47</f>
        <v>21311367.7286758</v>
      </c>
      <c r="I47" s="67" t="n">
        <f aca="false">G47-K47</f>
        <v>20448209.4071531</v>
      </c>
      <c r="J47" s="164" t="n">
        <f aca="false">central_v2_m!J35</f>
        <v>524583.34498776</v>
      </c>
      <c r="K47" s="164" t="n">
        <f aca="false">central_v2_m!K35</f>
        <v>508845.844638127</v>
      </c>
      <c r="L47" s="67" t="n">
        <f aca="false">H47-I47</f>
        <v>863158.321522731</v>
      </c>
      <c r="M47" s="67" t="n">
        <f aca="false">J47-K47</f>
        <v>15737.5003496328</v>
      </c>
      <c r="N47" s="164" t="n">
        <f aca="false">SUM(central_v5_m!C35:J35)</f>
        <v>3501124.62654598</v>
      </c>
      <c r="O47" s="7"/>
      <c r="P47" s="7"/>
      <c r="Q47" s="67" t="n">
        <f aca="false">I47*5.5017049523</f>
        <v>112500014.961001</v>
      </c>
      <c r="R47" s="67"/>
      <c r="S47" s="67"/>
      <c r="T47" s="7"/>
      <c r="U47" s="7"/>
      <c r="V47" s="67" t="n">
        <f aca="false">K47*5.5017049523</f>
        <v>2799519.70340286</v>
      </c>
      <c r="W47" s="67" t="n">
        <f aca="false">M47*5.5017049523</f>
        <v>86583.0836103975</v>
      </c>
      <c r="X47" s="67" t="n">
        <f aca="false">N47*5.1890047538+L47*5.5017049523</f>
        <v>22916194.7429339</v>
      </c>
      <c r="Y47" s="67" t="n">
        <f aca="false">N47*5.1890047538</f>
        <v>18167352.3307934</v>
      </c>
      <c r="Z47" s="67" t="n">
        <f aca="false">L47*5.5017049523</f>
        <v>4748842.41214057</v>
      </c>
      <c r="AA47" s="67" t="n">
        <f aca="false">IFE_cost_central!B35*3</f>
        <v>2347235.37788004</v>
      </c>
      <c r="AB47" s="67" t="n">
        <f aca="false">AA47*$AC$13</f>
        <v>21235351.7416242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4" t="n">
        <f aca="false">central_v2_m!D36+temporary_pension_bonus_central!B36</f>
        <v>22240340.5939303</v>
      </c>
      <c r="G48" s="164" t="n">
        <f aca="false">central_v2_m!E36+temporary_pension_bonus_central!B36</f>
        <v>21343975.1296553</v>
      </c>
      <c r="H48" s="67" t="n">
        <f aca="false">F48-J48</f>
        <v>21700352.9195549</v>
      </c>
      <c r="I48" s="67" t="n">
        <f aca="false">G48-K48</f>
        <v>20820187.0855112</v>
      </c>
      <c r="J48" s="164" t="n">
        <f aca="false">central_v2_m!J36</f>
        <v>539987.674375411</v>
      </c>
      <c r="K48" s="164" t="n">
        <f aca="false">central_v2_m!K36</f>
        <v>523788.044144149</v>
      </c>
      <c r="L48" s="67" t="n">
        <f aca="false">H48-I48</f>
        <v>880165.834043726</v>
      </c>
      <c r="M48" s="67" t="n">
        <f aca="false">J48-K48</f>
        <v>16199.6302312624</v>
      </c>
      <c r="N48" s="164" t="n">
        <f aca="false">SUM(central_v5_m!C36:J36)</f>
        <v>3545140.19897836</v>
      </c>
      <c r="O48" s="7"/>
      <c r="P48" s="7"/>
      <c r="Q48" s="67" t="n">
        <f aca="false">I48*5.5017049523</f>
        <v>114546526.396169</v>
      </c>
      <c r="R48" s="67"/>
      <c r="S48" s="67"/>
      <c r="T48" s="7"/>
      <c r="U48" s="7"/>
      <c r="V48" s="67" t="n">
        <f aca="false">K48*5.5017049523</f>
        <v>2881727.27642339</v>
      </c>
      <c r="W48" s="67" t="n">
        <f aca="false">M48*5.5017049523</f>
        <v>89125.5858687649</v>
      </c>
      <c r="X48" s="67" t="n">
        <f aca="false">N48*5.1890047538+L48*5.5017049523</f>
        <v>23238162.0733898</v>
      </c>
      <c r="Y48" s="67" t="n">
        <f aca="false">N48*5.1890047538</f>
        <v>18395749.3453862</v>
      </c>
      <c r="Z48" s="67" t="n">
        <f aca="false">L48*5.5017049523</f>
        <v>4842412.72800363</v>
      </c>
      <c r="AA48" s="67" t="n">
        <f aca="false">IFE_cost_central!B36*3</f>
        <v>2221649.04371276</v>
      </c>
      <c r="AB48" s="67" t="n">
        <f aca="false">AA48*$AC$13</f>
        <v>20099176.8163843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4" t="n">
        <f aca="false">central_v2_m!D37+temporary_pension_bonus_central!B37</f>
        <v>22774341.0562198</v>
      </c>
      <c r="G49" s="164" t="n">
        <f aca="false">central_v2_m!E37+temporary_pension_bonus_central!B37</f>
        <v>21854721.0407223</v>
      </c>
      <c r="H49" s="67" t="n">
        <f aca="false">F49-J49</f>
        <v>22213963.3349384</v>
      </c>
      <c r="I49" s="67" t="n">
        <f aca="false">G49-K49</f>
        <v>21311154.6510793</v>
      </c>
      <c r="J49" s="164" t="n">
        <f aca="false">central_v2_m!J37</f>
        <v>560377.721281433</v>
      </c>
      <c r="K49" s="164" t="n">
        <f aca="false">central_v2_m!K37</f>
        <v>543566.38964299</v>
      </c>
      <c r="L49" s="67" t="n">
        <f aca="false">H49-I49</f>
        <v>902808.683859106</v>
      </c>
      <c r="M49" s="67" t="n">
        <f aca="false">J49-K49</f>
        <v>16811.3316384429</v>
      </c>
      <c r="N49" s="164" t="n">
        <f aca="false">SUM(central_v5_m!C37:J37)</f>
        <v>3591278.39633431</v>
      </c>
      <c r="O49" s="7"/>
      <c r="P49" s="7"/>
      <c r="Q49" s="67" t="n">
        <f aca="false">I49*5.5017049523</f>
        <v>117247685.083074</v>
      </c>
      <c r="R49" s="67"/>
      <c r="S49" s="67"/>
      <c r="T49" s="7"/>
      <c r="U49" s="7"/>
      <c r="V49" s="67" t="n">
        <f aca="false">K49*5.5017049523</f>
        <v>2990541.89780267</v>
      </c>
      <c r="W49" s="67" t="n">
        <f aca="false">M49*5.5017049523</f>
        <v>92490.9865299792</v>
      </c>
      <c r="X49" s="67" t="n">
        <f aca="false">N49*5.1890047538+L49*5.5017049523</f>
        <v>23602147.677765</v>
      </c>
      <c r="Y49" s="67" t="n">
        <f aca="false">N49*5.1890047538</f>
        <v>18635160.670798</v>
      </c>
      <c r="Z49" s="67" t="n">
        <f aca="false">L49*5.5017049523</f>
        <v>4966987.00696709</v>
      </c>
      <c r="AA49" s="67" t="n">
        <f aca="false">IFE_cost_central!B37*3</f>
        <v>2360389.34506633</v>
      </c>
      <c r="AB49" s="67" t="n">
        <f aca="false">AA49*$AC$13</f>
        <v>21354355.1967659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0"/>
      <c r="B50" s="5"/>
      <c r="C50" s="160" t="n">
        <f aca="false">C46+1</f>
        <v>2024</v>
      </c>
      <c r="D50" s="160" t="n">
        <f aca="false">D46</f>
        <v>1</v>
      </c>
      <c r="E50" s="160" t="n">
        <v>197</v>
      </c>
      <c r="F50" s="162" t="n">
        <f aca="false">central_v2_m!D38+temporary_pension_bonus_central!B38</f>
        <v>23178222.9455161</v>
      </c>
      <c r="G50" s="162" t="n">
        <f aca="false">central_v2_m!E38+temporary_pension_bonus_central!B38</f>
        <v>22241191.8804673</v>
      </c>
      <c r="H50" s="8" t="n">
        <f aca="false">F50-J50</f>
        <v>22581250.0175266</v>
      </c>
      <c r="I50" s="8" t="n">
        <f aca="false">G50-K50</f>
        <v>21662128.1403175</v>
      </c>
      <c r="J50" s="162" t="n">
        <f aca="false">central_v2_m!J38</f>
        <v>596972.927989481</v>
      </c>
      <c r="K50" s="162" t="n">
        <f aca="false">central_v2_m!K38</f>
        <v>579063.740149797</v>
      </c>
      <c r="L50" s="8" t="n">
        <f aca="false">H50-I50</f>
        <v>919121.877209112</v>
      </c>
      <c r="M50" s="8" t="n">
        <f aca="false">J50-K50</f>
        <v>17909.1878396844</v>
      </c>
      <c r="N50" s="162" t="n">
        <f aca="false">SUM(central_v5_m!C38:J38)</f>
        <v>4518801.92404724</v>
      </c>
      <c r="O50" s="5"/>
      <c r="P50" s="5"/>
      <c r="Q50" s="8" t="n">
        <f aca="false">I50*5.5017049523</f>
        <v>119178637.666942</v>
      </c>
      <c r="R50" s="8"/>
      <c r="S50" s="8"/>
      <c r="T50" s="5"/>
      <c r="U50" s="5"/>
      <c r="V50" s="8" t="n">
        <f aca="false">K50*5.5017049523</f>
        <v>3185837.8468795</v>
      </c>
      <c r="W50" s="8" t="n">
        <f aca="false">M50*5.5017049523</f>
        <v>98531.0674292627</v>
      </c>
      <c r="X50" s="8" t="n">
        <f aca="false">N50*5.1890047538+L50*5.5017049523</f>
        <v>28504822.0489703</v>
      </c>
      <c r="Y50" s="8" t="n">
        <f aca="false">N50*5.1890047538</f>
        <v>23448084.6653617</v>
      </c>
      <c r="Z50" s="8" t="n">
        <f aca="false">L50*5.5017049523</f>
        <v>5056737.38360864</v>
      </c>
      <c r="AA50" s="8" t="n">
        <f aca="false">IFE_cost_central!B38*3</f>
        <v>2253986.24945689</v>
      </c>
      <c r="AB50" s="8" t="n">
        <f aca="false">AA50*$AC$13</f>
        <v>20391730.3220059</v>
      </c>
      <c r="AC50" s="8"/>
      <c r="AD50" s="8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4" t="n">
        <f aca="false">central_v2_m!D39+temporary_pension_bonus_central!B39</f>
        <v>23614992.9151084</v>
      </c>
      <c r="G51" s="164" t="n">
        <f aca="false">central_v2_m!E39+temporary_pension_bonus_central!B39</f>
        <v>22658337.2382852</v>
      </c>
      <c r="H51" s="67" t="n">
        <f aca="false">F51-J51</f>
        <v>22977514.6553121</v>
      </c>
      <c r="I51" s="67" t="n">
        <f aca="false">G51-K51</f>
        <v>22039983.3262828</v>
      </c>
      <c r="J51" s="164" t="n">
        <f aca="false">central_v2_m!J39</f>
        <v>637478.259796221</v>
      </c>
      <c r="K51" s="164" t="n">
        <f aca="false">central_v2_m!K39</f>
        <v>618353.912002334</v>
      </c>
      <c r="L51" s="67" t="n">
        <f aca="false">H51-I51</f>
        <v>937531.329029307</v>
      </c>
      <c r="M51" s="67" t="n">
        <f aca="false">J51-K51</f>
        <v>19124.3477938864</v>
      </c>
      <c r="N51" s="164" t="n">
        <f aca="false">SUM(central_v5_m!C39:J39)</f>
        <v>3782009.84470181</v>
      </c>
      <c r="O51" s="7"/>
      <c r="P51" s="7"/>
      <c r="Q51" s="67" t="n">
        <f aca="false">I51*5.5017049523</f>
        <v>121257485.41482</v>
      </c>
      <c r="R51" s="67"/>
      <c r="S51" s="67"/>
      <c r="T51" s="7"/>
      <c r="U51" s="7"/>
      <c r="V51" s="67" t="n">
        <f aca="false">K51*5.5017049523</f>
        <v>3402000.77993732</v>
      </c>
      <c r="W51" s="67" t="n">
        <f aca="false">M51*5.5017049523</f>
        <v>105216.518967133</v>
      </c>
      <c r="X51" s="67" t="n">
        <f aca="false">N51*5.1890047538+L51*5.5017049523</f>
        <v>24782887.818933</v>
      </c>
      <c r="Y51" s="67" t="n">
        <f aca="false">N51*5.1890047538</f>
        <v>19624867.0630761</v>
      </c>
      <c r="Z51" s="67" t="n">
        <f aca="false">L51*5.5017049523</f>
        <v>5158020.75585694</v>
      </c>
      <c r="AA51" s="67" t="n">
        <f aca="false">IFE_cost_central!B39*3</f>
        <v>2399510.04042834</v>
      </c>
      <c r="AB51" s="67" t="n">
        <f aca="false">AA51*$AC$13</f>
        <v>21708278.6823345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4" t="n">
        <f aca="false">central_v2_m!D40+temporary_pension_bonus_central!B40</f>
        <v>23948570.2507628</v>
      </c>
      <c r="G52" s="164" t="n">
        <f aca="false">central_v2_m!E40+temporary_pension_bonus_central!B40</f>
        <v>22977150.7999062</v>
      </c>
      <c r="H52" s="67" t="n">
        <f aca="false">F52-J52</f>
        <v>23290352.197671</v>
      </c>
      <c r="I52" s="67" t="n">
        <f aca="false">G52-K52</f>
        <v>22338679.2884071</v>
      </c>
      <c r="J52" s="164" t="n">
        <f aca="false">central_v2_m!J40</f>
        <v>658218.053091814</v>
      </c>
      <c r="K52" s="164" t="n">
        <f aca="false">central_v2_m!K40</f>
        <v>638471.51149906</v>
      </c>
      <c r="L52" s="67" t="n">
        <f aca="false">H52-I52</f>
        <v>951672.909263846</v>
      </c>
      <c r="M52" s="67" t="n">
        <f aca="false">J52-K52</f>
        <v>19746.5415927543</v>
      </c>
      <c r="N52" s="164" t="n">
        <f aca="false">SUM(central_v5_m!C40:J40)</f>
        <v>3801779.4470535</v>
      </c>
      <c r="O52" s="7"/>
      <c r="P52" s="7"/>
      <c r="Q52" s="67" t="n">
        <f aca="false">I52*5.5017049523</f>
        <v>122900822.468871</v>
      </c>
      <c r="R52" s="67"/>
      <c r="S52" s="67"/>
      <c r="T52" s="7"/>
      <c r="U52" s="7"/>
      <c r="V52" s="67" t="n">
        <f aca="false">K52*5.5017049523</f>
        <v>3512681.87671684</v>
      </c>
      <c r="W52" s="67" t="n">
        <f aca="false">M52*5.5017049523</f>
        <v>108639.645671654</v>
      </c>
      <c r="X52" s="67" t="n">
        <f aca="false">N52*5.1890047538+L52*5.5017049523</f>
        <v>24963275.1815264</v>
      </c>
      <c r="Y52" s="67" t="n">
        <f aca="false">N52*5.1890047538</f>
        <v>19727451.6236597</v>
      </c>
      <c r="Z52" s="67" t="n">
        <f aca="false">L52*5.5017049523</f>
        <v>5235823.55786665</v>
      </c>
      <c r="AA52" s="67" t="n">
        <f aca="false">IFE_cost_central!B40*3</f>
        <v>2300339.6834016</v>
      </c>
      <c r="AB52" s="67" t="n">
        <f aca="false">AA52*$AC$13</f>
        <v>20811088.126308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4" t="n">
        <f aca="false">central_v2_m!D41+temporary_pension_bonus_central!B41</f>
        <v>24431982.5834852</v>
      </c>
      <c r="G53" s="164" t="n">
        <f aca="false">central_v2_m!E41+temporary_pension_bonus_central!B41</f>
        <v>23439238.0902677</v>
      </c>
      <c r="H53" s="67" t="n">
        <f aca="false">F53-J53</f>
        <v>23673892.8573139</v>
      </c>
      <c r="I53" s="67" t="n">
        <f aca="false">G53-K53</f>
        <v>22703891.0558815</v>
      </c>
      <c r="J53" s="164" t="n">
        <f aca="false">central_v2_m!J41</f>
        <v>758089.726171285</v>
      </c>
      <c r="K53" s="164" t="n">
        <f aca="false">central_v2_m!K41</f>
        <v>735347.034386147</v>
      </c>
      <c r="L53" s="67" t="n">
        <f aca="false">H53-I53</f>
        <v>970001.801432379</v>
      </c>
      <c r="M53" s="67" t="n">
        <f aca="false">J53-K53</f>
        <v>22742.6917851383</v>
      </c>
      <c r="N53" s="164" t="n">
        <f aca="false">SUM(central_v5_m!C41:J41)</f>
        <v>3847194.4450594</v>
      </c>
      <c r="O53" s="7"/>
      <c r="P53" s="7"/>
      <c r="Q53" s="67" t="n">
        <f aca="false">I53*5.5017049523</f>
        <v>124910109.858623</v>
      </c>
      <c r="R53" s="67"/>
      <c r="S53" s="67"/>
      <c r="T53" s="7"/>
      <c r="U53" s="7"/>
      <c r="V53" s="67" t="n">
        <f aca="false">K53*5.5017049523</f>
        <v>4045662.42074138</v>
      </c>
      <c r="W53" s="67" t="n">
        <f aca="false">M53*5.5017049523</f>
        <v>125123.580022928</v>
      </c>
      <c r="X53" s="67" t="n">
        <f aca="false">N53*5.1890047538+L53*5.5017049523</f>
        <v>25299773.9788866</v>
      </c>
      <c r="Y53" s="67" t="n">
        <f aca="false">N53*5.1890047538</f>
        <v>19963110.2642062</v>
      </c>
      <c r="Z53" s="67" t="n">
        <f aca="false">L53*5.5017049523</f>
        <v>5336663.71468044</v>
      </c>
      <c r="AA53" s="67" t="n">
        <f aca="false">IFE_cost_central!B41*3</f>
        <v>2386539.37199422</v>
      </c>
      <c r="AB53" s="67" t="n">
        <f aca="false">AA53*$AC$13</f>
        <v>21590933.5242314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0"/>
      <c r="B54" s="5"/>
      <c r="C54" s="160" t="n">
        <f aca="false">C50+1</f>
        <v>2025</v>
      </c>
      <c r="D54" s="160" t="n">
        <f aca="false">D50</f>
        <v>1</v>
      </c>
      <c r="E54" s="160" t="n">
        <v>201</v>
      </c>
      <c r="F54" s="162" t="n">
        <f aca="false">central_v2_m!D42+temporary_pension_bonus_central!B42</f>
        <v>24907688.4129884</v>
      </c>
      <c r="G54" s="162" t="n">
        <f aca="false">central_v2_m!E42+temporary_pension_bonus_central!B42</f>
        <v>23894838.2657498</v>
      </c>
      <c r="H54" s="8" t="n">
        <f aca="false">F54-J54</f>
        <v>24091503.1418368</v>
      </c>
      <c r="I54" s="8" t="n">
        <f aca="false">G54-K54</f>
        <v>23103138.5527327</v>
      </c>
      <c r="J54" s="162" t="n">
        <f aca="false">central_v2_m!J42</f>
        <v>816185.271151637</v>
      </c>
      <c r="K54" s="162" t="n">
        <f aca="false">central_v2_m!K42</f>
        <v>791699.713017088</v>
      </c>
      <c r="L54" s="8" t="n">
        <f aca="false">H54-I54</f>
        <v>988364.58910406</v>
      </c>
      <c r="M54" s="8" t="n">
        <f aca="false">J54-K54</f>
        <v>24485.5581345491</v>
      </c>
      <c r="N54" s="162" t="n">
        <f aca="false">SUM(central_v5_m!C42:J42)</f>
        <v>4699701.17560694</v>
      </c>
      <c r="O54" s="5"/>
      <c r="P54" s="5"/>
      <c r="Q54" s="8" t="n">
        <f aca="false">I54*5.5017049523</f>
        <v>127106651.789243</v>
      </c>
      <c r="R54" s="8"/>
      <c r="S54" s="8"/>
      <c r="T54" s="5"/>
      <c r="U54" s="5"/>
      <c r="V54" s="8" t="n">
        <f aca="false">K54*5.5017049523</f>
        <v>4355698.2318406</v>
      </c>
      <c r="W54" s="8" t="n">
        <f aca="false">M54*5.5017049523</f>
        <v>134712.316448678</v>
      </c>
      <c r="X54" s="8" t="n">
        <f aca="false">N54*5.1890047538+L54*5.5017049523</f>
        <v>29824462.0962156</v>
      </c>
      <c r="Y54" s="8" t="n">
        <f aca="false">N54*5.1890047538</f>
        <v>24386771.7416639</v>
      </c>
      <c r="Z54" s="8" t="n">
        <f aca="false">L54*5.5017049523</f>
        <v>5437690.35455176</v>
      </c>
      <c r="AA54" s="8" t="n">
        <f aca="false">IFE_cost_central!B42*3</f>
        <v>2253154.41065906</v>
      </c>
      <c r="AB54" s="8" t="n">
        <f aca="false">AA54*$AC$13</f>
        <v>20384204.7071355</v>
      </c>
      <c r="AC54" s="8"/>
      <c r="AD54" s="8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4" t="n">
        <f aca="false">central_v2_m!D43+temporary_pension_bonus_central!B43</f>
        <v>25387387.3640271</v>
      </c>
      <c r="G55" s="164" t="n">
        <f aca="false">central_v2_m!E43+temporary_pension_bonus_central!B43</f>
        <v>24354706.4403972</v>
      </c>
      <c r="H55" s="67" t="n">
        <f aca="false">F55-J55</f>
        <v>24474984.5920338</v>
      </c>
      <c r="I55" s="67" t="n">
        <f aca="false">G55-K55</f>
        <v>23469675.7515637</v>
      </c>
      <c r="J55" s="164" t="n">
        <f aca="false">central_v2_m!J43</f>
        <v>912402.771993272</v>
      </c>
      <c r="K55" s="164" t="n">
        <f aca="false">central_v2_m!K43</f>
        <v>885030.688833474</v>
      </c>
      <c r="L55" s="67" t="n">
        <f aca="false">H55-I55</f>
        <v>1005308.84047009</v>
      </c>
      <c r="M55" s="67" t="n">
        <f aca="false">J55-K55</f>
        <v>27372.0831597981</v>
      </c>
      <c r="N55" s="164" t="n">
        <f aca="false">SUM(central_v5_m!C43:J43)</f>
        <v>3976321.8810151</v>
      </c>
      <c r="O55" s="7"/>
      <c r="P55" s="7"/>
      <c r="Q55" s="67" t="n">
        <f aca="false">I55*5.5017049523</f>
        <v>129123231.311253</v>
      </c>
      <c r="R55" s="67"/>
      <c r="S55" s="67"/>
      <c r="T55" s="7"/>
      <c r="U55" s="7"/>
      <c r="V55" s="67" t="n">
        <f aca="false">K55*5.5017049523</f>
        <v>4869177.7236926</v>
      </c>
      <c r="W55" s="67" t="n">
        <f aca="false">M55*5.5017049523</f>
        <v>150593.125475028</v>
      </c>
      <c r="X55" s="67" t="n">
        <f aca="false">N55*5.1890047538+L55*5.5017049523</f>
        <v>26164065.7694316</v>
      </c>
      <c r="Y55" s="67" t="n">
        <f aca="false">N55*5.1890047538</f>
        <v>20633153.1432263</v>
      </c>
      <c r="Z55" s="67" t="n">
        <f aca="false">L55*5.5017049523</f>
        <v>5530912.62620529</v>
      </c>
      <c r="AA55" s="67" t="n">
        <f aca="false">IFE_cost_central!B43*3</f>
        <v>2377202.36238317</v>
      </c>
      <c r="AB55" s="67" t="n">
        <f aca="false">AA55*$AC$13</f>
        <v>21506461.9432498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4" t="n">
        <f aca="false">central_v2_m!D44+temporary_pension_bonus_central!B44</f>
        <v>25869714.3142124</v>
      </c>
      <c r="G56" s="164" t="n">
        <f aca="false">central_v2_m!E44+temporary_pension_bonus_central!B44</f>
        <v>24816445.724878</v>
      </c>
      <c r="H56" s="67" t="n">
        <f aca="false">F56-J56</f>
        <v>24855662.0774957</v>
      </c>
      <c r="I56" s="67" t="n">
        <f aca="false">G56-K56</f>
        <v>23832815.0552628</v>
      </c>
      <c r="J56" s="164" t="n">
        <f aca="false">central_v2_m!J44</f>
        <v>1014052.23671668</v>
      </c>
      <c r="K56" s="164" t="n">
        <f aca="false">central_v2_m!K44</f>
        <v>983630.669615176</v>
      </c>
      <c r="L56" s="67" t="n">
        <f aca="false">H56-I56</f>
        <v>1022847.02223291</v>
      </c>
      <c r="M56" s="67" t="n">
        <f aca="false">J56-K56</f>
        <v>30421.5671015005</v>
      </c>
      <c r="N56" s="164" t="n">
        <f aca="false">SUM(central_v5_m!C44:J44)</f>
        <v>4037392.83943946</v>
      </c>
      <c r="O56" s="7"/>
      <c r="P56" s="7"/>
      <c r="Q56" s="67" t="n">
        <f aca="false">I56*5.5017049523</f>
        <v>131121116.616789</v>
      </c>
      <c r="R56" s="67"/>
      <c r="S56" s="67"/>
      <c r="T56" s="7"/>
      <c r="U56" s="7"/>
      <c r="V56" s="67" t="n">
        <f aca="false">K56*5.5017049523</f>
        <v>5411645.72625598</v>
      </c>
      <c r="W56" s="67" t="n">
        <f aca="false">M56*5.5017049523</f>
        <v>167370.486379052</v>
      </c>
      <c r="X56" s="67" t="n">
        <f aca="false">N56*5.1890047538+L56*5.5017049523</f>
        <v>26577453.1644736</v>
      </c>
      <c r="Y56" s="67" t="n">
        <f aca="false">N56*5.1890047538</f>
        <v>20950050.6368094</v>
      </c>
      <c r="Z56" s="67" t="n">
        <f aca="false">L56*5.5017049523</f>
        <v>5627402.52766412</v>
      </c>
      <c r="AA56" s="67" t="n">
        <f aca="false">IFE_cost_central!B44*3</f>
        <v>2262272.79551283</v>
      </c>
      <c r="AB56" s="67" t="n">
        <f aca="false">AA56*$AC$13</f>
        <v>20466698.3980154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4" t="n">
        <f aca="false">central_v2_m!D45+temporary_pension_bonus_central!B45</f>
        <v>26256923.1192128</v>
      </c>
      <c r="G57" s="164" t="n">
        <f aca="false">central_v2_m!E45+temporary_pension_bonus_central!B45</f>
        <v>25186333.5216516</v>
      </c>
      <c r="H57" s="67" t="n">
        <f aca="false">F57-J57</f>
        <v>25177103.716271</v>
      </c>
      <c r="I57" s="67" t="n">
        <f aca="false">G57-K57</f>
        <v>24138908.700798</v>
      </c>
      <c r="J57" s="164" t="n">
        <f aca="false">central_v2_m!J45</f>
        <v>1079819.40294178</v>
      </c>
      <c r="K57" s="164" t="n">
        <f aca="false">central_v2_m!K45</f>
        <v>1047424.82085353</v>
      </c>
      <c r="L57" s="67" t="n">
        <f aca="false">H57-I57</f>
        <v>1038195.015473</v>
      </c>
      <c r="M57" s="67" t="n">
        <f aca="false">J57-K57</f>
        <v>32394.5820882538</v>
      </c>
      <c r="N57" s="164" t="n">
        <f aca="false">SUM(central_v5_m!C45:J45)</f>
        <v>4082211.8306338</v>
      </c>
      <c r="O57" s="7"/>
      <c r="P57" s="7"/>
      <c r="Q57" s="67" t="n">
        <f aca="false">I57*5.5017049523</f>
        <v>132805153.542298</v>
      </c>
      <c r="R57" s="67"/>
      <c r="S57" s="67"/>
      <c r="T57" s="7"/>
      <c r="U57" s="7"/>
      <c r="V57" s="67" t="n">
        <f aca="false">K57*5.5017049523</f>
        <v>5762622.3240518</v>
      </c>
      <c r="W57" s="67" t="n">
        <f aca="false">M57*5.5017049523</f>
        <v>178225.432702635</v>
      </c>
      <c r="X57" s="67" t="n">
        <f aca="false">N57*5.1890047538+L57*5.5017049523</f>
        <v>26894459.2532583</v>
      </c>
      <c r="Y57" s="67" t="n">
        <f aca="false">N57*5.1890047538</f>
        <v>21182616.5951774</v>
      </c>
      <c r="Z57" s="67" t="n">
        <f aca="false">L57*5.5017049523</f>
        <v>5711842.65808096</v>
      </c>
      <c r="AA57" s="67" t="n">
        <f aca="false">IFE_cost_central!B45*3</f>
        <v>2312726.54764671</v>
      </c>
      <c r="AB57" s="67" t="n">
        <f aca="false">AA57*$AC$13</f>
        <v>20923151.6294827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0"/>
      <c r="B58" s="5"/>
      <c r="C58" s="160" t="n">
        <f aca="false">C54+1</f>
        <v>2026</v>
      </c>
      <c r="D58" s="160" t="n">
        <f aca="false">D54</f>
        <v>1</v>
      </c>
      <c r="E58" s="160" t="n">
        <v>205</v>
      </c>
      <c r="F58" s="162" t="n">
        <f aca="false">central_v2_m!D46+temporary_pension_bonus_central!B46</f>
        <v>26670567.3247783</v>
      </c>
      <c r="G58" s="162" t="n">
        <f aca="false">central_v2_m!E46+temporary_pension_bonus_central!B46</f>
        <v>25582564.6101663</v>
      </c>
      <c r="H58" s="8" t="n">
        <f aca="false">F58-J58</f>
        <v>25490313.4357523</v>
      </c>
      <c r="I58" s="8" t="n">
        <f aca="false">G58-K58</f>
        <v>24437718.3378111</v>
      </c>
      <c r="J58" s="162" t="n">
        <f aca="false">central_v2_m!J46</f>
        <v>1180253.88902596</v>
      </c>
      <c r="K58" s="162" t="n">
        <f aca="false">central_v2_m!K46</f>
        <v>1144846.27235518</v>
      </c>
      <c r="L58" s="8" t="n">
        <f aca="false">H58-I58</f>
        <v>1052595.09794122</v>
      </c>
      <c r="M58" s="8" t="n">
        <f aca="false">J58-K58</f>
        <v>35407.6166707792</v>
      </c>
      <c r="N58" s="162" t="n">
        <f aca="false">SUM(central_v5_m!C46:J46)</f>
        <v>4952380.51497838</v>
      </c>
      <c r="O58" s="5"/>
      <c r="P58" s="5"/>
      <c r="Q58" s="8" t="n">
        <f aca="false">I58*5.5017049523</f>
        <v>134449116.002048</v>
      </c>
      <c r="R58" s="8"/>
      <c r="S58" s="8"/>
      <c r="T58" s="5"/>
      <c r="U58" s="5"/>
      <c r="V58" s="8" t="n">
        <f aca="false">K58*5.5017049523</f>
        <v>6298606.40623871</v>
      </c>
      <c r="W58" s="8" t="n">
        <f aca="false">M58*5.5017049523</f>
        <v>194802.259986766</v>
      </c>
      <c r="X58" s="8" t="n">
        <f aca="false">N58*5.1890047538+L58*5.5017049523</f>
        <v>31488993.6979592</v>
      </c>
      <c r="Y58" s="8" t="n">
        <f aca="false">N58*5.1890047538</f>
        <v>25697926.0348493</v>
      </c>
      <c r="Z58" s="8" t="n">
        <f aca="false">L58*5.5017049523</f>
        <v>5791067.66310989</v>
      </c>
      <c r="AA58" s="8" t="n">
        <f aca="false">IFE_cost_central!B46*3</f>
        <v>2210207.06600323</v>
      </c>
      <c r="AB58" s="8" t="n">
        <f aca="false">AA58*$AC$13</f>
        <v>19995661.6667869</v>
      </c>
      <c r="AC58" s="8"/>
      <c r="AD58" s="8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4" t="n">
        <f aca="false">central_v2_m!D47+temporary_pension_bonus_central!B47</f>
        <v>26998155.8534661</v>
      </c>
      <c r="G59" s="164" t="n">
        <f aca="false">central_v2_m!E47+temporary_pension_bonus_central!B47</f>
        <v>25896972.5966778</v>
      </c>
      <c r="H59" s="67" t="n">
        <f aca="false">F59-J59</f>
        <v>25703411.6227832</v>
      </c>
      <c r="I59" s="67" t="n">
        <f aca="false">G59-K59</f>
        <v>24641070.6929154</v>
      </c>
      <c r="J59" s="164" t="n">
        <f aca="false">central_v2_m!J47</f>
        <v>1294744.23068292</v>
      </c>
      <c r="K59" s="164" t="n">
        <f aca="false">central_v2_m!K47</f>
        <v>1255901.90376243</v>
      </c>
      <c r="L59" s="67" t="n">
        <f aca="false">H59-I59</f>
        <v>1062340.92986782</v>
      </c>
      <c r="M59" s="67" t="n">
        <f aca="false">J59-K59</f>
        <v>38842.3269204875</v>
      </c>
      <c r="N59" s="164" t="n">
        <f aca="false">SUM(central_v5_m!C47:J47)</f>
        <v>4210604.50500234</v>
      </c>
      <c r="O59" s="7"/>
      <c r="P59" s="7"/>
      <c r="Q59" s="67" t="n">
        <f aca="false">I59*5.5017049523</f>
        <v>135567900.661187</v>
      </c>
      <c r="R59" s="67"/>
      <c r="S59" s="67"/>
      <c r="T59" s="7"/>
      <c r="U59" s="7"/>
      <c r="V59" s="67" t="n">
        <f aca="false">K59*5.5017049523</f>
        <v>6909601.72353275</v>
      </c>
      <c r="W59" s="67" t="n">
        <f aca="false">M59*5.5017049523</f>
        <v>213699.022377301</v>
      </c>
      <c r="X59" s="67" t="n">
        <f aca="false">N59*5.1890047538+L59*5.5017049523</f>
        <v>27693533.1477136</v>
      </c>
      <c r="Y59" s="67" t="n">
        <f aca="false">N59*5.1890047538</f>
        <v>21848846.7928288</v>
      </c>
      <c r="Z59" s="67" t="n">
        <f aca="false">L59*5.5017049523</f>
        <v>5844686.35488477</v>
      </c>
      <c r="AA59" s="67" t="n">
        <f aca="false">IFE_cost_central!B47*3</f>
        <v>2219477.7456076</v>
      </c>
      <c r="AB59" s="67" t="n">
        <f aca="false">AA59*$AC$13</f>
        <v>20079533.1626487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4" t="n">
        <f aca="false">central_v2_m!D48+temporary_pension_bonus_central!B48</f>
        <v>27267498.3340408</v>
      </c>
      <c r="G60" s="164" t="n">
        <f aca="false">central_v2_m!E48+temporary_pension_bonus_central!B48</f>
        <v>26154947.1486052</v>
      </c>
      <c r="H60" s="67" t="n">
        <f aca="false">F60-J60</f>
        <v>25910324.8363347</v>
      </c>
      <c r="I60" s="67" t="n">
        <f aca="false">G60-K60</f>
        <v>24838488.8558303</v>
      </c>
      <c r="J60" s="164" t="n">
        <f aca="false">central_v2_m!J48</f>
        <v>1357173.49770612</v>
      </c>
      <c r="K60" s="164" t="n">
        <f aca="false">central_v2_m!K48</f>
        <v>1316458.29277494</v>
      </c>
      <c r="L60" s="67" t="n">
        <f aca="false">H60-I60</f>
        <v>1071835.98050442</v>
      </c>
      <c r="M60" s="67" t="n">
        <f aca="false">J60-K60</f>
        <v>40715.2049311842</v>
      </c>
      <c r="N60" s="164" t="n">
        <f aca="false">SUM(central_v5_m!C48:J48)</f>
        <v>4156507.85395056</v>
      </c>
      <c r="O60" s="7"/>
      <c r="P60" s="7"/>
      <c r="Q60" s="67" t="n">
        <f aca="false">I60*5.5017049523</f>
        <v>136654037.14577</v>
      </c>
      <c r="R60" s="67"/>
      <c r="S60" s="67"/>
      <c r="T60" s="7"/>
      <c r="U60" s="7"/>
      <c r="V60" s="67" t="n">
        <f aca="false">K60*5.5017049523</f>
        <v>7242765.10885627</v>
      </c>
      <c r="W60" s="67" t="n">
        <f aca="false">M60*5.5017049523</f>
        <v>224003.044603805</v>
      </c>
      <c r="X60" s="67" t="n">
        <f aca="false">N60*5.1890047538+L60*5.5017049523</f>
        <v>27465064.335351</v>
      </c>
      <c r="Y60" s="67" t="n">
        <f aca="false">N60*5.1890047538</f>
        <v>21568139.0133565</v>
      </c>
      <c r="Z60" s="67" t="n">
        <f aca="false">L60*5.5017049523</f>
        <v>5896925.32199449</v>
      </c>
      <c r="AA60" s="67" t="n">
        <f aca="false">IFE_cost_central!B48*3</f>
        <v>2125312.52426366</v>
      </c>
      <c r="AB60" s="67" t="n">
        <f aca="false">AA60*$AC$13</f>
        <v>19227623.8842224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4" t="n">
        <f aca="false">central_v2_m!D49+temporary_pension_bonus_central!B49</f>
        <v>27505601.2562522</v>
      </c>
      <c r="G61" s="164" t="n">
        <f aca="false">central_v2_m!E49+temporary_pension_bonus_central!B49</f>
        <v>26382558.7092373</v>
      </c>
      <c r="H61" s="67" t="n">
        <f aca="false">F61-J61</f>
        <v>26126690.4898745</v>
      </c>
      <c r="I61" s="67" t="n">
        <f aca="false">G61-K61</f>
        <v>25045015.2658509</v>
      </c>
      <c r="J61" s="164" t="n">
        <f aca="false">central_v2_m!J49</f>
        <v>1378910.76637774</v>
      </c>
      <c r="K61" s="164" t="n">
        <f aca="false">central_v2_m!K49</f>
        <v>1337543.44338641</v>
      </c>
      <c r="L61" s="67" t="n">
        <f aca="false">H61-I61</f>
        <v>1081675.22402353</v>
      </c>
      <c r="M61" s="67" t="n">
        <f aca="false">J61-K61</f>
        <v>41367.3229913318</v>
      </c>
      <c r="N61" s="164" t="n">
        <f aca="false">SUM(central_v5_m!C49:J49)</f>
        <v>4154816.75594488</v>
      </c>
      <c r="O61" s="7"/>
      <c r="P61" s="7"/>
      <c r="Q61" s="67" t="n">
        <f aca="false">I61*5.5017049523</f>
        <v>137790284.518561</v>
      </c>
      <c r="R61" s="67"/>
      <c r="S61" s="67"/>
      <c r="T61" s="7"/>
      <c r="U61" s="7"/>
      <c r="V61" s="67" t="n">
        <f aca="false">K61*5.5017049523</f>
        <v>7358769.38639538</v>
      </c>
      <c r="W61" s="67" t="n">
        <f aca="false">M61*5.5017049523</f>
        <v>227590.805764804</v>
      </c>
      <c r="X61" s="67" t="n">
        <f aca="false">N61*5.1890047538+L61*5.5017049523</f>
        <v>27510421.8345564</v>
      </c>
      <c r="Y61" s="67" t="n">
        <f aca="false">N61*5.1890047538</f>
        <v>21559363.8977659</v>
      </c>
      <c r="Z61" s="67" t="n">
        <f aca="false">L61*5.5017049523</f>
        <v>5951057.93679046</v>
      </c>
      <c r="AA61" s="67" t="n">
        <f aca="false">IFE_cost_central!B49*3</f>
        <v>2258414.66785488</v>
      </c>
      <c r="AB61" s="67" t="n">
        <f aca="false">AA61*$AC$13</f>
        <v>20431794.0596381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0"/>
      <c r="B62" s="5"/>
      <c r="C62" s="160" t="n">
        <f aca="false">C58+1</f>
        <v>2027</v>
      </c>
      <c r="D62" s="160" t="n">
        <f aca="false">D58</f>
        <v>1</v>
      </c>
      <c r="E62" s="160" t="n">
        <v>209</v>
      </c>
      <c r="F62" s="162" t="n">
        <f aca="false">central_v2_m!D50+temporary_pension_bonus_central!B50</f>
        <v>27861816.4764707</v>
      </c>
      <c r="G62" s="162" t="n">
        <f aca="false">central_v2_m!E50+temporary_pension_bonus_central!B50</f>
        <v>26722965.0073743</v>
      </c>
      <c r="H62" s="8" t="n">
        <f aca="false">F62-J62</f>
        <v>26399745.2356297</v>
      </c>
      <c r="I62" s="8" t="n">
        <f aca="false">G62-K62</f>
        <v>25304755.9037584</v>
      </c>
      <c r="J62" s="162" t="n">
        <f aca="false">central_v2_m!J50</f>
        <v>1462071.24084107</v>
      </c>
      <c r="K62" s="162" t="n">
        <f aca="false">central_v2_m!K50</f>
        <v>1418209.10361584</v>
      </c>
      <c r="L62" s="8" t="n">
        <f aca="false">H62-I62</f>
        <v>1094989.33187126</v>
      </c>
      <c r="M62" s="8" t="n">
        <f aca="false">J62-K62</f>
        <v>43862.1372252321</v>
      </c>
      <c r="N62" s="162" t="n">
        <f aca="false">SUM(central_v5_m!C50:J50)</f>
        <v>5074403.16779192</v>
      </c>
      <c r="O62" s="5"/>
      <c r="P62" s="5"/>
      <c r="Q62" s="8" t="n">
        <f aca="false">I62*5.5017049523</f>
        <v>139219300.87245</v>
      </c>
      <c r="R62" s="8"/>
      <c r="S62" s="8"/>
      <c r="T62" s="5"/>
      <c r="U62" s="5"/>
      <c r="V62" s="8" t="n">
        <f aca="false">K62*5.5017049523</f>
        <v>7802568.04876021</v>
      </c>
      <c r="W62" s="8" t="n">
        <f aca="false">M62*5.5017049523</f>
        <v>241316.537590522</v>
      </c>
      <c r="X62" s="8" t="n">
        <f aca="false">N62*5.1890047538+L62*5.5017049523</f>
        <v>32355410.3902418</v>
      </c>
      <c r="Y62" s="8" t="n">
        <f aca="false">N62*5.1890047538</f>
        <v>26331102.1603701</v>
      </c>
      <c r="Z62" s="8" t="n">
        <f aca="false">L62*5.5017049523</f>
        <v>6024308.22987178</v>
      </c>
      <c r="AA62" s="8" t="n">
        <f aca="false">IFE_cost_central!B50*3</f>
        <v>2080387.73323849</v>
      </c>
      <c r="AB62" s="8" t="n">
        <f aca="false">AA62*$AC$13</f>
        <v>18821190.9596301</v>
      </c>
      <c r="AC62" s="8"/>
      <c r="AD62" s="8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4" t="n">
        <f aca="false">central_v2_m!D51+temporary_pension_bonus_central!B51</f>
        <v>28372878.9995696</v>
      </c>
      <c r="G63" s="164" t="n">
        <f aca="false">central_v2_m!E51+temporary_pension_bonus_central!B51</f>
        <v>27213408.905869</v>
      </c>
      <c r="H63" s="67" t="n">
        <f aca="false">F63-J63</f>
        <v>26780047.2582951</v>
      </c>
      <c r="I63" s="67" t="n">
        <f aca="false">G63-K63</f>
        <v>25668362.1168327</v>
      </c>
      <c r="J63" s="164" t="n">
        <f aca="false">central_v2_m!J51</f>
        <v>1592831.7412745</v>
      </c>
      <c r="K63" s="164" t="n">
        <f aca="false">central_v2_m!K51</f>
        <v>1545046.78903626</v>
      </c>
      <c r="L63" s="67" t="n">
        <f aca="false">H63-I63</f>
        <v>1111685.14146241</v>
      </c>
      <c r="M63" s="67" t="n">
        <f aca="false">J63-K63</f>
        <v>47784.9522382347</v>
      </c>
      <c r="N63" s="164" t="n">
        <f aca="false">SUM(central_v5_m!C51:J51)</f>
        <v>4219370.00492218</v>
      </c>
      <c r="O63" s="7"/>
      <c r="P63" s="7"/>
      <c r="Q63" s="67" t="n">
        <f aca="false">I63*5.5017049523</f>
        <v>141219754.975608</v>
      </c>
      <c r="R63" s="67"/>
      <c r="S63" s="67"/>
      <c r="T63" s="7"/>
      <c r="U63" s="7"/>
      <c r="V63" s="67" t="n">
        <f aca="false">K63*5.5017049523</f>
        <v>8500391.57077601</v>
      </c>
      <c r="W63" s="67" t="n">
        <f aca="false">M63*5.5017049523</f>
        <v>262898.708374515</v>
      </c>
      <c r="X63" s="67" t="n">
        <f aca="false">N63*5.1890047538+L63*5.5017049523</f>
        <v>28010494.6617644</v>
      </c>
      <c r="Y63" s="67" t="n">
        <f aca="false">N63*5.1890047538</f>
        <v>21894331.0135823</v>
      </c>
      <c r="Z63" s="67" t="n">
        <f aca="false">L63*5.5017049523</f>
        <v>6116163.64818206</v>
      </c>
      <c r="AA63" s="67" t="n">
        <f aca="false">IFE_cost_central!B51*3</f>
        <v>2191707.42337476</v>
      </c>
      <c r="AB63" s="67" t="n">
        <f aca="false">AA63*$AC$13</f>
        <v>19828296.0834236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4" t="n">
        <f aca="false">central_v2_m!D52+temporary_pension_bonus_central!B52</f>
        <v>28667827.7563721</v>
      </c>
      <c r="G64" s="164" t="n">
        <f aca="false">central_v2_m!E52+temporary_pension_bonus_central!B52</f>
        <v>27495626.7762559</v>
      </c>
      <c r="H64" s="67" t="n">
        <f aca="false">F64-J64</f>
        <v>27016459.5238107</v>
      </c>
      <c r="I64" s="67" t="n">
        <f aca="false">G64-K64</f>
        <v>25893799.5906712</v>
      </c>
      <c r="J64" s="164" t="n">
        <f aca="false">central_v2_m!J52</f>
        <v>1651368.23256147</v>
      </c>
      <c r="K64" s="164" t="n">
        <f aca="false">central_v2_m!K52</f>
        <v>1601827.18558463</v>
      </c>
      <c r="L64" s="67" t="n">
        <f aca="false">H64-I64</f>
        <v>1122659.93313944</v>
      </c>
      <c r="M64" s="67" t="n">
        <f aca="false">J64-K64</f>
        <v>49541.0469768446</v>
      </c>
      <c r="N64" s="164" t="n">
        <f aca="false">SUM(central_v5_m!C52:J52)</f>
        <v>4317484.54207537</v>
      </c>
      <c r="O64" s="7"/>
      <c r="P64" s="7"/>
      <c r="Q64" s="67" t="n">
        <f aca="false">I64*5.5017049523</f>
        <v>142460045.44186</v>
      </c>
      <c r="R64" s="67"/>
      <c r="S64" s="67"/>
      <c r="T64" s="7"/>
      <c r="U64" s="7"/>
      <c r="V64" s="67" t="n">
        <f aca="false">K64*5.5017049523</f>
        <v>8812780.55965972</v>
      </c>
      <c r="W64" s="67" t="n">
        <f aca="false">M64*5.5017049523</f>
        <v>272560.223494633</v>
      </c>
      <c r="X64" s="67" t="n">
        <f aca="false">N64*5.1890047538+L64*5.5017049523</f>
        <v>28579991.5271892</v>
      </c>
      <c r="Y64" s="67" t="n">
        <f aca="false">N64*5.1890047538</f>
        <v>22403447.8132871</v>
      </c>
      <c r="Z64" s="67" t="n">
        <f aca="false">L64*5.5017049523</f>
        <v>6176543.71390206</v>
      </c>
      <c r="AA64" s="67" t="n">
        <f aca="false">IFE_cost_central!B52*3</f>
        <v>2120733.43211491</v>
      </c>
      <c r="AB64" s="67" t="n">
        <f aca="false">AA64*$AC$13</f>
        <v>19186197.006734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4" t="n">
        <f aca="false">central_v2_m!D53+temporary_pension_bonus_central!B53</f>
        <v>28921814.977857</v>
      </c>
      <c r="G65" s="164" t="n">
        <f aca="false">central_v2_m!E53+temporary_pension_bonus_central!B53</f>
        <v>27738090.316871</v>
      </c>
      <c r="H65" s="67" t="n">
        <f aca="false">F65-J65</f>
        <v>27213890.4247266</v>
      </c>
      <c r="I65" s="67" t="n">
        <f aca="false">G65-K65</f>
        <v>26081403.5003344</v>
      </c>
      <c r="J65" s="164" t="n">
        <f aca="false">central_v2_m!J53</f>
        <v>1707924.55313049</v>
      </c>
      <c r="K65" s="164" t="n">
        <f aca="false">central_v2_m!K53</f>
        <v>1656686.81653658</v>
      </c>
      <c r="L65" s="67" t="n">
        <f aca="false">H65-I65</f>
        <v>1132486.92439212</v>
      </c>
      <c r="M65" s="67" t="n">
        <f aca="false">J65-K65</f>
        <v>51237.7365939147</v>
      </c>
      <c r="N65" s="164" t="n">
        <f aca="false">SUM(central_v5_m!C53:J53)</f>
        <v>4277095.76580812</v>
      </c>
      <c r="O65" s="7"/>
      <c r="P65" s="7"/>
      <c r="Q65" s="67" t="n">
        <f aca="false">I65*5.5017049523</f>
        <v>143492186.800725</v>
      </c>
      <c r="R65" s="67"/>
      <c r="S65" s="67"/>
      <c r="T65" s="7"/>
      <c r="U65" s="7"/>
      <c r="V65" s="67" t="n">
        <f aca="false">K65*5.5017049523</f>
        <v>9114602.0629494</v>
      </c>
      <c r="W65" s="67" t="n">
        <f aca="false">M65*5.5017049523</f>
        <v>281894.909163383</v>
      </c>
      <c r="X65" s="67" t="n">
        <f aca="false">N65*5.1890047538+L65*5.5017049523</f>
        <v>28424479.1815793</v>
      </c>
      <c r="Y65" s="67" t="n">
        <f aca="false">N65*5.1890047538</f>
        <v>22193870.2612362</v>
      </c>
      <c r="Z65" s="67" t="n">
        <f aca="false">L65*5.5017049523</f>
        <v>6230608.9203431</v>
      </c>
      <c r="AA65" s="67" t="n">
        <f aca="false">IFE_cost_central!B53*3</f>
        <v>2077663.91661208</v>
      </c>
      <c r="AB65" s="67" t="n">
        <f aca="false">AA65*$AC$13</f>
        <v>18796548.6912463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0"/>
      <c r="B66" s="5"/>
      <c r="C66" s="160" t="n">
        <f aca="false">C62+1</f>
        <v>2028</v>
      </c>
      <c r="D66" s="160" t="n">
        <f aca="false">D62</f>
        <v>1</v>
      </c>
      <c r="E66" s="160" t="n">
        <v>213</v>
      </c>
      <c r="F66" s="162" t="n">
        <f aca="false">central_v2_m!D54+temporary_pension_bonus_central!B54</f>
        <v>29152543.207181</v>
      </c>
      <c r="G66" s="162" t="n">
        <f aca="false">central_v2_m!E54+temporary_pension_bonus_central!B54</f>
        <v>27959018.9580267</v>
      </c>
      <c r="H66" s="8" t="n">
        <f aca="false">F66-J66</f>
        <v>27371909.3391945</v>
      </c>
      <c r="I66" s="8" t="n">
        <f aca="false">G66-K66</f>
        <v>26231804.1060799</v>
      </c>
      <c r="J66" s="162" t="n">
        <f aca="false">central_v2_m!J54</f>
        <v>1780633.86798642</v>
      </c>
      <c r="K66" s="162" t="n">
        <f aca="false">central_v2_m!K54</f>
        <v>1727214.85194683</v>
      </c>
      <c r="L66" s="8" t="n">
        <f aca="false">H66-I66</f>
        <v>1140105.23311466</v>
      </c>
      <c r="M66" s="8" t="n">
        <f aca="false">J66-K66</f>
        <v>53419.0160395927</v>
      </c>
      <c r="N66" s="162" t="n">
        <f aca="false">SUM(central_v5_m!C54:J54)</f>
        <v>5256921.35753327</v>
      </c>
      <c r="O66" s="5"/>
      <c r="P66" s="5"/>
      <c r="Q66" s="8" t="n">
        <f aca="false">I66*5.5017049523</f>
        <v>144319646.558183</v>
      </c>
      <c r="R66" s="8"/>
      <c r="S66" s="8"/>
      <c r="T66" s="5"/>
      <c r="U66" s="5"/>
      <c r="V66" s="8" t="n">
        <f aca="false">K66*5.5017049523</f>
        <v>9502626.50464199</v>
      </c>
      <c r="W66" s="8" t="n">
        <f aca="false">M66*5.5017049523</f>
        <v>293895.66509202</v>
      </c>
      <c r="X66" s="8" t="n">
        <f aca="false">N66*5.1890047538+L66*5.5017049523</f>
        <v>33550712.521763</v>
      </c>
      <c r="Y66" s="8" t="n">
        <f aca="false">N66*5.1890047538</f>
        <v>27278189.9145929</v>
      </c>
      <c r="Z66" s="8" t="n">
        <f aca="false">L66*5.5017049523</f>
        <v>6272522.60717007</v>
      </c>
      <c r="AA66" s="8" t="n">
        <f aca="false">IFE_cost_central!B54*3</f>
        <v>2015587.77113949</v>
      </c>
      <c r="AB66" s="8" t="n">
        <f aca="false">AA66*$AC$13</f>
        <v>18234948.0966501</v>
      </c>
      <c r="AC66" s="8"/>
      <c r="AD66" s="8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4" t="n">
        <f aca="false">central_v2_m!D55+temporary_pension_bonus_central!B55</f>
        <v>29312648.3110577</v>
      </c>
      <c r="G67" s="164" t="n">
        <f aca="false">central_v2_m!E55+temporary_pension_bonus_central!B55</f>
        <v>28112604.3804954</v>
      </c>
      <c r="H67" s="67" t="n">
        <f aca="false">F67-J67</f>
        <v>27480533.7335833</v>
      </c>
      <c r="I67" s="67" t="n">
        <f aca="false">G67-K67</f>
        <v>26335453.2403452</v>
      </c>
      <c r="J67" s="164" t="n">
        <f aca="false">central_v2_m!J55</f>
        <v>1832114.5774744</v>
      </c>
      <c r="K67" s="164" t="n">
        <f aca="false">central_v2_m!K55</f>
        <v>1777151.14015016</v>
      </c>
      <c r="L67" s="67" t="n">
        <f aca="false">H67-I67</f>
        <v>1145080.49323805</v>
      </c>
      <c r="M67" s="67" t="n">
        <f aca="false">J67-K67</f>
        <v>54963.4373242324</v>
      </c>
      <c r="N67" s="164" t="n">
        <f aca="false">SUM(central_v5_m!C55:J55)</f>
        <v>4293828.56076117</v>
      </c>
      <c r="O67" s="7"/>
      <c r="P67" s="7"/>
      <c r="Q67" s="67" t="n">
        <f aca="false">I67*5.5017049523</f>
        <v>144889893.513472</v>
      </c>
      <c r="R67" s="67"/>
      <c r="S67" s="67"/>
      <c r="T67" s="7"/>
      <c r="U67" s="7"/>
      <c r="V67" s="67" t="n">
        <f aca="false">K67*5.5017049523</f>
        <v>9777361.22874974</v>
      </c>
      <c r="W67" s="67" t="n">
        <f aca="false">M67*5.5017049523</f>
        <v>302392.61532216</v>
      </c>
      <c r="X67" s="67" t="n">
        <f aca="false">N67*5.1890047538+L67*5.5017049523</f>
        <v>28580591.8342219</v>
      </c>
      <c r="Y67" s="67" t="n">
        <f aca="false">N67*5.1890047538</f>
        <v>22280696.8137919</v>
      </c>
      <c r="Z67" s="67" t="n">
        <f aca="false">L67*5.5017049523</f>
        <v>6299895.02042993</v>
      </c>
      <c r="AA67" s="67" t="n">
        <f aca="false">IFE_cost_central!B55*3</f>
        <v>2080806.5996653</v>
      </c>
      <c r="AB67" s="67" t="n">
        <f aca="false">AA67*$AC$13</f>
        <v>18824980.4287178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4" t="n">
        <f aca="false">central_v2_m!D56+temporary_pension_bonus_central!B56</f>
        <v>29579370.1654126</v>
      </c>
      <c r="G68" s="164" t="n">
        <f aca="false">central_v2_m!E56+temporary_pension_bonus_central!B56</f>
        <v>28367663.0901081</v>
      </c>
      <c r="H68" s="67" t="n">
        <f aca="false">F68-J68</f>
        <v>27656711.3565113</v>
      </c>
      <c r="I68" s="67" t="n">
        <f aca="false">G68-K68</f>
        <v>26502684.0454739</v>
      </c>
      <c r="J68" s="164" t="n">
        <f aca="false">central_v2_m!J56</f>
        <v>1922658.80890129</v>
      </c>
      <c r="K68" s="164" t="n">
        <f aca="false">central_v2_m!K56</f>
        <v>1864979.04463425</v>
      </c>
      <c r="L68" s="67" t="n">
        <f aca="false">H68-I68</f>
        <v>1154027.31103745</v>
      </c>
      <c r="M68" s="67" t="n">
        <f aca="false">J68-K68</f>
        <v>57679.764267039</v>
      </c>
      <c r="N68" s="164" t="n">
        <f aca="false">SUM(central_v5_m!C56:J56)</f>
        <v>4340252.84544842</v>
      </c>
      <c r="O68" s="7"/>
      <c r="P68" s="7"/>
      <c r="Q68" s="67" t="n">
        <f aca="false">I68*5.5017049523</f>
        <v>145809948.062226</v>
      </c>
      <c r="R68" s="67"/>
      <c r="S68" s="67"/>
      <c r="T68" s="7"/>
      <c r="U68" s="7"/>
      <c r="V68" s="67" t="n">
        <f aca="false">K68*5.5017049523</f>
        <v>10260564.4458</v>
      </c>
      <c r="W68" s="67" t="n">
        <f aca="false">M68*5.5017049523</f>
        <v>317337.044715465</v>
      </c>
      <c r="X68" s="67" t="n">
        <f aca="false">N68*5.1890047538+L68*5.5017049523</f>
        <v>28870710.4199501</v>
      </c>
      <c r="Y68" s="67" t="n">
        <f aca="false">N68*5.1890047538</f>
        <v>22521592.6477259</v>
      </c>
      <c r="Z68" s="67" t="n">
        <f aca="false">L68*5.5017049523</f>
        <v>6349117.77222422</v>
      </c>
      <c r="AA68" s="67" t="n">
        <f aca="false">IFE_cost_central!B56*3</f>
        <v>1980418.54704631</v>
      </c>
      <c r="AB68" s="67" t="n">
        <f aca="false">AA68*$AC$13</f>
        <v>17916773.4256577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4" t="n">
        <f aca="false">central_v2_m!D57+temporary_pension_bonus_central!B57</f>
        <v>30020382.9867038</v>
      </c>
      <c r="G69" s="164" t="n">
        <f aca="false">central_v2_m!E57+temporary_pension_bonus_central!B57</f>
        <v>28790351.1627349</v>
      </c>
      <c r="H69" s="67" t="n">
        <f aca="false">F69-J69</f>
        <v>28000676.5838322</v>
      </c>
      <c r="I69" s="67" t="n">
        <f aca="false">G69-K69</f>
        <v>26831235.9519493</v>
      </c>
      <c r="J69" s="164" t="n">
        <f aca="false">central_v2_m!J57</f>
        <v>2019706.40287166</v>
      </c>
      <c r="K69" s="164" t="n">
        <f aca="false">central_v2_m!K57</f>
        <v>1959115.21078551</v>
      </c>
      <c r="L69" s="67" t="n">
        <f aca="false">H69-I69</f>
        <v>1169440.63188281</v>
      </c>
      <c r="M69" s="67" t="n">
        <f aca="false">J69-K69</f>
        <v>60591.1920861492</v>
      </c>
      <c r="N69" s="164" t="n">
        <f aca="false">SUM(central_v5_m!C57:J57)</f>
        <v>4291994.98247744</v>
      </c>
      <c r="O69" s="7"/>
      <c r="P69" s="7"/>
      <c r="Q69" s="67" t="n">
        <f aca="false">I69*5.5017049523</f>
        <v>147617543.71317</v>
      </c>
      <c r="R69" s="67"/>
      <c r="S69" s="67"/>
      <c r="T69" s="7"/>
      <c r="U69" s="7"/>
      <c r="V69" s="67" t="n">
        <f aca="false">K69*5.5017049523</f>
        <v>10778473.8573049</v>
      </c>
      <c r="W69" s="67" t="n">
        <f aca="false">M69*5.5017049523</f>
        <v>333354.861566128</v>
      </c>
      <c r="X69" s="67" t="n">
        <f aca="false">N69*5.1890047538+L69*5.5017049523</f>
        <v>28705099.6832117</v>
      </c>
      <c r="Y69" s="67" t="n">
        <f aca="false">N69*5.1890047538</f>
        <v>22271182.3673612</v>
      </c>
      <c r="Z69" s="67" t="n">
        <f aca="false">L69*5.5017049523</f>
        <v>6433917.31585047</v>
      </c>
      <c r="AA69" s="67" t="n">
        <f aca="false">IFE_cost_central!B57*3</f>
        <v>1976091.1025889</v>
      </c>
      <c r="AB69" s="67" t="n">
        <f aca="false">AA69*$AC$13</f>
        <v>17877623.1955354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0"/>
      <c r="B70" s="5"/>
      <c r="C70" s="160" t="n">
        <f aca="false">C66+1</f>
        <v>2029</v>
      </c>
      <c r="D70" s="160" t="n">
        <f aca="false">D66</f>
        <v>1</v>
      </c>
      <c r="E70" s="160" t="n">
        <v>217</v>
      </c>
      <c r="F70" s="162" t="n">
        <f aca="false">central_v2_m!D58+temporary_pension_bonus_central!B58</f>
        <v>30312378.2978583</v>
      </c>
      <c r="G70" s="162" t="n">
        <f aca="false">central_v2_m!E58+temporary_pension_bonus_central!B58</f>
        <v>29069084.1359315</v>
      </c>
      <c r="H70" s="8" t="n">
        <f aca="false">F70-J70</f>
        <v>28227198.3250893</v>
      </c>
      <c r="I70" s="8" t="n">
        <f aca="false">G70-K70</f>
        <v>27046459.5623454</v>
      </c>
      <c r="J70" s="162" t="n">
        <f aca="false">central_v2_m!J58</f>
        <v>2085179.97276908</v>
      </c>
      <c r="K70" s="162" t="n">
        <f aca="false">central_v2_m!K58</f>
        <v>2022624.57358601</v>
      </c>
      <c r="L70" s="8" t="n">
        <f aca="false">H70-I70</f>
        <v>1180738.76274382</v>
      </c>
      <c r="M70" s="8" t="n">
        <f aca="false">J70-K70</f>
        <v>62555.3991830726</v>
      </c>
      <c r="N70" s="162" t="n">
        <f aca="false">SUM(central_v5_m!C58:J58)</f>
        <v>5242460.01370779</v>
      </c>
      <c r="O70" s="5"/>
      <c r="P70" s="5"/>
      <c r="Q70" s="8" t="n">
        <f aca="false">I70*5.5017049523</f>
        <v>148801640.516338</v>
      </c>
      <c r="R70" s="8"/>
      <c r="S70" s="8"/>
      <c r="T70" s="5"/>
      <c r="U70" s="5"/>
      <c r="V70" s="8" t="n">
        <f aca="false">K70*5.5017049523</f>
        <v>11127883.6331418</v>
      </c>
      <c r="W70" s="8" t="n">
        <f aca="false">M70*5.5017049523</f>
        <v>344161.349478614</v>
      </c>
      <c r="X70" s="8" t="n">
        <f aca="false">N70*5.1890047538+L70*5.5017049523</f>
        <v>33699226.2310964</v>
      </c>
      <c r="Y70" s="8" t="n">
        <f aca="false">N70*5.1890047538</f>
        <v>27203149.9327362</v>
      </c>
      <c r="Z70" s="8" t="n">
        <f aca="false">L70*5.5017049523</f>
        <v>6496076.29836023</v>
      </c>
      <c r="AA70" s="8" t="n">
        <f aca="false">IFE_cost_central!B58*3</f>
        <v>1870317.1232639</v>
      </c>
      <c r="AB70" s="8" t="n">
        <f aca="false">AA70*$AC$13</f>
        <v>16920689.912557</v>
      </c>
      <c r="AC70" s="8"/>
      <c r="AD70" s="8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  <c r="BL70" s="16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4" t="n">
        <f aca="false">central_v2_m!D59+temporary_pension_bonus_central!B59</f>
        <v>30560080.5055904</v>
      </c>
      <c r="G71" s="164" t="n">
        <f aca="false">central_v2_m!E59+temporary_pension_bonus_central!B59</f>
        <v>29305976.3363428</v>
      </c>
      <c r="H71" s="67" t="n">
        <f aca="false">F71-J71</f>
        <v>28392059.2203305</v>
      </c>
      <c r="I71" s="67" t="n">
        <f aca="false">G71-K71</f>
        <v>27202995.6896407</v>
      </c>
      <c r="J71" s="164" t="n">
        <f aca="false">central_v2_m!J59</f>
        <v>2168021.2852599</v>
      </c>
      <c r="K71" s="164" t="n">
        <f aca="false">central_v2_m!K59</f>
        <v>2102980.6467021</v>
      </c>
      <c r="L71" s="67" t="n">
        <f aca="false">H71-I71</f>
        <v>1189063.53068976</v>
      </c>
      <c r="M71" s="67" t="n">
        <f aca="false">J71-K71</f>
        <v>65040.6385577968</v>
      </c>
      <c r="N71" s="164" t="n">
        <f aca="false">SUM(central_v5_m!C59:J59)</f>
        <v>4361286.12166504</v>
      </c>
      <c r="O71" s="7"/>
      <c r="P71" s="7"/>
      <c r="Q71" s="67" t="n">
        <f aca="false">I71*5.5017049523</f>
        <v>149662856.103092</v>
      </c>
      <c r="R71" s="67"/>
      <c r="S71" s="67"/>
      <c r="T71" s="7"/>
      <c r="U71" s="7"/>
      <c r="V71" s="67" t="n">
        <f aca="false">K71*5.5017049523</f>
        <v>11569979.038552</v>
      </c>
      <c r="W71" s="67" t="n">
        <f aca="false">M71*5.5017049523</f>
        <v>357834.403254185</v>
      </c>
      <c r="X71" s="67" t="n">
        <f aca="false">N71*5.1890047538+L71*5.5017049523</f>
        <v>29172611.1333971</v>
      </c>
      <c r="Y71" s="67" t="n">
        <f aca="false">N71*5.1890047538</f>
        <v>22630734.4180019</v>
      </c>
      <c r="Z71" s="67" t="n">
        <f aca="false">L71*5.5017049523</f>
        <v>6541876.71539518</v>
      </c>
      <c r="AA71" s="67" t="n">
        <f aca="false">IFE_cost_central!B59*3</f>
        <v>1938730.26472053</v>
      </c>
      <c r="AB71" s="67" t="n">
        <f aca="false">AA71*$AC$13</f>
        <v>17539621.0756912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4" t="n">
        <f aca="false">central_v2_m!D60+temporary_pension_bonus_central!B60</f>
        <v>30809110.5865897</v>
      </c>
      <c r="G72" s="164" t="n">
        <f aca="false">central_v2_m!E60+temporary_pension_bonus_central!B60</f>
        <v>29545899.3233359</v>
      </c>
      <c r="H72" s="67" t="n">
        <f aca="false">F72-J72</f>
        <v>28521329.6920158</v>
      </c>
      <c r="I72" s="67" t="n">
        <f aca="false">G72-K72</f>
        <v>27326751.8555992</v>
      </c>
      <c r="J72" s="164" t="n">
        <f aca="false">central_v2_m!J60</f>
        <v>2287780.8945739</v>
      </c>
      <c r="K72" s="164" t="n">
        <f aca="false">central_v2_m!K60</f>
        <v>2219147.46773669</v>
      </c>
      <c r="L72" s="67" t="n">
        <f aca="false">H72-I72</f>
        <v>1194577.83641654</v>
      </c>
      <c r="M72" s="67" t="n">
        <f aca="false">J72-K72</f>
        <v>68633.4268372171</v>
      </c>
      <c r="N72" s="164" t="n">
        <f aca="false">SUM(central_v5_m!C60:J60)</f>
        <v>4328519.10257268</v>
      </c>
      <c r="O72" s="7"/>
      <c r="P72" s="7"/>
      <c r="Q72" s="67" t="n">
        <f aca="false">I72*5.5017049523</f>
        <v>150343726.014224</v>
      </c>
      <c r="R72" s="67"/>
      <c r="S72" s="67"/>
      <c r="T72" s="7"/>
      <c r="U72" s="7"/>
      <c r="V72" s="67" t="n">
        <f aca="false">K72*5.5017049523</f>
        <v>12209094.6131309</v>
      </c>
      <c r="W72" s="67" t="n">
        <f aca="false">M72*5.5017049523</f>
        <v>377600.864323637</v>
      </c>
      <c r="X72" s="67" t="n">
        <f aca="false">N72*5.1890047538+L72*5.5017049523</f>
        <v>29032920.9986845</v>
      </c>
      <c r="Y72" s="67" t="n">
        <f aca="false">N72*5.1890047538</f>
        <v>22460706.2001638</v>
      </c>
      <c r="Z72" s="67" t="n">
        <f aca="false">L72*5.5017049523</f>
        <v>6572214.79852071</v>
      </c>
      <c r="AA72" s="67" t="n">
        <f aca="false">IFE_cost_central!B60*3</f>
        <v>1838068.60034507</v>
      </c>
      <c r="AB72" s="67" t="n">
        <f aca="false">AA72*$AC$13</f>
        <v>16628938.7171794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4" t="n">
        <f aca="false">central_v2_m!D61+temporary_pension_bonus_central!B61</f>
        <v>31089216.5351154</v>
      </c>
      <c r="G73" s="164" t="n">
        <f aca="false">central_v2_m!E61+temporary_pension_bonus_central!B61</f>
        <v>29813572.7506081</v>
      </c>
      <c r="H73" s="67" t="n">
        <f aca="false">F73-J73</f>
        <v>28739513.9001949</v>
      </c>
      <c r="I73" s="67" t="n">
        <f aca="false">G73-K73</f>
        <v>27534361.1947352</v>
      </c>
      <c r="J73" s="164" t="n">
        <f aca="false">central_v2_m!J61</f>
        <v>2349702.63492052</v>
      </c>
      <c r="K73" s="164" t="n">
        <f aca="false">central_v2_m!K61</f>
        <v>2279211.5558729</v>
      </c>
      <c r="L73" s="67" t="n">
        <f aca="false">H73-I73</f>
        <v>1205152.70545974</v>
      </c>
      <c r="M73" s="67" t="n">
        <f aca="false">J73-K73</f>
        <v>70491.0790476156</v>
      </c>
      <c r="N73" s="164" t="n">
        <f aca="false">SUM(central_v5_m!C61:J61)</f>
        <v>4349074.41663906</v>
      </c>
      <c r="O73" s="7"/>
      <c r="P73" s="7"/>
      <c r="Q73" s="67" t="n">
        <f aca="false">I73*5.5017049523</f>
        <v>151485931.343491</v>
      </c>
      <c r="R73" s="67"/>
      <c r="S73" s="67"/>
      <c r="T73" s="7"/>
      <c r="U73" s="7"/>
      <c r="V73" s="67" t="n">
        <f aca="false">K73*5.5017049523</f>
        <v>12539549.5042853</v>
      </c>
      <c r="W73" s="67" t="n">
        <f aca="false">M73*5.5017049523</f>
        <v>387821.118689238</v>
      </c>
      <c r="X73" s="67" t="n">
        <f aca="false">N73*5.1890047538+L73*5.5017049523</f>
        <v>29197762.4304756</v>
      </c>
      <c r="Y73" s="67" t="n">
        <f aca="false">N73*5.1890047538</f>
        <v>22567367.82257</v>
      </c>
      <c r="Z73" s="67" t="n">
        <f aca="false">L73*5.5017049523</f>
        <v>6630394.60790559</v>
      </c>
      <c r="AA73" s="67" t="n">
        <f aca="false">IFE_cost_central!B61*3</f>
        <v>1849071.58774836</v>
      </c>
      <c r="AB73" s="67" t="n">
        <f aca="false">AA73*$AC$13</f>
        <v>16728482.3376954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0"/>
      <c r="B74" s="5"/>
      <c r="C74" s="160" t="n">
        <f aca="false">C70+1</f>
        <v>2030</v>
      </c>
      <c r="D74" s="160" t="n">
        <f aca="false">D70</f>
        <v>1</v>
      </c>
      <c r="E74" s="160" t="n">
        <v>221</v>
      </c>
      <c r="F74" s="162" t="n">
        <f aca="false">central_v2_m!D62+temporary_pension_bonus_central!B62</f>
        <v>31356655.5185134</v>
      </c>
      <c r="G74" s="162" t="n">
        <f aca="false">central_v2_m!E62+temporary_pension_bonus_central!B62</f>
        <v>30069752.3617742</v>
      </c>
      <c r="H74" s="8" t="n">
        <f aca="false">F74-J74</f>
        <v>28975141.7221871</v>
      </c>
      <c r="I74" s="8" t="n">
        <f aca="false">G74-K74</f>
        <v>27759683.9793378</v>
      </c>
      <c r="J74" s="162" t="n">
        <f aca="false">central_v2_m!J62</f>
        <v>2381513.79632624</v>
      </c>
      <c r="K74" s="162" t="n">
        <f aca="false">central_v2_m!K62</f>
        <v>2310068.38243646</v>
      </c>
      <c r="L74" s="8" t="n">
        <f aca="false">H74-I74</f>
        <v>1215457.74284933</v>
      </c>
      <c r="M74" s="8" t="n">
        <f aca="false">J74-K74</f>
        <v>71445.4138897872</v>
      </c>
      <c r="N74" s="162" t="n">
        <f aca="false">SUM(central_v5_m!C62:J62)</f>
        <v>5281626.00763797</v>
      </c>
      <c r="O74" s="5"/>
      <c r="P74" s="5"/>
      <c r="Q74" s="8" t="n">
        <f aca="false">I74*5.5017049523</f>
        <v>152725590.823406</v>
      </c>
      <c r="R74" s="8"/>
      <c r="S74" s="8"/>
      <c r="T74" s="5"/>
      <c r="U74" s="5"/>
      <c r="V74" s="8" t="n">
        <f aca="false">K74*5.5017049523</f>
        <v>12709314.6598023</v>
      </c>
      <c r="W74" s="8" t="n">
        <f aca="false">M74*5.5017049523</f>
        <v>393071.587416565</v>
      </c>
      <c r="X74" s="8" t="n">
        <f aca="false">N74*5.1890047538+L74*5.5017049523</f>
        <v>34093472.3445727</v>
      </c>
      <c r="Y74" s="8" t="n">
        <f aca="false">N74*5.1890047538</f>
        <v>27406382.4614272</v>
      </c>
      <c r="Z74" s="8" t="n">
        <f aca="false">L74*5.5017049523</f>
        <v>6687089.88314553</v>
      </c>
      <c r="AA74" s="8" t="n">
        <f aca="false">IFE_cost_central!B62*3</f>
        <v>1735879.4851132</v>
      </c>
      <c r="AB74" s="8" t="n">
        <f aca="false">AA74*$AC$13</f>
        <v>15704437.5672035</v>
      </c>
      <c r="AC74" s="8"/>
      <c r="AD74" s="8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4" t="n">
        <f aca="false">central_v2_m!D63+temporary_pension_bonus_central!B63</f>
        <v>31538317.9968557</v>
      </c>
      <c r="G75" s="164" t="n">
        <f aca="false">central_v2_m!E63+temporary_pension_bonus_central!B63</f>
        <v>30244230.3906766</v>
      </c>
      <c r="H75" s="67" t="n">
        <f aca="false">F75-J75</f>
        <v>29066672.7873114</v>
      </c>
      <c r="I75" s="67" t="n">
        <f aca="false">G75-K75</f>
        <v>27846734.5374186</v>
      </c>
      <c r="J75" s="164" t="n">
        <f aca="false">central_v2_m!J63</f>
        <v>2471645.20954434</v>
      </c>
      <c r="K75" s="164" t="n">
        <f aca="false">central_v2_m!K63</f>
        <v>2397495.85325801</v>
      </c>
      <c r="L75" s="67" t="n">
        <f aca="false">H75-I75</f>
        <v>1219938.24989283</v>
      </c>
      <c r="M75" s="67" t="n">
        <f aca="false">J75-K75</f>
        <v>74149.3562863297</v>
      </c>
      <c r="N75" s="164" t="n">
        <f aca="false">SUM(central_v5_m!C63:J63)</f>
        <v>4399245.71932379</v>
      </c>
      <c r="O75" s="7"/>
      <c r="P75" s="7"/>
      <c r="Q75" s="67" t="n">
        <f aca="false">I75*5.5017049523</f>
        <v>153204517.309899</v>
      </c>
      <c r="R75" s="67"/>
      <c r="S75" s="67"/>
      <c r="T75" s="7"/>
      <c r="U75" s="7"/>
      <c r="V75" s="67" t="n">
        <f aca="false">K75*5.5017049523</f>
        <v>13190314.8089883</v>
      </c>
      <c r="W75" s="67" t="n">
        <f aca="false">M75*5.5017049523</f>
        <v>407947.880690357</v>
      </c>
      <c r="X75" s="67" t="n">
        <f aca="false">N75*5.1890047538+L75*5.5017049523</f>
        <v>29539447.261641</v>
      </c>
      <c r="Y75" s="67" t="n">
        <f aca="false">N75*5.1890047538</f>
        <v>22827706.9507054</v>
      </c>
      <c r="Z75" s="67" t="n">
        <f aca="false">L75*5.5017049523</f>
        <v>6711740.31093556</v>
      </c>
      <c r="AA75" s="67" t="n">
        <f aca="false">IFE_cost_central!B63*3</f>
        <v>1734234.19032918</v>
      </c>
      <c r="AB75" s="67" t="n">
        <f aca="false">AA75*$AC$13</f>
        <v>15689552.6460803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4" t="n">
        <f aca="false">central_v2_m!D64+temporary_pension_bonus_central!B64</f>
        <v>31797152.8517791</v>
      </c>
      <c r="G76" s="164" t="n">
        <f aca="false">central_v2_m!E64+temporary_pension_bonus_central!B64</f>
        <v>30491204.3819091</v>
      </c>
      <c r="H76" s="67" t="n">
        <f aca="false">F76-J76</f>
        <v>29267980.0393673</v>
      </c>
      <c r="I76" s="67" t="n">
        <f aca="false">G76-K76</f>
        <v>28037906.7538697</v>
      </c>
      <c r="J76" s="164" t="n">
        <f aca="false">central_v2_m!J64</f>
        <v>2529172.81241179</v>
      </c>
      <c r="K76" s="164" t="n">
        <f aca="false">central_v2_m!K64</f>
        <v>2453297.62803944</v>
      </c>
      <c r="L76" s="67" t="n">
        <f aca="false">H76-I76</f>
        <v>1230073.28549764</v>
      </c>
      <c r="M76" s="67" t="n">
        <f aca="false">J76-K76</f>
        <v>75875.1843723534</v>
      </c>
      <c r="N76" s="164" t="n">
        <f aca="false">SUM(central_v5_m!C64:J64)</f>
        <v>4401610.3927009</v>
      </c>
      <c r="O76" s="7"/>
      <c r="P76" s="7"/>
      <c r="Q76" s="67" t="n">
        <f aca="false">I76*5.5017049523</f>
        <v>154256290.43989</v>
      </c>
      <c r="R76" s="67"/>
      <c r="S76" s="67"/>
      <c r="T76" s="7"/>
      <c r="U76" s="7"/>
      <c r="V76" s="67" t="n">
        <f aca="false">K76*5.5017049523</f>
        <v>13497319.7096504</v>
      </c>
      <c r="W76" s="67" t="n">
        <f aca="false">M76*5.5017049523</f>
        <v>417442.877618052</v>
      </c>
      <c r="X76" s="67" t="n">
        <f aca="false">N76*5.1890047538+L76*5.5017049523</f>
        <v>29607477.5386147</v>
      </c>
      <c r="Y76" s="67" t="n">
        <f aca="false">N76*5.1890047538</f>
        <v>22839977.2521004</v>
      </c>
      <c r="Z76" s="67" t="n">
        <f aca="false">L76*5.5017049523</f>
        <v>6767500.28651429</v>
      </c>
      <c r="AA76" s="67" t="n">
        <f aca="false">IFE_cost_central!B64*3</f>
        <v>1737500.45943666</v>
      </c>
      <c r="AB76" s="67" t="n">
        <f aca="false">AA76*$AC$13</f>
        <v>15719102.4620185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4" t="n">
        <f aca="false">central_v2_m!D65+temporary_pension_bonus_central!B65</f>
        <v>32098402.3939318</v>
      </c>
      <c r="G77" s="164" t="n">
        <f aca="false">central_v2_m!E65+temporary_pension_bonus_central!B65</f>
        <v>30779660.6218674</v>
      </c>
      <c r="H77" s="67" t="n">
        <f aca="false">F77-J77</f>
        <v>29467286.7765185</v>
      </c>
      <c r="I77" s="67" t="n">
        <f aca="false">G77-K77</f>
        <v>28227478.4729765</v>
      </c>
      <c r="J77" s="164" t="n">
        <f aca="false">central_v2_m!J65</f>
        <v>2631115.61741331</v>
      </c>
      <c r="K77" s="164" t="n">
        <f aca="false">central_v2_m!K65</f>
        <v>2552182.14889091</v>
      </c>
      <c r="L77" s="67" t="n">
        <f aca="false">H77-I77</f>
        <v>1239808.30354196</v>
      </c>
      <c r="M77" s="67" t="n">
        <f aca="false">J77-K77</f>
        <v>78933.4685223992</v>
      </c>
      <c r="N77" s="164" t="n">
        <f aca="false">SUM(central_v5_m!C65:J65)</f>
        <v>4455924.27602188</v>
      </c>
      <c r="O77" s="7"/>
      <c r="P77" s="7"/>
      <c r="Q77" s="67" t="n">
        <f aca="false">I77*5.5017049523</f>
        <v>155299258.105717</v>
      </c>
      <c r="R77" s="67"/>
      <c r="S77" s="67"/>
      <c r="T77" s="7"/>
      <c r="U77" s="7"/>
      <c r="V77" s="67" t="n">
        <f aca="false">K77*5.5017049523</f>
        <v>14041353.1677248</v>
      </c>
      <c r="W77" s="67" t="n">
        <f aca="false">M77*5.5017049523</f>
        <v>434268.6546719</v>
      </c>
      <c r="X77" s="67" t="n">
        <f aca="false">N77*5.1890047538+L77*5.5017049523</f>
        <v>29942871.7343498</v>
      </c>
      <c r="Y77" s="67" t="n">
        <f aca="false">N77*5.1890047538</f>
        <v>23121812.2508503</v>
      </c>
      <c r="Z77" s="67" t="n">
        <f aca="false">L77*5.5017049523</f>
        <v>6821059.48349947</v>
      </c>
      <c r="AA77" s="67" t="n">
        <f aca="false">IFE_cost_central!B65*3</f>
        <v>1754149.19147385</v>
      </c>
      <c r="AB77" s="67" t="n">
        <f aca="false">AA77*$AC$13</f>
        <v>15869722.9256472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0"/>
      <c r="B78" s="5"/>
      <c r="C78" s="160" t="n">
        <f aca="false">C74+1</f>
        <v>2031</v>
      </c>
      <c r="D78" s="160" t="n">
        <f aca="false">D74</f>
        <v>1</v>
      </c>
      <c r="E78" s="160" t="n">
        <v>225</v>
      </c>
      <c r="F78" s="162" t="n">
        <f aca="false">central_v2_m!D66+temporary_pension_bonus_central!B66</f>
        <v>32282033.4236498</v>
      </c>
      <c r="G78" s="162" t="n">
        <f aca="false">central_v2_m!E66+temporary_pension_bonus_central!B66</f>
        <v>30955920.5488826</v>
      </c>
      <c r="H78" s="8" t="n">
        <f aca="false">F78-J78</f>
        <v>29553279.325798</v>
      </c>
      <c r="I78" s="8" t="n">
        <f aca="false">G78-K78</f>
        <v>28309029.0739664</v>
      </c>
      <c r="J78" s="162" t="n">
        <f aca="false">central_v2_m!J66</f>
        <v>2728754.09785176</v>
      </c>
      <c r="K78" s="162" t="n">
        <f aca="false">central_v2_m!K66</f>
        <v>2646891.47491621</v>
      </c>
      <c r="L78" s="8" t="n">
        <f aca="false">H78-I78</f>
        <v>1244250.25183164</v>
      </c>
      <c r="M78" s="8" t="n">
        <f aca="false">J78-K78</f>
        <v>81862.6229355531</v>
      </c>
      <c r="N78" s="162" t="n">
        <f aca="false">SUM(central_v5_m!C66:J66)</f>
        <v>5473370.68822832</v>
      </c>
      <c r="O78" s="5"/>
      <c r="P78" s="5"/>
      <c r="Q78" s="8" t="n">
        <f aca="false">I78*5.5017049523</f>
        <v>155747925.451045</v>
      </c>
      <c r="R78" s="8"/>
      <c r="S78" s="8"/>
      <c r="T78" s="5"/>
      <c r="U78" s="5"/>
      <c r="V78" s="8" t="n">
        <f aca="false">K78*5.5017049523</f>
        <v>14562415.9357471</v>
      </c>
      <c r="W78" s="8" t="n">
        <f aca="false">M78*5.5017049523</f>
        <v>450383.9980128</v>
      </c>
      <c r="X78" s="8" t="n">
        <f aca="false">N78*5.1890047538+L78*5.5017049523</f>
        <v>35246844.292929</v>
      </c>
      <c r="Y78" s="8" t="n">
        <f aca="false">N78*5.1890047538</f>
        <v>28401346.5205263</v>
      </c>
      <c r="Z78" s="8" t="n">
        <f aca="false">L78*5.5017049523</f>
        <v>6845497.77240263</v>
      </c>
      <c r="AA78" s="8" t="n">
        <f aca="false">IFE_cost_central!B66*3</f>
        <v>1679544.89766123</v>
      </c>
      <c r="AB78" s="8" t="n">
        <f aca="false">AA78*$AC$13</f>
        <v>15194780.6358895</v>
      </c>
      <c r="AC78" s="8"/>
      <c r="AD78" s="8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4" t="n">
        <f aca="false">central_v2_m!D67+temporary_pension_bonus_central!B67</f>
        <v>32412620.1494235</v>
      </c>
      <c r="G79" s="164" t="n">
        <f aca="false">central_v2_m!E67+temporary_pension_bonus_central!B67</f>
        <v>31080719.7541293</v>
      </c>
      <c r="H79" s="67" t="n">
        <f aca="false">F79-J79</f>
        <v>29633705.9827996</v>
      </c>
      <c r="I79" s="67" t="n">
        <f aca="false">G79-K79</f>
        <v>28385173.0125042</v>
      </c>
      <c r="J79" s="164" t="n">
        <f aca="false">central_v2_m!J67</f>
        <v>2778914.16662386</v>
      </c>
      <c r="K79" s="164" t="n">
        <f aca="false">central_v2_m!K67</f>
        <v>2695546.74162515</v>
      </c>
      <c r="L79" s="67" t="n">
        <f aca="false">H79-I79</f>
        <v>1248532.97029543</v>
      </c>
      <c r="M79" s="67" t="n">
        <f aca="false">J79-K79</f>
        <v>83367.4249987155</v>
      </c>
      <c r="N79" s="164" t="n">
        <f aca="false">SUM(central_v5_m!C67:J67)</f>
        <v>4430888.3020333</v>
      </c>
      <c r="O79" s="7"/>
      <c r="P79" s="7"/>
      <c r="Q79" s="67" t="n">
        <f aca="false">I79*5.5017049523</f>
        <v>156166846.934787</v>
      </c>
      <c r="R79" s="67"/>
      <c r="S79" s="67"/>
      <c r="T79" s="7"/>
      <c r="U79" s="7"/>
      <c r="V79" s="67" t="n">
        <f aca="false">K79*5.5017049523</f>
        <v>14830102.8575552</v>
      </c>
      <c r="W79" s="67" t="n">
        <f aca="false">M79*5.5017049523</f>
        <v>458662.974975932</v>
      </c>
      <c r="X79" s="67" t="n">
        <f aca="false">N79*5.1890047538+L79*5.5017049523</f>
        <v>29860960.4885918</v>
      </c>
      <c r="Y79" s="67" t="n">
        <f aca="false">N79*5.1890047538</f>
        <v>22991900.4628076</v>
      </c>
      <c r="Z79" s="67" t="n">
        <f aca="false">L79*5.5017049523</f>
        <v>6869060.02578419</v>
      </c>
      <c r="AA79" s="67" t="n">
        <f aca="false">IFE_cost_central!B67*3</f>
        <v>1650977.76239857</v>
      </c>
      <c r="AB79" s="67" t="n">
        <f aca="false">AA79*$AC$13</f>
        <v>14936334.818623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4" t="n">
        <f aca="false">central_v2_m!D68+temporary_pension_bonus_central!B68</f>
        <v>32653894.4028599</v>
      </c>
      <c r="G80" s="164" t="n">
        <f aca="false">central_v2_m!E68+temporary_pension_bonus_central!B68</f>
        <v>31311379.5884192</v>
      </c>
      <c r="H80" s="67" t="n">
        <f aca="false">F80-J80</f>
        <v>29788645.9863701</v>
      </c>
      <c r="I80" s="67" t="n">
        <f aca="false">G80-K80</f>
        <v>28532088.6244241</v>
      </c>
      <c r="J80" s="164" t="n">
        <f aca="false">central_v2_m!J68</f>
        <v>2865248.41648979</v>
      </c>
      <c r="K80" s="164" t="n">
        <f aca="false">central_v2_m!K68</f>
        <v>2779290.9639951</v>
      </c>
      <c r="L80" s="67" t="n">
        <f aca="false">H80-I80</f>
        <v>1256557.36194594</v>
      </c>
      <c r="M80" s="67" t="n">
        <f aca="false">J80-K80</f>
        <v>85957.4524946944</v>
      </c>
      <c r="N80" s="164" t="n">
        <f aca="false">SUM(central_v5_m!C68:J68)</f>
        <v>4488296.97485348</v>
      </c>
      <c r="O80" s="7"/>
      <c r="P80" s="7"/>
      <c r="Q80" s="67" t="n">
        <f aca="false">I80*5.5017049523</f>
        <v>156975133.284457</v>
      </c>
      <c r="R80" s="67"/>
      <c r="S80" s="67"/>
      <c r="T80" s="7"/>
      <c r="U80" s="7"/>
      <c r="V80" s="67" t="n">
        <f aca="false">K80*5.5017049523</f>
        <v>15290838.8604945</v>
      </c>
      <c r="W80" s="67" t="n">
        <f aca="false">M80*5.5017049523</f>
        <v>472912.542077152</v>
      </c>
      <c r="X80" s="67" t="n">
        <f aca="false">N80*5.1890047538+L80*5.5017049523</f>
        <v>30203002.2000479</v>
      </c>
      <c r="Y80" s="67" t="n">
        <f aca="false">N80*5.1890047538</f>
        <v>23289794.3389809</v>
      </c>
      <c r="Z80" s="67" t="n">
        <f aca="false">L80*5.5017049523</f>
        <v>6913207.86106701</v>
      </c>
      <c r="AA80" s="67" t="n">
        <f aca="false">IFE_cost_central!B68*3</f>
        <v>1539945.85506678</v>
      </c>
      <c r="AB80" s="67" t="n">
        <f aca="false">AA80*$AC$13</f>
        <v>13931833.2552291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4" t="n">
        <f aca="false">central_v2_m!D69+temporary_pension_bonus_central!B69</f>
        <v>32884183.2362687</v>
      </c>
      <c r="G81" s="164" t="n">
        <f aca="false">central_v2_m!E69+temporary_pension_bonus_central!B69</f>
        <v>31531570.988265</v>
      </c>
      <c r="H81" s="67" t="n">
        <f aca="false">F81-J81</f>
        <v>29970235.1410816</v>
      </c>
      <c r="I81" s="67" t="n">
        <f aca="false">G81-K81</f>
        <v>28705041.3359335</v>
      </c>
      <c r="J81" s="164" t="n">
        <f aca="false">central_v2_m!J69</f>
        <v>2913948.09518711</v>
      </c>
      <c r="K81" s="164" t="n">
        <f aca="false">central_v2_m!K69</f>
        <v>2826529.6523315</v>
      </c>
      <c r="L81" s="67" t="n">
        <f aca="false">H81-I81</f>
        <v>1265193.80514811</v>
      </c>
      <c r="M81" s="67" t="n">
        <f aca="false">J81-K81</f>
        <v>87418.4428556133</v>
      </c>
      <c r="N81" s="164" t="n">
        <f aca="false">SUM(central_v5_m!C69:J69)</f>
        <v>4402876.91780754</v>
      </c>
      <c r="O81" s="7"/>
      <c r="P81" s="7"/>
      <c r="Q81" s="67" t="n">
        <f aca="false">I81*5.5017049523</f>
        <v>157926668.073882</v>
      </c>
      <c r="R81" s="67"/>
      <c r="S81" s="67"/>
      <c r="T81" s="7"/>
      <c r="U81" s="7"/>
      <c r="V81" s="67" t="n">
        <f aca="false">K81*5.5017049523</f>
        <v>15550732.186055</v>
      </c>
      <c r="W81" s="67" t="n">
        <f aca="false">M81*5.5017049523</f>
        <v>480950.479981082</v>
      </c>
      <c r="X81" s="67" t="n">
        <f aca="false">N81*5.1890047538+L81*5.5017049523</f>
        <v>29807272.2803023</v>
      </c>
      <c r="Y81" s="67" t="n">
        <f aca="false">N81*5.1890047538</f>
        <v>22846549.2568996</v>
      </c>
      <c r="Z81" s="67" t="n">
        <f aca="false">L81*5.5017049523</f>
        <v>6960723.02340264</v>
      </c>
      <c r="AA81" s="67" t="n">
        <f aca="false">IFE_cost_central!B69*3</f>
        <v>1521828.57544035</v>
      </c>
      <c r="AB81" s="67" t="n">
        <f aca="false">AA81*$AC$13</f>
        <v>13767926.8958183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0"/>
      <c r="B82" s="5"/>
      <c r="C82" s="160" t="n">
        <f aca="false">C78+1</f>
        <v>2032</v>
      </c>
      <c r="D82" s="160" t="n">
        <f aca="false">D78</f>
        <v>1</v>
      </c>
      <c r="E82" s="160" t="n">
        <v>229</v>
      </c>
      <c r="F82" s="162" t="n">
        <f aca="false">central_v2_m!D70+temporary_pension_bonus_central!B70</f>
        <v>33132974.0264426</v>
      </c>
      <c r="G82" s="162" t="n">
        <f aca="false">central_v2_m!E70+temporary_pension_bonus_central!B70</f>
        <v>31769866.5633547</v>
      </c>
      <c r="H82" s="8" t="n">
        <f aca="false">F82-J82</f>
        <v>30093453.087144</v>
      </c>
      <c r="I82" s="8" t="n">
        <f aca="false">G82-K82</f>
        <v>28821531.252235</v>
      </c>
      <c r="J82" s="162" t="n">
        <f aca="false">central_v2_m!J70</f>
        <v>3039520.93929866</v>
      </c>
      <c r="K82" s="162" t="n">
        <f aca="false">central_v2_m!K70</f>
        <v>2948335.3111197</v>
      </c>
      <c r="L82" s="8" t="n">
        <f aca="false">H82-I82</f>
        <v>1271921.83490893</v>
      </c>
      <c r="M82" s="8" t="n">
        <f aca="false">J82-K82</f>
        <v>91185.6281789606</v>
      </c>
      <c r="N82" s="162" t="n">
        <f aca="false">SUM(central_v5_m!C70:J70)</f>
        <v>5326403.15378886</v>
      </c>
      <c r="O82" s="5"/>
      <c r="P82" s="5"/>
      <c r="Q82" s="8" t="n">
        <f aca="false">I82*5.5017049523</f>
        <v>158567561.223291</v>
      </c>
      <c r="R82" s="8"/>
      <c r="S82" s="8"/>
      <c r="T82" s="5"/>
      <c r="U82" s="5"/>
      <c r="V82" s="8" t="n">
        <f aca="false">K82*5.5017049523</f>
        <v>16220870.9822282</v>
      </c>
      <c r="W82" s="8" t="n">
        <f aca="false">M82*5.5017049523</f>
        <v>501676.422130774</v>
      </c>
      <c r="X82" s="8" t="n">
        <f aca="false">N82*5.1890047538+L82*5.5017049523</f>
        <v>34636469.9437227</v>
      </c>
      <c r="Y82" s="8" t="n">
        <f aca="false">N82*5.1890047538</f>
        <v>27638731.2856657</v>
      </c>
      <c r="Z82" s="8" t="n">
        <f aca="false">L82*5.5017049523</f>
        <v>6997738.65805696</v>
      </c>
      <c r="AA82" s="8" t="n">
        <f aca="false">IFE_cost_central!B70*3</f>
        <v>1470270.34308537</v>
      </c>
      <c r="AB82" s="8" t="n">
        <f aca="false">AA82*$AC$13</f>
        <v>13301481.4725973</v>
      </c>
      <c r="AC82" s="8"/>
      <c r="AD82" s="8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4" t="n">
        <f aca="false">central_v2_m!D71+temporary_pension_bonus_central!B71</f>
        <v>33334009.7137711</v>
      </c>
      <c r="G83" s="164" t="n">
        <f aca="false">central_v2_m!E71+temporary_pension_bonus_central!B71</f>
        <v>31962718.4394935</v>
      </c>
      <c r="H83" s="67" t="n">
        <f aca="false">F83-J83</f>
        <v>30190696.7095803</v>
      </c>
      <c r="I83" s="67" t="n">
        <f aca="false">G83-K83</f>
        <v>28913704.8254284</v>
      </c>
      <c r="J83" s="164" t="n">
        <f aca="false">central_v2_m!J71</f>
        <v>3143313.00419076</v>
      </c>
      <c r="K83" s="164" t="n">
        <f aca="false">central_v2_m!K71</f>
        <v>3049013.61406503</v>
      </c>
      <c r="L83" s="67" t="n">
        <f aca="false">H83-I83</f>
        <v>1276991.88415188</v>
      </c>
      <c r="M83" s="67" t="n">
        <f aca="false">J83-K83</f>
        <v>94299.3901257236</v>
      </c>
      <c r="N83" s="164" t="n">
        <f aca="false">SUM(central_v5_m!C71:J71)</f>
        <v>4430897.52074881</v>
      </c>
      <c r="O83" s="7"/>
      <c r="P83" s="7"/>
      <c r="Q83" s="67" t="n">
        <f aca="false">I83*5.5017049523</f>
        <v>159074673.0274</v>
      </c>
      <c r="R83" s="67"/>
      <c r="S83" s="67"/>
      <c r="T83" s="7"/>
      <c r="U83" s="7"/>
      <c r="V83" s="67" t="n">
        <f aca="false">K83*5.5017049523</f>
        <v>16774773.3001317</v>
      </c>
      <c r="W83" s="67" t="n">
        <f aca="false">M83*5.5017049523</f>
        <v>518807.421653563</v>
      </c>
      <c r="X83" s="67" t="n">
        <f aca="false">N83*5.1890047538+L83*5.5017049523</f>
        <v>30017580.8718515</v>
      </c>
      <c r="Y83" s="67" t="n">
        <f aca="false">N83*5.1890047538</f>
        <v>22991948.2987662</v>
      </c>
      <c r="Z83" s="67" t="n">
        <f aca="false">L83*5.5017049523</f>
        <v>7025632.5730853</v>
      </c>
      <c r="AA83" s="67" t="n">
        <f aca="false">IFE_cost_central!B71*3</f>
        <v>1494384.22120434</v>
      </c>
      <c r="AB83" s="67" t="n">
        <f aca="false">AA83*$AC$13</f>
        <v>13519638.8370171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4" t="n">
        <f aca="false">central_v2_m!D72+temporary_pension_bonus_central!B72</f>
        <v>33458747.6801724</v>
      </c>
      <c r="G84" s="164" t="n">
        <f aca="false">central_v2_m!E72+temporary_pension_bonus_central!B72</f>
        <v>32082891.2947171</v>
      </c>
      <c r="H84" s="67" t="n">
        <f aca="false">F84-J84</f>
        <v>30229315.3302282</v>
      </c>
      <c r="I84" s="67" t="n">
        <f aca="false">G84-K84</f>
        <v>28950341.9152712</v>
      </c>
      <c r="J84" s="164" t="n">
        <f aca="false">central_v2_m!J72</f>
        <v>3229432.34994422</v>
      </c>
      <c r="K84" s="164" t="n">
        <f aca="false">central_v2_m!K72</f>
        <v>3132549.37944589</v>
      </c>
      <c r="L84" s="67" t="n">
        <f aca="false">H84-I84</f>
        <v>1278973.41495698</v>
      </c>
      <c r="M84" s="67" t="n">
        <f aca="false">J84-K84</f>
        <v>96882.9704983258</v>
      </c>
      <c r="N84" s="164" t="n">
        <f aca="false">SUM(central_v5_m!C72:J72)</f>
        <v>4340987.29733719</v>
      </c>
      <c r="O84" s="7"/>
      <c r="P84" s="7"/>
      <c r="Q84" s="67" t="n">
        <f aca="false">I84*5.5017049523</f>
        <v>159276239.486026</v>
      </c>
      <c r="R84" s="67"/>
      <c r="S84" s="67"/>
      <c r="T84" s="7"/>
      <c r="U84" s="7"/>
      <c r="V84" s="67" t="n">
        <f aca="false">K84*5.5017049523</f>
        <v>17234362.4342218</v>
      </c>
      <c r="W84" s="67" t="n">
        <f aca="false">M84*5.5017049523</f>
        <v>533021.518584174</v>
      </c>
      <c r="X84" s="67" t="n">
        <f aca="false">N84*5.1890047538+L84*5.5017049523</f>
        <v>29561938.0929969</v>
      </c>
      <c r="Y84" s="67" t="n">
        <f aca="false">N84*5.1890047538</f>
        <v>22525403.7220681</v>
      </c>
      <c r="Z84" s="67" t="n">
        <f aca="false">L84*5.5017049523</f>
        <v>7036534.37092886</v>
      </c>
      <c r="AA84" s="67" t="n">
        <f aca="false">IFE_cost_central!B72*3</f>
        <v>1397343.82040712</v>
      </c>
      <c r="AB84" s="67" t="n">
        <f aca="false">AA84*$AC$13</f>
        <v>12641717.9163046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4" t="n">
        <f aca="false">central_v2_m!D73+temporary_pension_bonus_central!B73</f>
        <v>33687349.4519638</v>
      </c>
      <c r="G85" s="164" t="n">
        <f aca="false">central_v2_m!E73+temporary_pension_bonus_central!B73</f>
        <v>32302185.6829331</v>
      </c>
      <c r="H85" s="67" t="n">
        <f aca="false">F85-J85</f>
        <v>30379608.3937068</v>
      </c>
      <c r="I85" s="67" t="n">
        <f aca="false">G85-K85</f>
        <v>29093676.8564238</v>
      </c>
      <c r="J85" s="164" t="n">
        <f aca="false">central_v2_m!J73</f>
        <v>3307741.05825709</v>
      </c>
      <c r="K85" s="164" t="n">
        <f aca="false">central_v2_m!K73</f>
        <v>3208508.82650938</v>
      </c>
      <c r="L85" s="67" t="n">
        <f aca="false">H85-I85</f>
        <v>1285931.53728301</v>
      </c>
      <c r="M85" s="67" t="n">
        <f aca="false">J85-K85</f>
        <v>99232.2317477129</v>
      </c>
      <c r="N85" s="164" t="n">
        <f aca="false">SUM(central_v5_m!C73:J73)</f>
        <v>4417274.0295156</v>
      </c>
      <c r="O85" s="7"/>
      <c r="P85" s="7"/>
      <c r="Q85" s="67" t="n">
        <f aca="false">I85*5.5017049523</f>
        <v>160064826.041602</v>
      </c>
      <c r="R85" s="67"/>
      <c r="S85" s="67"/>
      <c r="T85" s="7"/>
      <c r="U85" s="7"/>
      <c r="V85" s="67" t="n">
        <f aca="false">K85*5.5017049523</f>
        <v>17652268.9003049</v>
      </c>
      <c r="W85" s="67" t="n">
        <f aca="false">M85*5.5017049523</f>
        <v>545946.460834174</v>
      </c>
      <c r="X85" s="67" t="n">
        <f aca="false">N85*5.1890047538+L85*5.5017049523</f>
        <v>29996071.8449824</v>
      </c>
      <c r="Y85" s="67" t="n">
        <f aca="false">N85*5.1890047538</f>
        <v>22921255.9379937</v>
      </c>
      <c r="Z85" s="67" t="n">
        <f aca="false">L85*5.5017049523</f>
        <v>7074815.90698867</v>
      </c>
      <c r="AA85" s="67" t="n">
        <f aca="false">IFE_cost_central!B73*3</f>
        <v>1395631.64984413</v>
      </c>
      <c r="AB85" s="67" t="n">
        <f aca="false">AA85*$AC$13</f>
        <v>12626227.97248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0"/>
      <c r="B86" s="5"/>
      <c r="C86" s="160" t="n">
        <f aca="false">C82+1</f>
        <v>2033</v>
      </c>
      <c r="D86" s="160" t="n">
        <f aca="false">D82</f>
        <v>1</v>
      </c>
      <c r="E86" s="160" t="n">
        <v>233</v>
      </c>
      <c r="F86" s="162" t="n">
        <f aca="false">central_v2_m!D74+temporary_pension_bonus_central!B74</f>
        <v>33777736.2152706</v>
      </c>
      <c r="G86" s="162" t="n">
        <f aca="false">central_v2_m!E74+temporary_pension_bonus_central!B74</f>
        <v>32389803.1044007</v>
      </c>
      <c r="H86" s="8" t="n">
        <f aca="false">F86-J86</f>
        <v>30363266.7079918</v>
      </c>
      <c r="I86" s="8" t="n">
        <f aca="false">G86-K86</f>
        <v>29077767.6823403</v>
      </c>
      <c r="J86" s="162" t="n">
        <f aca="false">central_v2_m!J74</f>
        <v>3414469.50727883</v>
      </c>
      <c r="K86" s="162" t="n">
        <f aca="false">central_v2_m!K74</f>
        <v>3312035.42206047</v>
      </c>
      <c r="L86" s="8" t="n">
        <f aca="false">H86-I86</f>
        <v>1285499.02565154</v>
      </c>
      <c r="M86" s="8" t="n">
        <f aca="false">J86-K86</f>
        <v>102434.085218365</v>
      </c>
      <c r="N86" s="162" t="n">
        <f aca="false">SUM(central_v5_m!C74:J74)</f>
        <v>5324377.88658577</v>
      </c>
      <c r="O86" s="5"/>
      <c r="P86" s="5"/>
      <c r="Q86" s="8" t="n">
        <f aca="false">I86*5.5017049523</f>
        <v>159977298.45976</v>
      </c>
      <c r="R86" s="8"/>
      <c r="S86" s="8"/>
      <c r="T86" s="5"/>
      <c r="U86" s="5"/>
      <c r="V86" s="8" t="n">
        <f aca="false">K86*5.5017049523</f>
        <v>18221841.6837431</v>
      </c>
      <c r="W86" s="8" t="n">
        <f aca="false">M86*5.5017049523</f>
        <v>563562.113930201</v>
      </c>
      <c r="X86" s="8" t="n">
        <f aca="false">N86*5.1890047538+L86*5.5017049523</f>
        <v>34700658.5201251</v>
      </c>
      <c r="Y86" s="8" t="n">
        <f aca="false">N86*5.1890047538</f>
        <v>27628222.1645212</v>
      </c>
      <c r="Z86" s="8" t="n">
        <f aca="false">L86*5.5017049523</f>
        <v>7072436.35560391</v>
      </c>
      <c r="AA86" s="8" t="n">
        <f aca="false">IFE_cost_central!B74*3</f>
        <v>1381379.77659174</v>
      </c>
      <c r="AB86" s="8" t="n">
        <f aca="false">AA86*$AC$13</f>
        <v>12497291.801722</v>
      </c>
      <c r="AC86" s="8"/>
      <c r="AD86" s="8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4" t="n">
        <f aca="false">central_v2_m!D75+temporary_pension_bonus_central!B75</f>
        <v>33936078.7977337</v>
      </c>
      <c r="G87" s="164" t="n">
        <f aca="false">central_v2_m!E75+temporary_pension_bonus_central!B75</f>
        <v>32541420.4471993</v>
      </c>
      <c r="H87" s="67" t="n">
        <f aca="false">F87-J87</f>
        <v>30458484.7106364</v>
      </c>
      <c r="I87" s="67" t="n">
        <f aca="false">G87-K87</f>
        <v>29168154.1827149</v>
      </c>
      <c r="J87" s="164" t="n">
        <f aca="false">central_v2_m!J75</f>
        <v>3477594.08709731</v>
      </c>
      <c r="K87" s="164" t="n">
        <f aca="false">central_v2_m!K75</f>
        <v>3373266.26448439</v>
      </c>
      <c r="L87" s="67" t="n">
        <f aca="false">H87-I87</f>
        <v>1290330.5279215</v>
      </c>
      <c r="M87" s="67" t="n">
        <f aca="false">J87-K87</f>
        <v>104327.822612919</v>
      </c>
      <c r="N87" s="164" t="n">
        <f aca="false">SUM(central_v5_m!C75:J75)</f>
        <v>4444443.93005292</v>
      </c>
      <c r="O87" s="7"/>
      <c r="P87" s="7"/>
      <c r="Q87" s="67" t="n">
        <f aca="false">I87*5.5017049523</f>
        <v>160474578.316493</v>
      </c>
      <c r="R87" s="67"/>
      <c r="S87" s="67"/>
      <c r="T87" s="7"/>
      <c r="U87" s="7"/>
      <c r="V87" s="67" t="n">
        <f aca="false">K87*5.5017049523</f>
        <v>18558715.7127403</v>
      </c>
      <c r="W87" s="67" t="n">
        <f aca="false">M87*5.5017049523</f>
        <v>573980.898332172</v>
      </c>
      <c r="X87" s="67" t="n">
        <f aca="false">N87*5.1890047538+L87*5.5017049523</f>
        <v>30161258.5366118</v>
      </c>
      <c r="Y87" s="67" t="n">
        <f aca="false">N87*5.1890047538</f>
        <v>23062240.6810422</v>
      </c>
      <c r="Z87" s="67" t="n">
        <f aca="false">L87*5.5017049523</f>
        <v>7099017.8555696</v>
      </c>
      <c r="AA87" s="67" t="n">
        <f aca="false">IFE_cost_central!B75*3</f>
        <v>1395475.98660626</v>
      </c>
      <c r="AB87" s="67" t="n">
        <f aca="false">AA87*$AC$13</f>
        <v>12624819.6929181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4" t="n">
        <f aca="false">central_v2_m!D76+temporary_pension_bonus_central!B76</f>
        <v>34008928.8828581</v>
      </c>
      <c r="G88" s="164" t="n">
        <f aca="false">central_v2_m!E76+temporary_pension_bonus_central!B76</f>
        <v>32612397.9870761</v>
      </c>
      <c r="H88" s="67" t="n">
        <f aca="false">F88-J88</f>
        <v>30461118.0158679</v>
      </c>
      <c r="I88" s="67" t="n">
        <f aca="false">G88-K88</f>
        <v>29171021.4460956</v>
      </c>
      <c r="J88" s="164" t="n">
        <f aca="false">central_v2_m!J76</f>
        <v>3547810.86699012</v>
      </c>
      <c r="K88" s="164" t="n">
        <f aca="false">central_v2_m!K76</f>
        <v>3441376.54098041</v>
      </c>
      <c r="L88" s="67" t="n">
        <f aca="false">H88-I88</f>
        <v>1290096.5697723</v>
      </c>
      <c r="M88" s="67" t="n">
        <f aca="false">J88-K88</f>
        <v>106434.326009703</v>
      </c>
      <c r="N88" s="164" t="n">
        <f aca="false">SUM(central_v5_m!C76:J76)</f>
        <v>4415522.30039652</v>
      </c>
      <c r="O88" s="7"/>
      <c r="P88" s="7"/>
      <c r="Q88" s="67" t="n">
        <f aca="false">I88*5.5017049523</f>
        <v>160490353.153634</v>
      </c>
      <c r="R88" s="67"/>
      <c r="S88" s="67"/>
      <c r="T88" s="7"/>
      <c r="U88" s="7"/>
      <c r="V88" s="67" t="n">
        <f aca="false">K88*5.5017049523</f>
        <v>18933438.358241</v>
      </c>
      <c r="W88" s="67" t="n">
        <f aca="false">M88*5.5017049523</f>
        <v>585570.258502298</v>
      </c>
      <c r="X88" s="67" t="n">
        <f aca="false">N88*5.1890047538+L88*5.5017049523</f>
        <v>30009896.8941289</v>
      </c>
      <c r="Y88" s="67" t="n">
        <f aca="false">N88*5.1890047538</f>
        <v>22912166.2072675</v>
      </c>
      <c r="Z88" s="67" t="n">
        <f aca="false">L88*5.5017049523</f>
        <v>7097730.68686148</v>
      </c>
      <c r="AA88" s="67" t="n">
        <f aca="false">IFE_cost_central!B76*3</f>
        <v>1291638.58340852</v>
      </c>
      <c r="AB88" s="67" t="n">
        <f aca="false">AA88*$AC$13</f>
        <v>11685406.5426135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4" t="n">
        <f aca="false">central_v2_m!D77+temporary_pension_bonus_central!B77</f>
        <v>34223217.7948507</v>
      </c>
      <c r="G89" s="164" t="n">
        <f aca="false">central_v2_m!E77+temporary_pension_bonus_central!B77</f>
        <v>32817272.7905996</v>
      </c>
      <c r="H89" s="67" t="n">
        <f aca="false">F89-J89</f>
        <v>30621673.2921734</v>
      </c>
      <c r="I89" s="67" t="n">
        <f aca="false">G89-K89</f>
        <v>29323774.6230025</v>
      </c>
      <c r="J89" s="164" t="n">
        <f aca="false">central_v2_m!J77</f>
        <v>3601544.50267736</v>
      </c>
      <c r="K89" s="164" t="n">
        <f aca="false">central_v2_m!K77</f>
        <v>3493498.16759704</v>
      </c>
      <c r="L89" s="67" t="n">
        <f aca="false">H89-I89</f>
        <v>1297898.6691708</v>
      </c>
      <c r="M89" s="67" t="n">
        <f aca="false">J89-K89</f>
        <v>108046.335080322</v>
      </c>
      <c r="N89" s="164" t="n">
        <f aca="false">SUM(central_v5_m!C77:J77)</f>
        <v>4409269.55754067</v>
      </c>
      <c r="O89" s="7"/>
      <c r="P89" s="7"/>
      <c r="Q89" s="67" t="n">
        <f aca="false">I89*5.5017049523</f>
        <v>161330756.063502</v>
      </c>
      <c r="R89" s="67"/>
      <c r="S89" s="67"/>
      <c r="T89" s="7"/>
      <c r="U89" s="7"/>
      <c r="V89" s="67" t="n">
        <f aca="false">K89*5.5017049523</f>
        <v>19220196.1695196</v>
      </c>
      <c r="W89" s="67" t="n">
        <f aca="false">M89*5.5017049523</f>
        <v>594439.056789272</v>
      </c>
      <c r="X89" s="67" t="n">
        <f aca="false">N89*5.1890047538+L89*5.5017049523</f>
        <v>30020376.2306248</v>
      </c>
      <c r="Y89" s="67" t="n">
        <f aca="false">N89*5.1890047538</f>
        <v>22879720.6948642</v>
      </c>
      <c r="Z89" s="67" t="n">
        <f aca="false">L89*5.5017049523</f>
        <v>7140655.53576059</v>
      </c>
      <c r="AA89" s="67" t="n">
        <f aca="false">IFE_cost_central!B77*3</f>
        <v>1349916.46136364</v>
      </c>
      <c r="AB89" s="67" t="n">
        <f aca="false">AA89*$AC$13</f>
        <v>12212644.3513117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0"/>
      <c r="B90" s="5"/>
      <c r="C90" s="160" t="n">
        <f aca="false">C86+1</f>
        <v>2034</v>
      </c>
      <c r="D90" s="160" t="n">
        <f aca="false">D86</f>
        <v>1</v>
      </c>
      <c r="E90" s="160" t="n">
        <v>237</v>
      </c>
      <c r="F90" s="162" t="n">
        <f aca="false">central_v2_m!D78+temporary_pension_bonus_central!B78</f>
        <v>34481232.3558244</v>
      </c>
      <c r="G90" s="162" t="n">
        <f aca="false">central_v2_m!E78+temporary_pension_bonus_central!B78</f>
        <v>33064708.2849522</v>
      </c>
      <c r="H90" s="8" t="n">
        <f aca="false">F90-J90</f>
        <v>30788924.8869842</v>
      </c>
      <c r="I90" s="8" t="n">
        <f aca="false">G90-K90</f>
        <v>29483170.0401771</v>
      </c>
      <c r="J90" s="162" t="n">
        <f aca="false">central_v2_m!J78</f>
        <v>3692307.46884027</v>
      </c>
      <c r="K90" s="162" t="n">
        <f aca="false">central_v2_m!K78</f>
        <v>3581538.24477506</v>
      </c>
      <c r="L90" s="8" t="n">
        <f aca="false">H90-I90</f>
        <v>1305754.84680708</v>
      </c>
      <c r="M90" s="8" t="n">
        <f aca="false">J90-K90</f>
        <v>110769.224065208</v>
      </c>
      <c r="N90" s="162" t="n">
        <f aca="false">SUM(central_v5_m!C78:J78)</f>
        <v>5364248.59752763</v>
      </c>
      <c r="O90" s="5"/>
      <c r="P90" s="5"/>
      <c r="Q90" s="8" t="n">
        <f aca="false">I90*5.5017049523</f>
        <v>162207702.619545</v>
      </c>
      <c r="R90" s="8"/>
      <c r="S90" s="8"/>
      <c r="T90" s="5"/>
      <c r="U90" s="5"/>
      <c r="V90" s="8" t="n">
        <f aca="false">K90*5.5017049523</f>
        <v>19704566.6981308</v>
      </c>
      <c r="W90" s="8" t="n">
        <f aca="false">M90*5.5017049523</f>
        <v>609419.588601982</v>
      </c>
      <c r="X90" s="8" t="n">
        <f aca="false">N90*5.1890047538+L90*5.5017049523</f>
        <v>35018989.3803041</v>
      </c>
      <c r="Y90" s="8" t="n">
        <f aca="false">N90*5.1890047538</f>
        <v>27835111.4731359</v>
      </c>
      <c r="Z90" s="8" t="n">
        <f aca="false">L90*5.5017049523</f>
        <v>7183877.90716825</v>
      </c>
      <c r="AA90" s="8" t="n">
        <f aca="false">IFE_cost_central!B78*3</f>
        <v>1221854.91430696</v>
      </c>
      <c r="AB90" s="8" t="n">
        <f aca="false">AA90*$AC$13</f>
        <v>11054076.2665117</v>
      </c>
      <c r="AC90" s="8"/>
      <c r="AD90" s="8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4" t="n">
        <f aca="false">central_v2_m!D79+temporary_pension_bonus_central!B79</f>
        <v>34635941.5591316</v>
      </c>
      <c r="G91" s="164" t="n">
        <f aca="false">central_v2_m!E79+temporary_pension_bonus_central!B79</f>
        <v>33213149.872602</v>
      </c>
      <c r="H91" s="67" t="n">
        <f aca="false">F91-J91</f>
        <v>30924374.5571411</v>
      </c>
      <c r="I91" s="67" t="n">
        <f aca="false">G91-K91</f>
        <v>29612929.8806713</v>
      </c>
      <c r="J91" s="164" t="n">
        <f aca="false">central_v2_m!J79</f>
        <v>3711567.00199042</v>
      </c>
      <c r="K91" s="164" t="n">
        <f aca="false">central_v2_m!K79</f>
        <v>3600219.99193071</v>
      </c>
      <c r="L91" s="67" t="n">
        <f aca="false">H91-I91</f>
        <v>1311444.67646989</v>
      </c>
      <c r="M91" s="67" t="n">
        <f aca="false">J91-K91</f>
        <v>111347.010059713</v>
      </c>
      <c r="N91" s="164" t="n">
        <f aca="false">SUM(central_v5_m!C79:J79)</f>
        <v>4393187.81375914</v>
      </c>
      <c r="O91" s="7"/>
      <c r="P91" s="7"/>
      <c r="Q91" s="67" t="n">
        <f aca="false">I91*5.5017049523</f>
        <v>162921602.976602</v>
      </c>
      <c r="R91" s="67"/>
      <c r="S91" s="67"/>
      <c r="T91" s="7"/>
      <c r="U91" s="7"/>
      <c r="V91" s="67" t="n">
        <f aca="false">K91*5.5017049523</f>
        <v>19807348.1589746</v>
      </c>
      <c r="W91" s="67" t="n">
        <f aca="false">M91*5.5017049523</f>
        <v>612598.396669321</v>
      </c>
      <c r="X91" s="67" t="n">
        <f aca="false">N91*5.1890047538+L91*5.5017049523</f>
        <v>30011454.1211343</v>
      </c>
      <c r="Y91" s="67" t="n">
        <f aca="false">N91*5.1890047538</f>
        <v>22796272.4499324</v>
      </c>
      <c r="Z91" s="67" t="n">
        <f aca="false">L91*5.5017049523</f>
        <v>7215181.67120188</v>
      </c>
      <c r="AA91" s="67" t="n">
        <f aca="false">IFE_cost_central!B79*3</f>
        <v>1213603.25997287</v>
      </c>
      <c r="AB91" s="67" t="n">
        <f aca="false">AA91*$AC$13</f>
        <v>10979423.8546207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4" t="n">
        <f aca="false">central_v2_m!D80+temporary_pension_bonus_central!B80</f>
        <v>34880126.2708584</v>
      </c>
      <c r="G92" s="164" t="n">
        <f aca="false">central_v2_m!E80+temporary_pension_bonus_central!B80</f>
        <v>33447441.97209</v>
      </c>
      <c r="H92" s="67" t="n">
        <f aca="false">F92-J92</f>
        <v>31109587.1142221</v>
      </c>
      <c r="I92" s="67" t="n">
        <f aca="false">G92-K92</f>
        <v>29790018.9901529</v>
      </c>
      <c r="J92" s="164" t="n">
        <f aca="false">central_v2_m!J80</f>
        <v>3770539.15663625</v>
      </c>
      <c r="K92" s="164" t="n">
        <f aca="false">central_v2_m!K80</f>
        <v>3657422.98193716</v>
      </c>
      <c r="L92" s="67" t="n">
        <f aca="false">H92-I92</f>
        <v>1319568.12406929</v>
      </c>
      <c r="M92" s="67" t="n">
        <f aca="false">J92-K92</f>
        <v>113116.174699088</v>
      </c>
      <c r="N92" s="164" t="n">
        <f aca="false">SUM(central_v5_m!C80:J80)</f>
        <v>4472363.12669104</v>
      </c>
      <c r="O92" s="7"/>
      <c r="P92" s="7"/>
      <c r="Q92" s="67" t="n">
        <f aca="false">I92*5.5017049523</f>
        <v>163895895.007235</v>
      </c>
      <c r="R92" s="67"/>
      <c r="S92" s="67"/>
      <c r="T92" s="7"/>
      <c r="U92" s="7"/>
      <c r="V92" s="67" t="n">
        <f aca="false">K92*5.5017049523</f>
        <v>20122062.1323795</v>
      </c>
      <c r="W92" s="67" t="n">
        <f aca="false">M92*5.5017049523</f>
        <v>622331.818527202</v>
      </c>
      <c r="X92" s="67" t="n">
        <f aca="false">N92*5.1890047538+L92*5.5017049523</f>
        <v>30466988.0082088</v>
      </c>
      <c r="Y92" s="67" t="n">
        <f aca="false">N92*5.1890047538</f>
        <v>23207113.5251196</v>
      </c>
      <c r="Z92" s="67" t="n">
        <f aca="false">L92*5.5017049523</f>
        <v>7259874.48308922</v>
      </c>
      <c r="AA92" s="67" t="n">
        <f aca="false">IFE_cost_central!B80*3</f>
        <v>1162777.40477752</v>
      </c>
      <c r="AB92" s="67" t="n">
        <f aca="false">AA92*$AC$13</f>
        <v>10519604.2205042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4" t="n">
        <f aca="false">central_v2_m!D81+temporary_pension_bonus_central!B81</f>
        <v>35068737.0752019</v>
      </c>
      <c r="G93" s="164" t="n">
        <f aca="false">central_v2_m!E81+temporary_pension_bonus_central!B81</f>
        <v>33629922.8618718</v>
      </c>
      <c r="H93" s="67" t="n">
        <f aca="false">F93-J93</f>
        <v>31203677.8772237</v>
      </c>
      <c r="I93" s="67" t="n">
        <f aca="false">G93-K93</f>
        <v>29880815.439833</v>
      </c>
      <c r="J93" s="164" t="n">
        <f aca="false">central_v2_m!J81</f>
        <v>3865059.19797816</v>
      </c>
      <c r="K93" s="164" t="n">
        <f aca="false">central_v2_m!K81</f>
        <v>3749107.42203881</v>
      </c>
      <c r="L93" s="67" t="n">
        <f aca="false">H93-I93</f>
        <v>1322862.43739076</v>
      </c>
      <c r="M93" s="67" t="n">
        <f aca="false">J93-K93</f>
        <v>115951.775939345</v>
      </c>
      <c r="N93" s="164" t="n">
        <f aca="false">SUM(central_v5_m!C81:J81)</f>
        <v>4439260.64417992</v>
      </c>
      <c r="O93" s="7"/>
      <c r="P93" s="7"/>
      <c r="Q93" s="67" t="n">
        <f aca="false">I93*5.5017049523</f>
        <v>164395430.284091</v>
      </c>
      <c r="R93" s="67"/>
      <c r="S93" s="67"/>
      <c r="T93" s="7"/>
      <c r="U93" s="7"/>
      <c r="V93" s="67" t="n">
        <f aca="false">K93*5.5017049523</f>
        <v>20626482.8705356</v>
      </c>
      <c r="W93" s="67" t="n">
        <f aca="false">M93*5.5017049523</f>
        <v>637932.459913474</v>
      </c>
      <c r="X93" s="67" t="n">
        <f aca="false">N93*5.1890047538+L93*5.5017049523</f>
        <v>30313343.4090113</v>
      </c>
      <c r="Y93" s="67" t="n">
        <f aca="false">N93*5.1890047538</f>
        <v>23035344.5860069</v>
      </c>
      <c r="Z93" s="67" t="n">
        <f aca="false">L93*5.5017049523</f>
        <v>7277998.82300439</v>
      </c>
      <c r="AA93" s="67" t="n">
        <f aca="false">IFE_cost_central!B81*3</f>
        <v>1150978.79595906</v>
      </c>
      <c r="AB93" s="67" t="n">
        <f aca="false">AA93*$AC$13</f>
        <v>10412862.6424405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0"/>
      <c r="B94" s="5"/>
      <c r="C94" s="160" t="n">
        <f aca="false">C90+1</f>
        <v>2035</v>
      </c>
      <c r="D94" s="160" t="n">
        <f aca="false">D90</f>
        <v>1</v>
      </c>
      <c r="E94" s="160" t="n">
        <v>241</v>
      </c>
      <c r="F94" s="162" t="n">
        <f aca="false">central_v2_m!D82+temporary_pension_bonus_central!B82</f>
        <v>35151860.0646883</v>
      </c>
      <c r="G94" s="162" t="n">
        <f aca="false">central_v2_m!E82+temporary_pension_bonus_central!B82</f>
        <v>33711186.0807479</v>
      </c>
      <c r="H94" s="8" t="n">
        <f aca="false">F94-J94</f>
        <v>31177114.1384452</v>
      </c>
      <c r="I94" s="8" t="n">
        <f aca="false">G94-K94</f>
        <v>29855682.5322921</v>
      </c>
      <c r="J94" s="162" t="n">
        <f aca="false">central_v2_m!J82</f>
        <v>3974745.9262431</v>
      </c>
      <c r="K94" s="162" t="n">
        <f aca="false">central_v2_m!K82</f>
        <v>3855503.5484558</v>
      </c>
      <c r="L94" s="8" t="n">
        <f aca="false">H94-I94</f>
        <v>1321431.60615315</v>
      </c>
      <c r="M94" s="8" t="n">
        <f aca="false">J94-K94</f>
        <v>119242.377787293</v>
      </c>
      <c r="N94" s="162" t="n">
        <f aca="false">SUM(central_v5_m!C82:J82)</f>
        <v>5362329.03595915</v>
      </c>
      <c r="O94" s="5"/>
      <c r="P94" s="5"/>
      <c r="Q94" s="8" t="n">
        <f aca="false">I94*5.5017049523</f>
        <v>164257156.442208</v>
      </c>
      <c r="R94" s="8"/>
      <c r="S94" s="8"/>
      <c r="T94" s="5"/>
      <c r="U94" s="5"/>
      <c r="V94" s="8" t="n">
        <f aca="false">K94*5.5017049523</f>
        <v>21211842.9661495</v>
      </c>
      <c r="W94" s="8" t="n">
        <f aca="false">M94*5.5017049523</f>
        <v>656036.38039638</v>
      </c>
      <c r="X94" s="8" t="n">
        <f aca="false">N94*5.1890047538+L94*5.5017049523</f>
        <v>35095277.6707303</v>
      </c>
      <c r="Y94" s="8" t="n">
        <f aca="false">N94*5.1890047538</f>
        <v>27825150.8590318</v>
      </c>
      <c r="Z94" s="8" t="n">
        <f aca="false">L94*5.5017049523</f>
        <v>7270126.81169852</v>
      </c>
      <c r="AA94" s="8" t="n">
        <f aca="false">IFE_cost_central!B82*3</f>
        <v>1061858.86004973</v>
      </c>
      <c r="AB94" s="8" t="n">
        <f aca="false">AA94*$AC$13</f>
        <v>9606597.87493564</v>
      </c>
      <c r="AC94" s="8"/>
      <c r="AD94" s="8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4" t="n">
        <f aca="false">central_v2_m!D83+temporary_pension_bonus_central!B83</f>
        <v>35379810.0400372</v>
      </c>
      <c r="G95" s="164" t="n">
        <f aca="false">central_v2_m!E83+temporary_pension_bonus_central!B83</f>
        <v>33929267.4878881</v>
      </c>
      <c r="H95" s="67" t="n">
        <f aca="false">F95-J95</f>
        <v>31339209.8051169</v>
      </c>
      <c r="I95" s="67" t="n">
        <f aca="false">G95-K95</f>
        <v>30009885.2600154</v>
      </c>
      <c r="J95" s="164" t="n">
        <f aca="false">central_v2_m!J83</f>
        <v>4040600.23492031</v>
      </c>
      <c r="K95" s="164" t="n">
        <f aca="false">central_v2_m!K83</f>
        <v>3919382.2278727</v>
      </c>
      <c r="L95" s="67" t="n">
        <f aca="false">H95-I95</f>
        <v>1329324.54510153</v>
      </c>
      <c r="M95" s="67" t="n">
        <f aca="false">J95-K95</f>
        <v>121218.007047609</v>
      </c>
      <c r="N95" s="164" t="n">
        <f aca="false">SUM(central_v5_m!C83:J83)</f>
        <v>4415395.92586153</v>
      </c>
      <c r="O95" s="7"/>
      <c r="P95" s="7"/>
      <c r="Q95" s="67" t="n">
        <f aca="false">I95*5.5017049523</f>
        <v>165105534.352981</v>
      </c>
      <c r="R95" s="67"/>
      <c r="S95" s="67"/>
      <c r="T95" s="7"/>
      <c r="U95" s="7"/>
      <c r="V95" s="67" t="n">
        <f aca="false">K95*5.5017049523</f>
        <v>21563284.6130439</v>
      </c>
      <c r="W95" s="67" t="n">
        <f aca="false">M95*5.5017049523</f>
        <v>666905.709681769</v>
      </c>
      <c r="X95" s="67" t="n">
        <f aca="false">N95*5.1890047538+L95*5.5017049523</f>
        <v>30225061.8822037</v>
      </c>
      <c r="Y95" s="67" t="n">
        <f aca="false">N95*5.1890047538</f>
        <v>22911510.4492046</v>
      </c>
      <c r="Z95" s="67" t="n">
        <f aca="false">L95*5.5017049523</f>
        <v>7313551.43299906</v>
      </c>
      <c r="AA95" s="67" t="n">
        <f aca="false">IFE_cost_central!B83*3</f>
        <v>1024099.2558927</v>
      </c>
      <c r="AB95" s="67" t="n">
        <f aca="false">AA95*$AC$13</f>
        <v>9264988.13121097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4" t="n">
        <f aca="false">central_v2_m!D84+temporary_pension_bonus_central!B84</f>
        <v>35567004.1700021</v>
      </c>
      <c r="G96" s="164" t="n">
        <f aca="false">central_v2_m!E84+temporary_pension_bonus_central!B84</f>
        <v>34109295.0934998</v>
      </c>
      <c r="H96" s="67" t="n">
        <f aca="false">F96-J96</f>
        <v>31446067.9597773</v>
      </c>
      <c r="I96" s="67" t="n">
        <f aca="false">G96-K96</f>
        <v>30111986.9695817</v>
      </c>
      <c r="J96" s="164" t="n">
        <f aca="false">central_v2_m!J84</f>
        <v>4120936.21022481</v>
      </c>
      <c r="K96" s="164" t="n">
        <f aca="false">central_v2_m!K84</f>
        <v>3997308.12391806</v>
      </c>
      <c r="L96" s="67" t="n">
        <f aca="false">H96-I96</f>
        <v>1334080.99019559</v>
      </c>
      <c r="M96" s="67" t="n">
        <f aca="false">J96-K96</f>
        <v>123628.086306743</v>
      </c>
      <c r="N96" s="164" t="n">
        <f aca="false">SUM(central_v5_m!C84:J84)</f>
        <v>4448032.48488412</v>
      </c>
      <c r="O96" s="7"/>
      <c r="P96" s="7"/>
      <c r="Q96" s="67" t="n">
        <f aca="false">I96*5.5017049523</f>
        <v>165667267.834141</v>
      </c>
      <c r="R96" s="67"/>
      <c r="S96" s="67"/>
      <c r="T96" s="7"/>
      <c r="U96" s="7"/>
      <c r="V96" s="67" t="n">
        <f aca="false">K96*5.5017049523</f>
        <v>21992009.901229</v>
      </c>
      <c r="W96" s="67" t="n">
        <f aca="false">M96*5.5017049523</f>
        <v>680165.254677182</v>
      </c>
      <c r="X96" s="67" t="n">
        <f aca="false">N96*5.1890047538+L96*5.5017049523</f>
        <v>30420581.6996489</v>
      </c>
      <c r="Y96" s="67" t="n">
        <f aca="false">N96*5.1890047538</f>
        <v>23080861.7091205</v>
      </c>
      <c r="Z96" s="67" t="n">
        <f aca="false">L96*5.5017049523</f>
        <v>7339719.99052835</v>
      </c>
      <c r="AA96" s="67" t="n">
        <f aca="false">IFE_cost_central!B84*3</f>
        <v>933624.004411189</v>
      </c>
      <c r="AB96" s="67" t="n">
        <f aca="false">AA96*$AC$13</f>
        <v>8446461.87379874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4" t="n">
        <f aca="false">central_v2_m!D85+temporary_pension_bonus_central!B85</f>
        <v>35835492.0869356</v>
      </c>
      <c r="G97" s="164" t="n">
        <f aca="false">central_v2_m!E85+temporary_pension_bonus_central!B85</f>
        <v>34366782.1582299</v>
      </c>
      <c r="H97" s="67" t="n">
        <f aca="false">F97-J97</f>
        <v>31605773.7805844</v>
      </c>
      <c r="I97" s="67" t="n">
        <f aca="false">G97-K97</f>
        <v>30263955.4010693</v>
      </c>
      <c r="J97" s="164" t="n">
        <f aca="false">central_v2_m!J85</f>
        <v>4229718.30635122</v>
      </c>
      <c r="K97" s="164" t="n">
        <f aca="false">central_v2_m!K85</f>
        <v>4102826.75716068</v>
      </c>
      <c r="L97" s="67" t="n">
        <f aca="false">H97-I97</f>
        <v>1341818.37951515</v>
      </c>
      <c r="M97" s="67" t="n">
        <f aca="false">J97-K97</f>
        <v>126891.549190536</v>
      </c>
      <c r="N97" s="164" t="n">
        <f aca="false">SUM(central_v5_m!C85:J85)</f>
        <v>4381550.6705969</v>
      </c>
      <c r="O97" s="7"/>
      <c r="P97" s="7"/>
      <c r="Q97" s="67" t="n">
        <f aca="false">I97*5.5017049523</f>
        <v>166503353.306249</v>
      </c>
      <c r="R97" s="67"/>
      <c r="S97" s="67"/>
      <c r="T97" s="7"/>
      <c r="U97" s="7"/>
      <c r="V97" s="67" t="n">
        <f aca="false">K97*5.5017049523</f>
        <v>22572542.2882999</v>
      </c>
      <c r="W97" s="67" t="n">
        <f aca="false">M97*5.5017049523</f>
        <v>698119.864586592</v>
      </c>
      <c r="X97" s="67" t="n">
        <f aca="false">N97*5.1890047538+L97*5.5017049523</f>
        <v>30118176.0824086</v>
      </c>
      <c r="Y97" s="67" t="n">
        <f aca="false">N97*5.1890047538</f>
        <v>22735887.2587429</v>
      </c>
      <c r="Z97" s="67" t="n">
        <f aca="false">L97*5.5017049523</f>
        <v>7382288.82366565</v>
      </c>
      <c r="AA97" s="67" t="n">
        <f aca="false">IFE_cost_central!B85*3</f>
        <v>988886.510075787</v>
      </c>
      <c r="AB97" s="67" t="n">
        <f aca="false">AA97*$AC$13</f>
        <v>8946419.72079196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0"/>
      <c r="B98" s="5"/>
      <c r="C98" s="160" t="n">
        <f aca="false">C94+1</f>
        <v>2036</v>
      </c>
      <c r="D98" s="160" t="n">
        <f aca="false">D94</f>
        <v>1</v>
      </c>
      <c r="E98" s="160" t="n">
        <v>245</v>
      </c>
      <c r="F98" s="162" t="n">
        <f aca="false">central_v2_m!D86+temporary_pension_bonus_central!B86</f>
        <v>35957706.2258951</v>
      </c>
      <c r="G98" s="162" t="n">
        <f aca="false">central_v2_m!E86+temporary_pension_bonus_central!B86</f>
        <v>34485976.844986</v>
      </c>
      <c r="H98" s="8" t="n">
        <f aca="false">F98-J98</f>
        <v>31620684.3957812</v>
      </c>
      <c r="I98" s="8" t="n">
        <f aca="false">G98-K98</f>
        <v>30279065.6697755</v>
      </c>
      <c r="J98" s="162" t="n">
        <f aca="false">central_v2_m!J86</f>
        <v>4337021.83011387</v>
      </c>
      <c r="K98" s="162" t="n">
        <f aca="false">central_v2_m!K86</f>
        <v>4206911.17521046</v>
      </c>
      <c r="L98" s="8" t="n">
        <f aca="false">H98-I98</f>
        <v>1341618.72600567</v>
      </c>
      <c r="M98" s="8" t="n">
        <f aca="false">J98-K98</f>
        <v>130110.654903416</v>
      </c>
      <c r="N98" s="162" t="n">
        <f aca="false">SUM(central_v5_m!C86:J86)</f>
        <v>5393880.90040055</v>
      </c>
      <c r="O98" s="5"/>
      <c r="P98" s="5"/>
      <c r="Q98" s="8" t="n">
        <f aca="false">I98*5.5017049523</f>
        <v>166586485.546421</v>
      </c>
      <c r="R98" s="8"/>
      <c r="S98" s="8"/>
      <c r="T98" s="5"/>
      <c r="U98" s="5"/>
      <c r="V98" s="8" t="n">
        <f aca="false">K98*5.5017049523</f>
        <v>23145184.0465416</v>
      </c>
      <c r="W98" s="8" t="n">
        <f aca="false">M98*5.5017049523</f>
        <v>715830.434429118</v>
      </c>
      <c r="X98" s="8" t="n">
        <f aca="false">N98*5.1890047538+L98*5.5017049523</f>
        <v>35370064.0225733</v>
      </c>
      <c r="Y98" s="8" t="n">
        <f aca="false">N98*5.1890047538</f>
        <v>27988873.6336095</v>
      </c>
      <c r="Z98" s="8" t="n">
        <f aca="false">L98*5.5017049523</f>
        <v>7381190.38896381</v>
      </c>
      <c r="AA98" s="8" t="n">
        <f aca="false">IFE_cost_central!B86*3</f>
        <v>945755.711362525</v>
      </c>
      <c r="AB98" s="8" t="n">
        <f aca="false">AA98*$AC$13</f>
        <v>8556216.97836375</v>
      </c>
      <c r="AC98" s="8"/>
      <c r="AD98" s="8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4" t="n">
        <f aca="false">central_v2_m!D87+temporary_pension_bonus_central!B87</f>
        <v>36146185.0624603</v>
      </c>
      <c r="G99" s="164" t="n">
        <f aca="false">central_v2_m!E87+temporary_pension_bonus_central!B87</f>
        <v>34666696.5507181</v>
      </c>
      <c r="H99" s="67" t="n">
        <f aca="false">F99-J99</f>
        <v>31733924.9138724</v>
      </c>
      <c r="I99" s="67" t="n">
        <f aca="false">G99-K99</f>
        <v>30386804.2065878</v>
      </c>
      <c r="J99" s="164" t="n">
        <f aca="false">central_v2_m!J87</f>
        <v>4412260.14858786</v>
      </c>
      <c r="K99" s="164" t="n">
        <f aca="false">central_v2_m!K87</f>
        <v>4279892.34413022</v>
      </c>
      <c r="L99" s="67" t="n">
        <f aca="false">H99-I99</f>
        <v>1347120.70728455</v>
      </c>
      <c r="M99" s="67" t="n">
        <f aca="false">J99-K99</f>
        <v>132367.804457637</v>
      </c>
      <c r="N99" s="164" t="n">
        <f aca="false">SUM(central_v5_m!C87:J87)</f>
        <v>4393752.90845188</v>
      </c>
      <c r="O99" s="7"/>
      <c r="P99" s="7"/>
      <c r="Q99" s="67" t="n">
        <f aca="false">I99*5.5017049523</f>
        <v>167179231.187955</v>
      </c>
      <c r="R99" s="67"/>
      <c r="S99" s="67"/>
      <c r="T99" s="7"/>
      <c r="U99" s="7"/>
      <c r="V99" s="67" t="n">
        <f aca="false">K99*5.5017049523</f>
        <v>23546704.9050121</v>
      </c>
      <c r="W99" s="67" t="n">
        <f aca="false">M99*5.5017049523</f>
        <v>728248.605309657</v>
      </c>
      <c r="X99" s="67" t="n">
        <f aca="false">N99*5.1890047538+L99*5.5017049523</f>
        <v>30210665.3955926</v>
      </c>
      <c r="Y99" s="67" t="n">
        <f aca="false">N99*5.1890047538</f>
        <v>22799204.7289794</v>
      </c>
      <c r="Z99" s="67" t="n">
        <f aca="false">L99*5.5017049523</f>
        <v>7411460.66661327</v>
      </c>
      <c r="AA99" s="67" t="n">
        <f aca="false">IFE_cost_central!B87*3</f>
        <v>912361.818097277</v>
      </c>
      <c r="AB99" s="67" t="n">
        <f aca="false">AA99*$AC$13</f>
        <v>8254103.65977946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4" t="n">
        <f aca="false">central_v2_m!D88+temporary_pension_bonus_central!B88</f>
        <v>36272320.4506304</v>
      </c>
      <c r="G100" s="164" t="n">
        <f aca="false">central_v2_m!E88+temporary_pension_bonus_central!B88</f>
        <v>34789307.6570188</v>
      </c>
      <c r="H100" s="67" t="n">
        <f aca="false">F100-J100</f>
        <v>31813939.2456602</v>
      </c>
      <c r="I100" s="67" t="n">
        <f aca="false">G100-K100</f>
        <v>30464677.8881978</v>
      </c>
      <c r="J100" s="164" t="n">
        <f aca="false">central_v2_m!J88</f>
        <v>4458381.20497012</v>
      </c>
      <c r="K100" s="164" t="n">
        <f aca="false">central_v2_m!K88</f>
        <v>4324629.76882101</v>
      </c>
      <c r="L100" s="67" t="n">
        <f aca="false">H100-I100</f>
        <v>1349261.35746242</v>
      </c>
      <c r="M100" s="67" t="n">
        <f aca="false">J100-K100</f>
        <v>133751.436149105</v>
      </c>
      <c r="N100" s="164" t="n">
        <f aca="false">SUM(central_v5_m!C88:J88)</f>
        <v>4362737.79796171</v>
      </c>
      <c r="O100" s="7"/>
      <c r="P100" s="7"/>
      <c r="Q100" s="67" t="n">
        <f aca="false">I100*5.5017049523</f>
        <v>167607669.207722</v>
      </c>
      <c r="R100" s="67"/>
      <c r="S100" s="67"/>
      <c r="T100" s="7"/>
      <c r="U100" s="7"/>
      <c r="V100" s="67" t="n">
        <f aca="false">K100*5.5017049523</f>
        <v>23792837.0159866</v>
      </c>
      <c r="W100" s="67" t="n">
        <f aca="false">M100*5.5017049523</f>
        <v>735860.938638766</v>
      </c>
      <c r="X100" s="67" t="n">
        <f aca="false">N100*5.1890047538+L100*5.5017049523</f>
        <v>30061505.0655043</v>
      </c>
      <c r="Y100" s="67" t="n">
        <f aca="false">N100*5.1890047538</f>
        <v>22638267.1732062</v>
      </c>
      <c r="Z100" s="67" t="n">
        <f aca="false">L100*5.5017049523</f>
        <v>7423237.89229804</v>
      </c>
      <c r="AA100" s="67" t="n">
        <f aca="false">IFE_cost_central!B88*3</f>
        <v>886942.811695415</v>
      </c>
      <c r="AB100" s="67" t="n">
        <f aca="false">AA100*$AC$13</f>
        <v>8024138.84800431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4" t="n">
        <f aca="false">central_v2_m!D89+temporary_pension_bonus_central!B89</f>
        <v>36486864.2992095</v>
      </c>
      <c r="G101" s="164" t="n">
        <f aca="false">central_v2_m!E89+temporary_pension_bonus_central!B89</f>
        <v>34994997.8211675</v>
      </c>
      <c r="H101" s="67" t="n">
        <f aca="false">F101-J101</f>
        <v>31934908.3423742</v>
      </c>
      <c r="I101" s="67" t="n">
        <f aca="false">G101-K101</f>
        <v>30579600.5430372</v>
      </c>
      <c r="J101" s="164" t="n">
        <f aca="false">central_v2_m!J89</f>
        <v>4551955.95683538</v>
      </c>
      <c r="K101" s="164" t="n">
        <f aca="false">central_v2_m!K89</f>
        <v>4415397.27813032</v>
      </c>
      <c r="L101" s="67" t="n">
        <f aca="false">H101-I101</f>
        <v>1355307.79933697</v>
      </c>
      <c r="M101" s="67" t="n">
        <f aca="false">J101-K101</f>
        <v>136558.678705061</v>
      </c>
      <c r="N101" s="164" t="n">
        <f aca="false">SUM(central_v5_m!C89:J89)</f>
        <v>4419146.01760426</v>
      </c>
      <c r="O101" s="7"/>
      <c r="P101" s="7"/>
      <c r="Q101" s="67" t="n">
        <f aca="false">I101*5.5017049523</f>
        <v>168239939.746984</v>
      </c>
      <c r="R101" s="67"/>
      <c r="S101" s="67"/>
      <c r="T101" s="7"/>
      <c r="U101" s="7"/>
      <c r="V101" s="67" t="n">
        <f aca="false">K101*5.5017049523</f>
        <v>24292213.0714615</v>
      </c>
      <c r="W101" s="67" t="n">
        <f aca="false">M101*5.5017049523</f>
        <v>751305.558911178</v>
      </c>
      <c r="X101" s="67" t="n">
        <f aca="false">N101*5.1890047538+L101*5.5017049523</f>
        <v>30387473.3245879</v>
      </c>
      <c r="Y101" s="67" t="n">
        <f aca="false">N101*5.1890047538</f>
        <v>22930969.6930849</v>
      </c>
      <c r="Z101" s="67" t="n">
        <f aca="false">L101*5.5017049523</f>
        <v>7456503.631503</v>
      </c>
      <c r="AA101" s="67" t="n">
        <f aca="false">IFE_cost_central!B89*3</f>
        <v>848803.17568751</v>
      </c>
      <c r="AB101" s="67" t="n">
        <f aca="false">AA101*$AC$13</f>
        <v>7679090.97016564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0"/>
      <c r="B102" s="5"/>
      <c r="C102" s="160" t="n">
        <f aca="false">C98+1</f>
        <v>2037</v>
      </c>
      <c r="D102" s="160" t="n">
        <f aca="false">D98</f>
        <v>1</v>
      </c>
      <c r="E102" s="160" t="n">
        <v>249</v>
      </c>
      <c r="F102" s="162" t="n">
        <f aca="false">central_v2_m!D90+temporary_pension_bonus_central!B90</f>
        <v>36598141.6651883</v>
      </c>
      <c r="G102" s="162" t="n">
        <f aca="false">central_v2_m!E90+temporary_pension_bonus_central!B90</f>
        <v>35103511.4533855</v>
      </c>
      <c r="H102" s="8" t="n">
        <f aca="false">F102-J102</f>
        <v>31942645.0367955</v>
      </c>
      <c r="I102" s="8" t="n">
        <f aca="false">G102-K102</f>
        <v>30587679.7238444</v>
      </c>
      <c r="J102" s="162" t="n">
        <f aca="false">central_v2_m!J90</f>
        <v>4655496.6283928</v>
      </c>
      <c r="K102" s="162" t="n">
        <f aca="false">central_v2_m!K90</f>
        <v>4515831.72954101</v>
      </c>
      <c r="L102" s="8" t="n">
        <f aca="false">H102-I102</f>
        <v>1354965.3129511</v>
      </c>
      <c r="M102" s="8" t="n">
        <f aca="false">J102-K102</f>
        <v>139664.898851785</v>
      </c>
      <c r="N102" s="162" t="n">
        <f aca="false">SUM(central_v5_m!C90:J90)</f>
        <v>5282742.77683226</v>
      </c>
      <c r="O102" s="5"/>
      <c r="P102" s="5"/>
      <c r="Q102" s="8" t="n">
        <f aca="false">I102*5.5017049523</f>
        <v>168284389.016041</v>
      </c>
      <c r="R102" s="8"/>
      <c r="S102" s="8"/>
      <c r="T102" s="5"/>
      <c r="U102" s="5"/>
      <c r="V102" s="8" t="n">
        <f aca="false">K102*5.5017049523</f>
        <v>24844773.7901693</v>
      </c>
      <c r="W102" s="8" t="n">
        <f aca="false">M102*5.5017049523</f>
        <v>768395.065675343</v>
      </c>
      <c r="X102" s="8" t="n">
        <f aca="false">N102*5.1890047538+L102*5.5017049523</f>
        <v>34866796.754543</v>
      </c>
      <c r="Y102" s="8" t="n">
        <f aca="false">N102*5.1890047538</f>
        <v>27412177.3820852</v>
      </c>
      <c r="Z102" s="8" t="n">
        <f aca="false">L102*5.5017049523</f>
        <v>7454619.37245778</v>
      </c>
      <c r="AA102" s="8" t="n">
        <f aca="false">IFE_cost_central!B90*3</f>
        <v>761198.583865547</v>
      </c>
      <c r="AB102" s="8" t="n">
        <f aca="false">AA102*$AC$13</f>
        <v>6886535.46463258</v>
      </c>
      <c r="AC102" s="8"/>
      <c r="AD102" s="8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6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4" t="n">
        <f aca="false">central_v2_m!D91+temporary_pension_bonus_central!B91</f>
        <v>36858663.1026741</v>
      </c>
      <c r="G103" s="164" t="n">
        <f aca="false">central_v2_m!E91+temporary_pension_bonus_central!B91</f>
        <v>35354104.9074217</v>
      </c>
      <c r="H103" s="67" t="n">
        <f aca="false">F103-J103</f>
        <v>32074930.0331985</v>
      </c>
      <c r="I103" s="67" t="n">
        <f aca="false">G103-K103</f>
        <v>30713883.8300304</v>
      </c>
      <c r="J103" s="164" t="n">
        <f aca="false">central_v2_m!J91</f>
        <v>4783733.06947556</v>
      </c>
      <c r="K103" s="164" t="n">
        <f aca="false">central_v2_m!K91</f>
        <v>4640221.07739129</v>
      </c>
      <c r="L103" s="67" t="n">
        <f aca="false">H103-I103</f>
        <v>1361046.20316813</v>
      </c>
      <c r="M103" s="67" t="n">
        <f aca="false">J103-K103</f>
        <v>143511.992084267</v>
      </c>
      <c r="N103" s="164" t="n">
        <f aca="false">SUM(central_v5_m!C91:J91)</f>
        <v>4430922.07769628</v>
      </c>
      <c r="O103" s="7"/>
      <c r="P103" s="7"/>
      <c r="Q103" s="67" t="n">
        <f aca="false">I103*5.5017049523</f>
        <v>168978726.772045</v>
      </c>
      <c r="R103" s="67"/>
      <c r="S103" s="67"/>
      <c r="T103" s="7"/>
      <c r="U103" s="7"/>
      <c r="V103" s="67" t="n">
        <f aca="false">K103*5.5017049523</f>
        <v>25529127.2812505</v>
      </c>
      <c r="W103" s="67" t="n">
        <f aca="false">M103*5.5017049523</f>
        <v>789560.637564448</v>
      </c>
      <c r="X103" s="67" t="n">
        <f aca="false">N103*5.1890047538+L103*5.5017049523</f>
        <v>30480150.3611626</v>
      </c>
      <c r="Y103" s="67" t="n">
        <f aca="false">N103*5.1890047538</f>
        <v>22992075.7248834</v>
      </c>
      <c r="Z103" s="67" t="n">
        <f aca="false">L103*5.5017049523</f>
        <v>7488074.6362792</v>
      </c>
      <c r="AA103" s="67" t="n">
        <f aca="false">IFE_cost_central!B91*3</f>
        <v>754426.958288462</v>
      </c>
      <c r="AB103" s="67" t="n">
        <f aca="false">AA103*$AC$13</f>
        <v>6825272.81822433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4" t="n">
        <f aca="false">central_v2_m!D92+temporary_pension_bonus_central!B92</f>
        <v>37032437.8360576</v>
      </c>
      <c r="G104" s="164" t="n">
        <f aca="false">central_v2_m!E92+temporary_pension_bonus_central!B92</f>
        <v>35520961.2710208</v>
      </c>
      <c r="H104" s="67" t="n">
        <f aca="false">F104-J104</f>
        <v>32172935.8718645</v>
      </c>
      <c r="I104" s="67" t="n">
        <f aca="false">G104-K104</f>
        <v>30807244.3657535</v>
      </c>
      <c r="J104" s="164" t="n">
        <f aca="false">central_v2_m!J92</f>
        <v>4859501.96419306</v>
      </c>
      <c r="K104" s="164" t="n">
        <f aca="false">central_v2_m!K92</f>
        <v>4713716.90526727</v>
      </c>
      <c r="L104" s="67" t="n">
        <f aca="false">H104-I104</f>
        <v>1365691.50611099</v>
      </c>
      <c r="M104" s="67" t="n">
        <f aca="false">J104-K104</f>
        <v>145785.058925792</v>
      </c>
      <c r="N104" s="164" t="n">
        <f aca="false">SUM(central_v5_m!C92:J92)</f>
        <v>4405737.28450366</v>
      </c>
      <c r="O104" s="7"/>
      <c r="P104" s="7"/>
      <c r="Q104" s="67" t="n">
        <f aca="false">I104*5.5017049523</f>
        <v>169492368.893782</v>
      </c>
      <c r="R104" s="67"/>
      <c r="S104" s="67"/>
      <c r="T104" s="7"/>
      <c r="U104" s="7"/>
      <c r="V104" s="67" t="n">
        <f aca="false">K104*5.5017049523</f>
        <v>25933479.6414492</v>
      </c>
      <c r="W104" s="67" t="n">
        <f aca="false">M104*5.5017049523</f>
        <v>802066.380663375</v>
      </c>
      <c r="X104" s="67" t="n">
        <f aca="false">N104*5.1890047538+L104*5.5017049523</f>
        <v>30375023.4357683</v>
      </c>
      <c r="Y104" s="67" t="n">
        <f aca="false">N104*5.1890047538</f>
        <v>22861391.7132834</v>
      </c>
      <c r="Z104" s="67" t="n">
        <f aca="false">L104*5.5017049523</f>
        <v>7513631.72248487</v>
      </c>
      <c r="AA104" s="67" t="n">
        <f aca="false">IFE_cost_central!B92*3</f>
        <v>760887.517628965</v>
      </c>
      <c r="AB104" s="67" t="n">
        <f aca="false">AA104*$AC$13</f>
        <v>6883721.25988301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4" t="n">
        <f aca="false">central_v2_m!D93+temporary_pension_bonus_central!B93</f>
        <v>36985620.4998255</v>
      </c>
      <c r="G105" s="164" t="n">
        <f aca="false">central_v2_m!E93+temporary_pension_bonus_central!B93</f>
        <v>35477390.7921991</v>
      </c>
      <c r="H105" s="67" t="n">
        <f aca="false">F105-J105</f>
        <v>32118485.1307006</v>
      </c>
      <c r="I105" s="67" t="n">
        <f aca="false">G105-K105</f>
        <v>30756269.4841479</v>
      </c>
      <c r="J105" s="164" t="n">
        <f aca="false">central_v2_m!J93</f>
        <v>4867135.3691249</v>
      </c>
      <c r="K105" s="164" t="n">
        <f aca="false">central_v2_m!K93</f>
        <v>4721121.30805116</v>
      </c>
      <c r="L105" s="67" t="n">
        <f aca="false">H105-I105</f>
        <v>1362215.64655266</v>
      </c>
      <c r="M105" s="67" t="n">
        <f aca="false">J105-K105</f>
        <v>146014.061073747</v>
      </c>
      <c r="N105" s="164" t="n">
        <f aca="false">SUM(central_v5_m!C93:J93)</f>
        <v>4446765.49182545</v>
      </c>
      <c r="O105" s="7"/>
      <c r="P105" s="7"/>
      <c r="Q105" s="67" t="n">
        <f aca="false">I105*5.5017049523</f>
        <v>169211920.13521</v>
      </c>
      <c r="R105" s="67"/>
      <c r="S105" s="67"/>
      <c r="T105" s="7"/>
      <c r="U105" s="7"/>
      <c r="V105" s="67" t="n">
        <f aca="false">K105*5.5017049523</f>
        <v>25974216.4809141</v>
      </c>
      <c r="W105" s="67" t="n">
        <f aca="false">M105*5.5017049523</f>
        <v>803326.282914866</v>
      </c>
      <c r="X105" s="67" t="n">
        <f aca="false">N105*5.1890047538+L105*5.5017049523</f>
        <v>30568795.8448554</v>
      </c>
      <c r="Y105" s="67" t="n">
        <f aca="false">N105*5.1890047538</f>
        <v>23074287.2761161</v>
      </c>
      <c r="Z105" s="67" t="n">
        <f aca="false">L105*5.5017049523</f>
        <v>7494508.56873933</v>
      </c>
      <c r="AA105" s="67" t="n">
        <f aca="false">IFE_cost_central!B93*3</f>
        <v>640772.838660908</v>
      </c>
      <c r="AB105" s="67" t="n">
        <f aca="false">AA105*$AC$13</f>
        <v>5797048.19707213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0"/>
      <c r="B106" s="5"/>
      <c r="C106" s="160" t="n">
        <f aca="false">C102+1</f>
        <v>2038</v>
      </c>
      <c r="D106" s="160" t="n">
        <f aca="false">D102</f>
        <v>1</v>
      </c>
      <c r="E106" s="160" t="n">
        <v>253</v>
      </c>
      <c r="F106" s="162" t="n">
        <f aca="false">central_v2_m!D94+temporary_pension_bonus_central!B94</f>
        <v>37026685.5111006</v>
      </c>
      <c r="G106" s="162" t="n">
        <f aca="false">central_v2_m!E94+temporary_pension_bonus_central!B94</f>
        <v>35517951.7385182</v>
      </c>
      <c r="H106" s="8" t="n">
        <f aca="false">F106-J106</f>
        <v>32097175.8322465</v>
      </c>
      <c r="I106" s="8" t="n">
        <f aca="false">G106-K106</f>
        <v>30736327.3500296</v>
      </c>
      <c r="J106" s="162" t="n">
        <f aca="false">central_v2_m!J94</f>
        <v>4929509.67885418</v>
      </c>
      <c r="K106" s="162" t="n">
        <f aca="false">central_v2_m!K94</f>
        <v>4781624.38848855</v>
      </c>
      <c r="L106" s="8" t="n">
        <f aca="false">H106-I106</f>
        <v>1360848.48221682</v>
      </c>
      <c r="M106" s="8" t="n">
        <f aca="false">J106-K106</f>
        <v>147885.290365625</v>
      </c>
      <c r="N106" s="162" t="n">
        <f aca="false">SUM(central_v5_m!C94:J94)</f>
        <v>5427166.60467972</v>
      </c>
      <c r="O106" s="5"/>
      <c r="P106" s="5"/>
      <c r="Q106" s="8" t="n">
        <f aca="false">I106*5.5017049523</f>
        <v>169102204.397172</v>
      </c>
      <c r="R106" s="8"/>
      <c r="S106" s="8"/>
      <c r="T106" s="5"/>
      <c r="U106" s="5"/>
      <c r="V106" s="8" t="n">
        <f aca="false">K106*5.5017049523</f>
        <v>26307086.5781859</v>
      </c>
      <c r="W106" s="8" t="n">
        <f aca="false">M106*5.5017049523</f>
        <v>813621.234376883</v>
      </c>
      <c r="X106" s="8" t="n">
        <f aca="false">N106*5.1890047538+L106*5.5017049523</f>
        <v>35648580.1452899</v>
      </c>
      <c r="Y106" s="8" t="n">
        <f aca="false">N106*5.1890047538</f>
        <v>28161593.3113477</v>
      </c>
      <c r="Z106" s="8" t="n">
        <f aca="false">L106*5.5017049523</f>
        <v>7486986.8339422</v>
      </c>
      <c r="AA106" s="8" t="n">
        <f aca="false">IFE_cost_central!B94*3</f>
        <v>565498.521196176</v>
      </c>
      <c r="AB106" s="8" t="n">
        <f aca="false">AA106*$AC$13</f>
        <v>5116044.22808885</v>
      </c>
      <c r="AC106" s="8"/>
      <c r="AD106" s="8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4" t="n">
        <f aca="false">central_v2_m!D95+temporary_pension_bonus_central!B95</f>
        <v>37021977.521037</v>
      </c>
      <c r="G107" s="164" t="n">
        <f aca="false">central_v2_m!E95+temporary_pension_bonus_central!B95</f>
        <v>35513519.6313811</v>
      </c>
      <c r="H107" s="67" t="n">
        <f aca="false">F107-J107</f>
        <v>32031958.6978793</v>
      </c>
      <c r="I107" s="67" t="n">
        <f aca="false">G107-K107</f>
        <v>30673201.3729181</v>
      </c>
      <c r="J107" s="164" t="n">
        <f aca="false">central_v2_m!J95</f>
        <v>4990018.82315769</v>
      </c>
      <c r="K107" s="164" t="n">
        <f aca="false">central_v2_m!K95</f>
        <v>4840318.25846296</v>
      </c>
      <c r="L107" s="67" t="n">
        <f aca="false">H107-I107</f>
        <v>1358757.32496115</v>
      </c>
      <c r="M107" s="67" t="n">
        <f aca="false">J107-K107</f>
        <v>149700.564694732</v>
      </c>
      <c r="N107" s="164" t="n">
        <f aca="false">SUM(central_v5_m!C95:J95)</f>
        <v>4533301.25797078</v>
      </c>
      <c r="O107" s="7"/>
      <c r="P107" s="7"/>
      <c r="Q107" s="67" t="n">
        <f aca="false">I107*5.5017049523</f>
        <v>168754903.896279</v>
      </c>
      <c r="R107" s="67"/>
      <c r="S107" s="67"/>
      <c r="T107" s="7"/>
      <c r="U107" s="7"/>
      <c r="V107" s="67" t="n">
        <f aca="false">K107*5.5017049523</f>
        <v>26630002.9332938</v>
      </c>
      <c r="W107" s="67" t="n">
        <f aca="false">M107*5.5017049523</f>
        <v>823608.338143111</v>
      </c>
      <c r="X107" s="67" t="n">
        <f aca="false">N107*5.1890047538+L107*5.5017049523</f>
        <v>30998803.6817305</v>
      </c>
      <c r="Y107" s="67" t="n">
        <f aca="false">N107*5.1890047538</f>
        <v>23523321.7780179</v>
      </c>
      <c r="Z107" s="67" t="n">
        <f aca="false">L107*5.5017049523</f>
        <v>7475481.90371265</v>
      </c>
      <c r="AA107" s="67" t="n">
        <f aca="false">IFE_cost_central!B95*3</f>
        <v>607663.784164518</v>
      </c>
      <c r="AB107" s="67" t="n">
        <f aca="false">AA107*$AC$13</f>
        <v>5497511.80430591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4" t="n">
        <f aca="false">central_v2_m!D96+temporary_pension_bonus_central!B96</f>
        <v>37239528.6626678</v>
      </c>
      <c r="G108" s="164" t="n">
        <f aca="false">central_v2_m!E96+temporary_pension_bonus_central!B96</f>
        <v>35723540.1637599</v>
      </c>
      <c r="H108" s="67" t="n">
        <f aca="false">F108-J108</f>
        <v>32198793.850021</v>
      </c>
      <c r="I108" s="67" t="n">
        <f aca="false">G108-K108</f>
        <v>30834027.3954925</v>
      </c>
      <c r="J108" s="164" t="n">
        <f aca="false">central_v2_m!J96</f>
        <v>5040734.81264683</v>
      </c>
      <c r="K108" s="164" t="n">
        <f aca="false">central_v2_m!K96</f>
        <v>4889512.76826742</v>
      </c>
      <c r="L108" s="67" t="n">
        <f aca="false">H108-I108</f>
        <v>1364766.45452845</v>
      </c>
      <c r="M108" s="67" t="n">
        <f aca="false">J108-K108</f>
        <v>151222.044379404</v>
      </c>
      <c r="N108" s="164" t="n">
        <f aca="false">SUM(central_v5_m!C96:J96)</f>
        <v>4463379.9001866</v>
      </c>
      <c r="O108" s="7"/>
      <c r="P108" s="7"/>
      <c r="Q108" s="67" t="n">
        <f aca="false">I108*5.5017049523</f>
        <v>169639721.221135</v>
      </c>
      <c r="R108" s="67"/>
      <c r="S108" s="67"/>
      <c r="T108" s="7"/>
      <c r="U108" s="7"/>
      <c r="V108" s="67" t="n">
        <f aca="false">K108*5.5017049523</f>
        <v>26900656.611511</v>
      </c>
      <c r="W108" s="67" t="n">
        <f aca="false">M108*5.5017049523</f>
        <v>831979.070459096</v>
      </c>
      <c r="X108" s="67" t="n">
        <f aca="false">N108*5.1890047538+L108*5.5017049523</f>
        <v>30669041.8816957</v>
      </c>
      <c r="Y108" s="67" t="n">
        <f aca="false">N108*5.1890047538</f>
        <v>23160499.5200836</v>
      </c>
      <c r="Z108" s="67" t="n">
        <f aca="false">L108*5.5017049523</f>
        <v>7508542.36161209</v>
      </c>
      <c r="AA108" s="67" t="n">
        <f aca="false">IFE_cost_central!B96*3</f>
        <v>564838.827164837</v>
      </c>
      <c r="AB108" s="67" t="n">
        <f aca="false">AA108*$AC$13</f>
        <v>5110076.00056069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4" t="n">
        <f aca="false">central_v2_m!D97+temporary_pension_bonus_central!B97</f>
        <v>37437474.7699502</v>
      </c>
      <c r="G109" s="164" t="n">
        <f aca="false">central_v2_m!E97+temporary_pension_bonus_central!B97</f>
        <v>35913969.5289134</v>
      </c>
      <c r="H109" s="67" t="n">
        <f aca="false">F109-J109</f>
        <v>32314078.2023151</v>
      </c>
      <c r="I109" s="67" t="n">
        <f aca="false">G109-K109</f>
        <v>30944274.8583073</v>
      </c>
      <c r="J109" s="164" t="n">
        <f aca="false">central_v2_m!J97</f>
        <v>5123396.56763516</v>
      </c>
      <c r="K109" s="164" t="n">
        <f aca="false">central_v2_m!K97</f>
        <v>4969694.67060611</v>
      </c>
      <c r="L109" s="67" t="n">
        <f aca="false">H109-I109</f>
        <v>1369803.34400775</v>
      </c>
      <c r="M109" s="67" t="n">
        <f aca="false">J109-K109</f>
        <v>153701.897029056</v>
      </c>
      <c r="N109" s="164" t="n">
        <f aca="false">SUM(central_v5_m!C97:J97)</f>
        <v>4514596.1445186</v>
      </c>
      <c r="O109" s="7"/>
      <c r="P109" s="7"/>
      <c r="Q109" s="67" t="n">
        <f aca="false">I109*5.5017049523</f>
        <v>170246270.233282</v>
      </c>
      <c r="R109" s="67"/>
      <c r="S109" s="67"/>
      <c r="T109" s="7"/>
      <c r="U109" s="7"/>
      <c r="V109" s="67" t="n">
        <f aca="false">K109*5.5017049523</f>
        <v>27341793.7806925</v>
      </c>
      <c r="W109" s="67" t="n">
        <f aca="false">M109*5.5017049523</f>
        <v>845622.488062663</v>
      </c>
      <c r="X109" s="67" t="n">
        <f aca="false">N109*5.1890047538+L109*5.5017049523</f>
        <v>30962514.6967987</v>
      </c>
      <c r="Y109" s="67" t="n">
        <f aca="false">N109*5.1890047538</f>
        <v>23426260.8553942</v>
      </c>
      <c r="Z109" s="67" t="n">
        <f aca="false">L109*5.5017049523</f>
        <v>7536253.84140451</v>
      </c>
      <c r="AA109" s="67" t="n">
        <f aca="false">IFE_cost_central!B97*3</f>
        <v>532114.1531141</v>
      </c>
      <c r="AB109" s="67" t="n">
        <f aca="false">AA109*$AC$13</f>
        <v>4814017.0834848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0"/>
      <c r="B110" s="5"/>
      <c r="C110" s="160" t="n">
        <f aca="false">C106+1</f>
        <v>2039</v>
      </c>
      <c r="D110" s="160" t="n">
        <f aca="false">D106</f>
        <v>1</v>
      </c>
      <c r="E110" s="160" t="n">
        <v>257</v>
      </c>
      <c r="F110" s="162" t="n">
        <f aca="false">central_v2_m!D98+temporary_pension_bonus_central!B98</f>
        <v>37613696.0607887</v>
      </c>
      <c r="G110" s="162" t="n">
        <f aca="false">central_v2_m!E98+temporary_pension_bonus_central!B98</f>
        <v>36085509.2611885</v>
      </c>
      <c r="H110" s="8" t="n">
        <f aca="false">F110-J110</f>
        <v>32341233.7740712</v>
      </c>
      <c r="I110" s="8" t="n">
        <f aca="false">G110-K110</f>
        <v>30971220.8430725</v>
      </c>
      <c r="J110" s="162" t="n">
        <f aca="false">central_v2_m!J98</f>
        <v>5272462.28671748</v>
      </c>
      <c r="K110" s="162" t="n">
        <f aca="false">central_v2_m!K98</f>
        <v>5114288.41811595</v>
      </c>
      <c r="L110" s="8" t="n">
        <f aca="false">H110-I110</f>
        <v>1370012.93099863</v>
      </c>
      <c r="M110" s="8" t="n">
        <f aca="false">J110-K110</f>
        <v>158173.868601525</v>
      </c>
      <c r="N110" s="162" t="n">
        <f aca="false">SUM(central_v5_m!C98:J98)</f>
        <v>5507824.4275137</v>
      </c>
      <c r="O110" s="5"/>
      <c r="P110" s="5"/>
      <c r="Q110" s="8" t="n">
        <f aca="false">I110*5.5017049523</f>
        <v>170394519.091109</v>
      </c>
      <c r="R110" s="8"/>
      <c r="S110" s="8"/>
      <c r="T110" s="5"/>
      <c r="U110" s="5"/>
      <c r="V110" s="8" t="n">
        <f aca="false">K110*5.5017049523</f>
        <v>28137305.9174391</v>
      </c>
      <c r="W110" s="8" t="n">
        <f aca="false">M110*5.5017049523</f>
        <v>870225.956209461</v>
      </c>
      <c r="X110" s="8" t="n">
        <f aca="false">N110*5.1890047538+L110*5.5017049523</f>
        <v>36117534.0646546</v>
      </c>
      <c r="Y110" s="8" t="n">
        <f aca="false">N110*5.1890047538</f>
        <v>28580127.1374644</v>
      </c>
      <c r="Z110" s="8" t="n">
        <f aca="false">L110*5.5017049523</f>
        <v>7537406.92719021</v>
      </c>
      <c r="AA110" s="8" t="n">
        <f aca="false">IFE_cost_central!B98*3</f>
        <v>545106.753818242</v>
      </c>
      <c r="AB110" s="8" t="n">
        <f aca="false">AA110*$AC$13</f>
        <v>4931560.66202446</v>
      </c>
      <c r="AC110" s="8"/>
      <c r="AD110" s="8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4" t="n">
        <f aca="false">central_v2_m!D99+temporary_pension_bonus_central!B99</f>
        <v>37792548.2309775</v>
      </c>
      <c r="G111" s="164" t="n">
        <f aca="false">central_v2_m!E99+temporary_pension_bonus_central!B99</f>
        <v>36257503.6360558</v>
      </c>
      <c r="H111" s="67" t="n">
        <f aca="false">F111-J111</f>
        <v>32393474.5761294</v>
      </c>
      <c r="I111" s="67" t="n">
        <f aca="false">G111-K111</f>
        <v>31020402.1908533</v>
      </c>
      <c r="J111" s="164" t="n">
        <f aca="false">central_v2_m!J99</f>
        <v>5399073.65484802</v>
      </c>
      <c r="K111" s="164" t="n">
        <f aca="false">central_v2_m!K99</f>
        <v>5237101.44520258</v>
      </c>
      <c r="L111" s="67" t="n">
        <f aca="false">H111-I111</f>
        <v>1373072.38527616</v>
      </c>
      <c r="M111" s="67" t="n">
        <f aca="false">J111-K111</f>
        <v>161972.209645441</v>
      </c>
      <c r="N111" s="164" t="n">
        <f aca="false">SUM(central_v5_m!C99:J99)</f>
        <v>4459560.54525737</v>
      </c>
      <c r="O111" s="7"/>
      <c r="P111" s="7"/>
      <c r="Q111" s="67" t="n">
        <f aca="false">I111*5.5017049523</f>
        <v>170665100.355755</v>
      </c>
      <c r="R111" s="67"/>
      <c r="S111" s="67"/>
      <c r="T111" s="7"/>
      <c r="U111" s="7"/>
      <c r="V111" s="67" t="n">
        <f aca="false">K111*5.5017049523</f>
        <v>28812986.9567685</v>
      </c>
      <c r="W111" s="67" t="n">
        <f aca="false">M111*5.5017049523</f>
        <v>891123.307941295</v>
      </c>
      <c r="X111" s="67" t="n">
        <f aca="false">N111*5.1890047538+L111*5.5017049523</f>
        <v>30694920.0111396</v>
      </c>
      <c r="Y111" s="67" t="n">
        <f aca="false">N111*5.1890047538</f>
        <v>23140680.8691994</v>
      </c>
      <c r="Z111" s="67" t="n">
        <f aca="false">L111*5.5017049523</f>
        <v>7554239.14194023</v>
      </c>
      <c r="AA111" s="67" t="n">
        <f aca="false">IFE_cost_central!B99*3</f>
        <v>544609.54998645</v>
      </c>
      <c r="AB111" s="67" t="n">
        <f aca="false">AA111*$AC$13</f>
        <v>4927062.47732817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4" t="n">
        <f aca="false">central_v2_m!D100+temporary_pension_bonus_central!B100</f>
        <v>37821970.0569055</v>
      </c>
      <c r="G112" s="164" t="n">
        <f aca="false">central_v2_m!E100+temporary_pension_bonus_central!B100</f>
        <v>36286679.7680627</v>
      </c>
      <c r="H112" s="67" t="n">
        <f aca="false">F112-J112</f>
        <v>32345897.7114681</v>
      </c>
      <c r="I112" s="67" t="n">
        <f aca="false">G112-K112</f>
        <v>30974889.5929884</v>
      </c>
      <c r="J112" s="164" t="n">
        <f aca="false">central_v2_m!J100</f>
        <v>5476072.34543738</v>
      </c>
      <c r="K112" s="164" t="n">
        <f aca="false">central_v2_m!K100</f>
        <v>5311790.17507426</v>
      </c>
      <c r="L112" s="67" t="n">
        <f aca="false">H112-I112</f>
        <v>1371008.11847962</v>
      </c>
      <c r="M112" s="67" t="n">
        <f aca="false">J112-K112</f>
        <v>164282.170363121</v>
      </c>
      <c r="N112" s="164" t="n">
        <f aca="false">SUM(central_v5_m!C100:J100)</f>
        <v>4430986.73211161</v>
      </c>
      <c r="Q112" s="67" t="n">
        <f aca="false">I112*5.5017049523</f>
        <v>170414703.47069</v>
      </c>
      <c r="R112" s="67"/>
      <c r="S112" s="67"/>
      <c r="V112" s="67" t="n">
        <f aca="false">K112*5.5017049523</f>
        <v>29223902.3117846</v>
      </c>
      <c r="W112" s="67" t="n">
        <f aca="false">M112*5.5017049523</f>
        <v>903832.030261374</v>
      </c>
      <c r="X112" s="67" t="n">
        <f aca="false">N112*5.1890047538+L112*5.5017049523</f>
        <v>30535293.3720347</v>
      </c>
      <c r="Y112" s="67" t="n">
        <f aca="false">N112*5.1890047538</f>
        <v>22992411.2169519</v>
      </c>
      <c r="Z112" s="67" t="n">
        <f aca="false">L112*5.5017049523</f>
        <v>7542882.15508285</v>
      </c>
      <c r="AA112" s="67" t="n">
        <f aca="false">IFE_cost_central!B100*3</f>
        <v>483297.013436482</v>
      </c>
      <c r="AB112" s="67" t="n">
        <f aca="false">AA112*$AC$13</f>
        <v>4372370.22444227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4" t="n">
        <f aca="false">central_v2_m!D101+temporary_pension_bonus_central!B101</f>
        <v>38082015.2676813</v>
      </c>
      <c r="G113" s="164" t="n">
        <f aca="false">central_v2_m!E101+temporary_pension_bonus_central!B101</f>
        <v>36537999.1969493</v>
      </c>
      <c r="H113" s="67" t="n">
        <f aca="false">F113-J113</f>
        <v>32496529.8370578</v>
      </c>
      <c r="I113" s="67" t="n">
        <f aca="false">G113-K113</f>
        <v>31120078.3292445</v>
      </c>
      <c r="J113" s="164" t="n">
        <f aca="false">central_v2_m!J101</f>
        <v>5585485.43062356</v>
      </c>
      <c r="K113" s="164" t="n">
        <f aca="false">central_v2_m!K101</f>
        <v>5417920.86770485</v>
      </c>
      <c r="L113" s="67" t="n">
        <f aca="false">H113-I113</f>
        <v>1376451.50781328</v>
      </c>
      <c r="M113" s="67" t="n">
        <f aca="false">J113-K113</f>
        <v>167564.562918707</v>
      </c>
      <c r="N113" s="164" t="n">
        <f aca="false">SUM(central_v5_m!C101:J101)</f>
        <v>4365835.64520174</v>
      </c>
      <c r="Q113" s="67" t="n">
        <f aca="false">I113*5.5017049523</f>
        <v>171213489.059968</v>
      </c>
      <c r="R113" s="67"/>
      <c r="S113" s="67"/>
      <c r="V113" s="67" t="n">
        <f aca="false">K113*5.5017049523</f>
        <v>29807802.0690213</v>
      </c>
      <c r="W113" s="67" t="n">
        <f aca="false">M113*5.5017049523</f>
        <v>921890.785639834</v>
      </c>
      <c r="X113" s="67" t="n">
        <f aca="false">N113*5.1890047538+L113*5.5017049523</f>
        <v>30227171.9943984</v>
      </c>
      <c r="Y113" s="67" t="n">
        <f aca="false">N113*5.1890047538</f>
        <v>22654341.9172613</v>
      </c>
      <c r="Z113" s="67" t="n">
        <f aca="false">L113*5.5017049523</f>
        <v>7572830.07713712</v>
      </c>
      <c r="AA113" s="67" t="n">
        <f aca="false">IFE_cost_central!B101*3</f>
        <v>486426.007744326</v>
      </c>
      <c r="AB113" s="67" t="n">
        <f aca="false">AA113*$AC$13</f>
        <v>4400678.12034005</v>
      </c>
      <c r="AC113" s="67"/>
      <c r="AD113" s="67"/>
    </row>
    <row r="114" customFormat="false" ht="12.8" hidden="false" customHeight="false" outlineLevel="0" collapsed="false">
      <c r="A114" s="160"/>
      <c r="B114" s="5"/>
      <c r="C114" s="160" t="n">
        <f aca="false">C110+1</f>
        <v>2040</v>
      </c>
      <c r="D114" s="160" t="n">
        <f aca="false">D110</f>
        <v>1</v>
      </c>
      <c r="E114" s="160" t="n">
        <v>261</v>
      </c>
      <c r="F114" s="162" t="n">
        <f aca="false">central_v2_m!D102+temporary_pension_bonus_central!B102</f>
        <v>38164404.0854136</v>
      </c>
      <c r="G114" s="162" t="n">
        <f aca="false">central_v2_m!E102+temporary_pension_bonus_central!B102</f>
        <v>36618547.2218816</v>
      </c>
      <c r="H114" s="8" t="n">
        <f aca="false">F114-J114</f>
        <v>32481836.5536373</v>
      </c>
      <c r="I114" s="8" t="n">
        <f aca="false">G114-K114</f>
        <v>31106456.7160586</v>
      </c>
      <c r="J114" s="162" t="n">
        <f aca="false">central_v2_m!J102</f>
        <v>5682567.53177632</v>
      </c>
      <c r="K114" s="162" t="n">
        <f aca="false">central_v2_m!K102</f>
        <v>5512090.50582303</v>
      </c>
      <c r="L114" s="8" t="n">
        <f aca="false">H114-I114</f>
        <v>1375379.83757875</v>
      </c>
      <c r="M114" s="8" t="n">
        <f aca="false">J114-K114</f>
        <v>170477.02595329</v>
      </c>
      <c r="N114" s="162" t="n">
        <f aca="false">SUM(central_v5_m!C102:J102)</f>
        <v>5380139.46828596</v>
      </c>
      <c r="O114" s="5"/>
      <c r="P114" s="5"/>
      <c r="Q114" s="8" t="n">
        <f aca="false">I114*5.5017049523</f>
        <v>171138546.963245</v>
      </c>
      <c r="R114" s="8"/>
      <c r="S114" s="8"/>
      <c r="T114" s="5"/>
      <c r="U114" s="5"/>
      <c r="V114" s="8" t="n">
        <f aca="false">K114*5.5017049523</f>
        <v>30325895.6334124</v>
      </c>
      <c r="W114" s="8" t="n">
        <f aca="false">M114*5.5017049523</f>
        <v>937914.297940591</v>
      </c>
      <c r="X114" s="8" t="n">
        <f aca="false">N114*5.1890047538+L114*5.5017049523</f>
        <v>35484503.3407434</v>
      </c>
      <c r="Y114" s="8" t="n">
        <f aca="false">N114*5.1890047538</f>
        <v>27917569.2770428</v>
      </c>
      <c r="Z114" s="8" t="n">
        <f aca="false">L114*5.5017049523</f>
        <v>7566934.06370056</v>
      </c>
      <c r="AA114" s="8" t="n">
        <f aca="false">IFE_cost_central!B102*3</f>
        <v>446773.990222288</v>
      </c>
      <c r="AB114" s="8" t="n">
        <f aca="false">AA114*$AC$13</f>
        <v>4041947.78282016</v>
      </c>
      <c r="AC114" s="8"/>
      <c r="AD114" s="8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4" t="n">
        <f aca="false">central_v2_m!D103+temporary_pension_bonus_central!B103</f>
        <v>38363128.4736433</v>
      </c>
      <c r="G115" s="164" t="n">
        <f aca="false">central_v2_m!E103+temporary_pension_bonus_central!B103</f>
        <v>36809598.1704523</v>
      </c>
      <c r="H115" s="67" t="n">
        <f aca="false">F115-J115</f>
        <v>32604111.6715909</v>
      </c>
      <c r="I115" s="67" t="n">
        <f aca="false">G115-K115</f>
        <v>31223351.8724614</v>
      </c>
      <c r="J115" s="164" t="n">
        <f aca="false">central_v2_m!J103</f>
        <v>5759016.80205249</v>
      </c>
      <c r="K115" s="164" t="n">
        <f aca="false">central_v2_m!K103</f>
        <v>5586246.29799091</v>
      </c>
      <c r="L115" s="67" t="n">
        <f aca="false">H115-I115</f>
        <v>1380759.79912948</v>
      </c>
      <c r="M115" s="67" t="n">
        <f aca="false">J115-K115</f>
        <v>172770.504061575</v>
      </c>
      <c r="N115" s="164" t="n">
        <f aca="false">SUM(central_v5_m!C103:J103)</f>
        <v>4371355.61813996</v>
      </c>
      <c r="O115" s="7"/>
      <c r="P115" s="7"/>
      <c r="Q115" s="67" t="n">
        <f aca="false">I115*5.5017049523</f>
        <v>171781669.624126</v>
      </c>
      <c r="R115" s="67"/>
      <c r="S115" s="67"/>
      <c r="T115" s="7"/>
      <c r="U115" s="7"/>
      <c r="V115" s="67" t="n">
        <f aca="false">K115*5.5017049523</f>
        <v>30733878.9224241</v>
      </c>
      <c r="W115" s="67" t="n">
        <f aca="false">M115*5.5017049523</f>
        <v>950532.337806935</v>
      </c>
      <c r="X115" s="67" t="n">
        <f aca="false">N115*5.1890047538+L115*5.5017049523</f>
        <v>30279518.107886</v>
      </c>
      <c r="Y115" s="67" t="n">
        <f aca="false">N115*5.1890047538</f>
        <v>22682985.0830786</v>
      </c>
      <c r="Z115" s="67" t="n">
        <f aca="false">L115*5.5017049523</f>
        <v>7596533.02480739</v>
      </c>
      <c r="AA115" s="67" t="n">
        <f aca="false">IFE_cost_central!B103*3</f>
        <v>455032.499261935</v>
      </c>
      <c r="AB115" s="67" t="n">
        <f aca="false">AA115*$AC$13</f>
        <v>4116662.20897911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4" t="n">
        <f aca="false">central_v2_m!D104+temporary_pension_bonus_central!B104</f>
        <v>38373004.9330691</v>
      </c>
      <c r="G116" s="164" t="n">
        <f aca="false">central_v2_m!E104+temporary_pension_bonus_central!B104</f>
        <v>36821311.3443169</v>
      </c>
      <c r="H116" s="67" t="n">
        <f aca="false">F116-J116</f>
        <v>32595379.2695897</v>
      </c>
      <c r="I116" s="67" t="n">
        <f aca="false">G116-K116</f>
        <v>31217014.4507419</v>
      </c>
      <c r="J116" s="164" t="n">
        <f aca="false">central_v2_m!J104</f>
        <v>5777625.66347939</v>
      </c>
      <c r="K116" s="164" t="n">
        <f aca="false">central_v2_m!K104</f>
        <v>5604296.89357501</v>
      </c>
      <c r="L116" s="67" t="n">
        <f aca="false">H116-I116</f>
        <v>1378364.81884789</v>
      </c>
      <c r="M116" s="67" t="n">
        <f aca="false">J116-K116</f>
        <v>173328.769904383</v>
      </c>
      <c r="N116" s="164" t="n">
        <f aca="false">SUM(central_v5_m!C104:J104)</f>
        <v>4360641.73201606</v>
      </c>
      <c r="O116" s="7"/>
      <c r="P116" s="7"/>
      <c r="Q116" s="67" t="n">
        <f aca="false">I116*5.5017049523</f>
        <v>171746802.999667</v>
      </c>
      <c r="R116" s="67"/>
      <c r="S116" s="67"/>
      <c r="T116" s="7"/>
      <c r="U116" s="7"/>
      <c r="V116" s="67" t="n">
        <f aca="false">K116*5.5017049523</f>
        <v>30833187.9735411</v>
      </c>
      <c r="W116" s="67" t="n">
        <f aca="false">M116*5.5017049523</f>
        <v>953603.751759014</v>
      </c>
      <c r="X116" s="67" t="n">
        <f aca="false">N116*5.1890047538+L116*5.5017049523</f>
        <v>30210747.2269816</v>
      </c>
      <c r="Y116" s="67" t="n">
        <f aca="false">N116*5.1890047538</f>
        <v>22627390.67705</v>
      </c>
      <c r="Z116" s="67" t="n">
        <f aca="false">L116*5.5017049523</f>
        <v>7583356.54993155</v>
      </c>
      <c r="AA116" s="67" t="n">
        <f aca="false">IFE_cost_central!B104*3</f>
        <v>403500.038928495</v>
      </c>
      <c r="AB116" s="67" t="n">
        <f aca="false">AA116*$AC$13</f>
        <v>3650449.94428487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4" t="n">
        <f aca="false">central_v2_m!D105+temporary_pension_bonus_central!B105</f>
        <v>38455011.3650735</v>
      </c>
      <c r="G117" s="164" t="n">
        <f aca="false">central_v2_m!E105+temporary_pension_bonus_central!B105</f>
        <v>36900528.4673972</v>
      </c>
      <c r="H117" s="67" t="n">
        <f aca="false">F117-J117</f>
        <v>32626498.904556</v>
      </c>
      <c r="I117" s="67" t="n">
        <f aca="false">G117-K117</f>
        <v>31246871.3806953</v>
      </c>
      <c r="J117" s="164" t="n">
        <f aca="false">central_v2_m!J105</f>
        <v>5828512.46051743</v>
      </c>
      <c r="K117" s="164" t="n">
        <f aca="false">central_v2_m!K105</f>
        <v>5653657.0867019</v>
      </c>
      <c r="L117" s="67" t="n">
        <f aca="false">H117-I117</f>
        <v>1379627.52386069</v>
      </c>
      <c r="M117" s="67" t="n">
        <f aca="false">J117-K117</f>
        <v>174855.373815524</v>
      </c>
      <c r="N117" s="164" t="n">
        <f aca="false">SUM(central_v5_m!C105:J105)</f>
        <v>4390635.38358045</v>
      </c>
      <c r="O117" s="7"/>
      <c r="P117" s="7"/>
      <c r="Q117" s="67" t="n">
        <f aca="false">I117*5.5017049523</f>
        <v>171911067.019053</v>
      </c>
      <c r="R117" s="67"/>
      <c r="S117" s="67"/>
      <c r="T117" s="7"/>
      <c r="U117" s="7"/>
      <c r="V117" s="67" t="n">
        <f aca="false">K117*5.5017049523</f>
        <v>31104753.1925139</v>
      </c>
      <c r="W117" s="67" t="n">
        <f aca="false">M117*5.5017049523</f>
        <v>962002.676057138</v>
      </c>
      <c r="X117" s="67" t="n">
        <f aca="false">N117*5.1890047538+L117*5.5017049523</f>
        <v>30373331.4579552</v>
      </c>
      <c r="Y117" s="67" t="n">
        <f aca="false">N117*5.1890047538</f>
        <v>22783027.8776014</v>
      </c>
      <c r="Z117" s="67" t="n">
        <f aca="false">L117*5.5017049523</f>
        <v>7590303.58035374</v>
      </c>
      <c r="AA117" s="67" t="n">
        <f aca="false">IFE_cost_central!B105*3</f>
        <v>435153.447990653</v>
      </c>
      <c r="AB117" s="67" t="n">
        <f aca="false">AA117*$AC$13</f>
        <v>3936817.16658855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5" activeCellId="0" sqref="M5"/>
    </sheetView>
  </sheetViews>
  <sheetFormatPr defaultColWidth="9.2890625" defaultRowHeight="12.8" zeroHeight="false" outlineLevelRow="0" outlineLevelCol="0"/>
  <cols>
    <col collapsed="false" customWidth="true" hidden="false" outlineLevel="0" max="6" min="5" style="110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9"/>
      <c r="B1" s="169"/>
      <c r="C1" s="169"/>
      <c r="D1" s="169"/>
      <c r="E1" s="170" t="s">
        <v>219</v>
      </c>
      <c r="F1" s="170" t="s">
        <v>220</v>
      </c>
      <c r="G1" s="169"/>
      <c r="H1" s="169"/>
      <c r="I1" s="169"/>
      <c r="J1" s="169"/>
      <c r="K1" s="169"/>
      <c r="L1" s="169"/>
      <c r="M1" s="171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</row>
    <row r="2" customFormat="false" ht="50.25" hidden="false" customHeight="true" outlineLevel="0" collapsed="false">
      <c r="A2" s="147" t="s">
        <v>221</v>
      </c>
      <c r="B2" s="147" t="s">
        <v>184</v>
      </c>
      <c r="C2" s="147" t="s">
        <v>185</v>
      </c>
      <c r="D2" s="147" t="s">
        <v>222</v>
      </c>
      <c r="E2" s="149" t="s">
        <v>223</v>
      </c>
      <c r="F2" s="149" t="s">
        <v>224</v>
      </c>
      <c r="G2" s="147" t="s">
        <v>225</v>
      </c>
      <c r="H2" s="147" t="s">
        <v>226</v>
      </c>
      <c r="I2" s="147" t="s">
        <v>227</v>
      </c>
      <c r="J2" s="147" t="s">
        <v>228</v>
      </c>
      <c r="K2" s="147" t="s">
        <v>229</v>
      </c>
      <c r="L2" s="147" t="s">
        <v>230</v>
      </c>
      <c r="M2" s="150" t="s">
        <v>231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12.8" hidden="false" customHeight="false" outlineLevel="0" collapsed="false">
      <c r="A3" s="152" t="s">
        <v>232</v>
      </c>
      <c r="B3" s="152" t="n">
        <v>2014</v>
      </c>
      <c r="C3" s="153" t="n">
        <v>1</v>
      </c>
      <c r="D3" s="152" t="n">
        <v>45</v>
      </c>
      <c r="E3" s="154" t="n">
        <v>16336703</v>
      </c>
      <c r="F3" s="154" t="n">
        <v>147746</v>
      </c>
      <c r="G3" s="155" t="n">
        <v>16188957</v>
      </c>
      <c r="H3" s="173" t="n">
        <v>59323985</v>
      </c>
      <c r="I3" s="174" t="n">
        <f aca="false">H3/G3</f>
        <v>3.66447233135526</v>
      </c>
      <c r="J3" s="155" t="n">
        <f aca="false">G3*I10</f>
        <v>61899880.2143381</v>
      </c>
      <c r="K3" s="173" t="n">
        <v>354218</v>
      </c>
      <c r="L3" s="174" t="n">
        <f aca="false">K3/F3</f>
        <v>2.39747945798871</v>
      </c>
      <c r="M3" s="155" t="n">
        <f aca="false">F3*2.511711692</f>
        <v>371095.355646232</v>
      </c>
      <c r="N3" s="173"/>
      <c r="O3" s="152"/>
      <c r="P3" s="152"/>
      <c r="Q3" s="155"/>
      <c r="R3" s="155"/>
      <c r="S3" s="155"/>
      <c r="T3" s="152"/>
      <c r="U3" s="152"/>
      <c r="V3" s="153"/>
      <c r="W3" s="153"/>
      <c r="X3" s="155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B4" s="152" t="n">
        <v>2014</v>
      </c>
      <c r="C4" s="153" t="n">
        <v>2</v>
      </c>
      <c r="D4" s="152" t="n">
        <v>46</v>
      </c>
      <c r="E4" s="154" t="n">
        <v>19039169</v>
      </c>
      <c r="F4" s="154" t="n">
        <v>150094</v>
      </c>
      <c r="G4" s="155" t="n">
        <v>18889075</v>
      </c>
      <c r="H4" s="173" t="n">
        <v>70642775</v>
      </c>
      <c r="I4" s="174" t="n">
        <f aca="false">H4/G4</f>
        <v>3.73987476888095</v>
      </c>
      <c r="J4" s="155" t="n">
        <f aca="false">G4*3.8235866717</f>
        <v>72224015.4107417</v>
      </c>
      <c r="K4" s="173" t="n">
        <v>375893</v>
      </c>
      <c r="L4" s="174" t="n">
        <f aca="false">K4/F4</f>
        <v>2.5043839194105</v>
      </c>
      <c r="M4" s="155" t="n">
        <f aca="false">F4*2.511711692</f>
        <v>376992.854699048</v>
      </c>
      <c r="N4" s="173"/>
      <c r="Q4" s="155"/>
      <c r="R4" s="155"/>
      <c r="S4" s="155"/>
      <c r="V4" s="153"/>
      <c r="W4" s="153"/>
      <c r="X4" s="155"/>
    </row>
    <row r="5" customFormat="false" ht="12.8" hidden="false" customHeight="false" outlineLevel="0" collapsed="false">
      <c r="B5" s="152" t="n">
        <v>2014</v>
      </c>
      <c r="C5" s="153" t="n">
        <v>3</v>
      </c>
      <c r="D5" s="152" t="n">
        <v>47</v>
      </c>
      <c r="E5" s="154" t="n">
        <v>16811748</v>
      </c>
      <c r="F5" s="154" t="n">
        <v>145661</v>
      </c>
      <c r="G5" s="155" t="n">
        <v>16666087</v>
      </c>
      <c r="H5" s="173" t="n">
        <v>66453030</v>
      </c>
      <c r="I5" s="174" t="n">
        <f aca="false">H5/G5</f>
        <v>3.98732047900626</v>
      </c>
      <c r="J5" s="155" t="n">
        <f aca="false">G5*3.8235866717</f>
        <v>63724228.1225926</v>
      </c>
      <c r="K5" s="173" t="n">
        <v>387130</v>
      </c>
      <c r="L5" s="174" t="n">
        <f aca="false">K5/F5</f>
        <v>2.65774641118762</v>
      </c>
      <c r="M5" s="155" t="n">
        <f aca="false">F5*2.511711692</f>
        <v>365858.436768412</v>
      </c>
      <c r="N5" s="173"/>
      <c r="Q5" s="155"/>
      <c r="R5" s="155"/>
      <c r="S5" s="155"/>
      <c r="V5" s="153"/>
      <c r="W5" s="153"/>
      <c r="X5" s="155"/>
    </row>
    <row r="6" customFormat="false" ht="12.8" hidden="false" customHeight="false" outlineLevel="0" collapsed="false">
      <c r="B6" s="152" t="n">
        <v>2014</v>
      </c>
      <c r="C6" s="153" t="n">
        <v>4</v>
      </c>
      <c r="D6" s="152" t="n">
        <v>48</v>
      </c>
      <c r="E6" s="154" t="n">
        <v>20743937</v>
      </c>
      <c r="F6" s="154" t="n">
        <v>143630</v>
      </c>
      <c r="G6" s="155" t="n">
        <v>20600306</v>
      </c>
      <c r="H6" s="173" t="n">
        <v>75212989</v>
      </c>
      <c r="I6" s="174" t="n">
        <f aca="false">H6/G6</f>
        <v>3.65106173665576</v>
      </c>
      <c r="J6" s="155" t="n">
        <f aca="false">G6*3.8235866717</f>
        <v>78767055.4545416</v>
      </c>
      <c r="K6" s="173" t="n">
        <v>390504</v>
      </c>
      <c r="L6" s="174" t="n">
        <f aca="false">K6/F6</f>
        <v>2.71881918819188</v>
      </c>
      <c r="M6" s="155" t="n">
        <f aca="false">F6*2.511711692</f>
        <v>360757.15032196</v>
      </c>
      <c r="N6" s="173"/>
      <c r="Q6" s="155"/>
      <c r="R6" s="155"/>
      <c r="S6" s="155"/>
      <c r="V6" s="153"/>
      <c r="W6" s="153"/>
      <c r="X6" s="155"/>
    </row>
    <row r="7" customFormat="false" ht="12.8" hidden="false" customHeight="false" outlineLevel="0" collapsed="false">
      <c r="B7" s="152" t="n">
        <v>2015</v>
      </c>
      <c r="C7" s="153" t="n">
        <v>1</v>
      </c>
      <c r="D7" s="152" t="n">
        <v>49</v>
      </c>
      <c r="E7" s="154" t="n">
        <v>18307160</v>
      </c>
      <c r="F7" s="154" t="n">
        <v>167252</v>
      </c>
      <c r="G7" s="155" t="n">
        <v>18139908</v>
      </c>
      <c r="H7" s="173" t="n">
        <v>71061517</v>
      </c>
      <c r="I7" s="174" t="n">
        <f aca="false">H7/G7</f>
        <v>3.91741330771909</v>
      </c>
      <c r="J7" s="155" t="n">
        <f aca="false">G7*3.8235866717</f>
        <v>69359510.4546642</v>
      </c>
      <c r="K7" s="173" t="n">
        <v>409117</v>
      </c>
      <c r="L7" s="174" t="n">
        <f aca="false">K7/F7</f>
        <v>2.44611125726449</v>
      </c>
      <c r="M7" s="155" t="n">
        <f aca="false">F7*2.511711692</f>
        <v>420088.803910384</v>
      </c>
      <c r="N7" s="173"/>
      <c r="Q7" s="155"/>
      <c r="R7" s="155"/>
      <c r="S7" s="155"/>
      <c r="V7" s="153"/>
      <c r="W7" s="153"/>
      <c r="X7" s="155"/>
    </row>
    <row r="8" customFormat="false" ht="12.8" hidden="false" customHeight="false" outlineLevel="0" collapsed="false">
      <c r="B8" s="152" t="n">
        <v>2015</v>
      </c>
      <c r="C8" s="153" t="n">
        <v>2</v>
      </c>
      <c r="D8" s="152" t="n">
        <v>50</v>
      </c>
      <c r="E8" s="154" t="n">
        <v>21740969</v>
      </c>
      <c r="F8" s="154" t="n">
        <v>188439</v>
      </c>
      <c r="G8" s="155" t="n">
        <v>21552530</v>
      </c>
      <c r="H8" s="173" t="n">
        <v>85808756</v>
      </c>
      <c r="I8" s="174" t="n">
        <f aca="false">H8/G8</f>
        <v>3.98137740673601</v>
      </c>
      <c r="J8" s="155" t="n">
        <f aca="false">G8*3.8235866717</f>
        <v>82407966.4494144</v>
      </c>
      <c r="K8" s="173" t="n">
        <v>442027</v>
      </c>
      <c r="L8" s="174" t="n">
        <f aca="false">K8/F8</f>
        <v>2.34572991790447</v>
      </c>
      <c r="M8" s="155" t="n">
        <f aca="false">F8*2.511711692</f>
        <v>473304.439528788</v>
      </c>
      <c r="N8" s="173"/>
      <c r="Q8" s="155"/>
      <c r="R8" s="155"/>
      <c r="S8" s="155"/>
      <c r="V8" s="153"/>
      <c r="W8" s="153"/>
      <c r="X8" s="155"/>
    </row>
    <row r="9" customFormat="false" ht="12.8" hidden="false" customHeight="false" outlineLevel="0" collapsed="false">
      <c r="A9" s="7"/>
      <c r="B9" s="175" t="n">
        <v>2015</v>
      </c>
      <c r="C9" s="7" t="n">
        <v>1</v>
      </c>
      <c r="D9" s="175" t="n">
        <v>161</v>
      </c>
      <c r="E9" s="164" t="n">
        <f aca="false">central_SIPA_income!B2</f>
        <v>18034497.499367</v>
      </c>
      <c r="F9" s="164" t="n">
        <f aca="false">central_SIPA_income!I2</f>
        <v>132278.052265445</v>
      </c>
      <c r="G9" s="67" t="n">
        <f aca="false">E9-F9*0.7</f>
        <v>17941902.8627812</v>
      </c>
      <c r="H9" s="9"/>
      <c r="I9" s="176"/>
      <c r="J9" s="67" t="n">
        <f aca="false">G9*3.8235866717</f>
        <v>68602420.6510662</v>
      </c>
      <c r="K9" s="9"/>
      <c r="L9" s="176"/>
      <c r="M9" s="67" t="n">
        <f aca="false">F9*2.511711692</f>
        <v>332244.330470106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5" t="n">
        <v>2015</v>
      </c>
      <c r="C10" s="7" t="n">
        <v>2</v>
      </c>
      <c r="D10" s="175" t="n">
        <v>162</v>
      </c>
      <c r="E10" s="164" t="n">
        <f aca="false">central_SIPA_income!B3</f>
        <v>22385764.1527932</v>
      </c>
      <c r="F10" s="164" t="n">
        <f aca="false">central_SIPA_income!I3</f>
        <v>137545.195244366</v>
      </c>
      <c r="G10" s="67" t="n">
        <f aca="false">E10-F10*0.7</f>
        <v>22289482.5161221</v>
      </c>
      <c r="H10" s="9" t="s">
        <v>233</v>
      </c>
      <c r="I10" s="176" t="n">
        <f aca="false">AVERAGE(I3:I8)</f>
        <v>3.82358667172555</v>
      </c>
      <c r="J10" s="67" t="n">
        <f aca="false">G10*3.8235866717</f>
        <v>85225768.2677348</v>
      </c>
      <c r="K10" s="9" t="s">
        <v>233</v>
      </c>
      <c r="L10" s="176" t="n">
        <f aca="false">AVERAGE(L3:L8)</f>
        <v>2.51171169199128</v>
      </c>
      <c r="M10" s="67" t="n">
        <f aca="false">F10*2.511711692</f>
        <v>345473.875073696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5" t="n">
        <v>2015</v>
      </c>
      <c r="C11" s="7" t="n">
        <v>3</v>
      </c>
      <c r="D11" s="175" t="n">
        <v>163</v>
      </c>
      <c r="E11" s="164" t="n">
        <f aca="false">central_SIPA_income!B4</f>
        <v>20234056.7711665</v>
      </c>
      <c r="F11" s="164" t="n">
        <f aca="false">central_SIPA_income!I4</f>
        <v>146901.516727808</v>
      </c>
      <c r="G11" s="67" t="n">
        <f aca="false">E11-F11*0.7</f>
        <v>20131225.709457</v>
      </c>
      <c r="H11" s="9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5" t="n">
        <v>2015</v>
      </c>
      <c r="C12" s="7" t="n">
        <v>4</v>
      </c>
      <c r="D12" s="175" t="n">
        <v>164</v>
      </c>
      <c r="E12" s="164" t="n">
        <f aca="false">central_SIPA_income!B5</f>
        <v>23483163.7309384</v>
      </c>
      <c r="F12" s="164" t="n">
        <f aca="false">central_SIPA_income!I5</f>
        <v>146445.351472853</v>
      </c>
      <c r="G12" s="67" t="n">
        <f aca="false">E12-F12*0.7</f>
        <v>23380651.9849074</v>
      </c>
      <c r="H12" s="9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Q12" s="67"/>
      <c r="R12" s="67"/>
      <c r="S12" s="67"/>
      <c r="X12" s="67"/>
    </row>
    <row r="13" customFormat="false" ht="12.8" hidden="false" customHeight="false" outlineLevel="0" collapsed="false">
      <c r="A13" s="160" t="s">
        <v>234</v>
      </c>
      <c r="B13" s="160" t="n">
        <v>2016</v>
      </c>
      <c r="C13" s="5" t="n">
        <v>1</v>
      </c>
      <c r="D13" s="160" t="n">
        <v>165</v>
      </c>
      <c r="E13" s="162" t="n">
        <f aca="false">central_SIPA_income!B6</f>
        <v>19146816.254714</v>
      </c>
      <c r="F13" s="162" t="n">
        <f aca="false">central_SIPA_income!I6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4" t="n">
        <f aca="false">central_SIPA_income!B7</f>
        <v>21810280.3571705</v>
      </c>
      <c r="F14" s="164" t="n">
        <f aca="false">central_SIPA_income!I7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4" t="n">
        <f aca="false">central_SIPA_income!B8</f>
        <v>18980756.5787828</v>
      </c>
      <c r="F15" s="164" t="n">
        <f aca="false">central_SIPA_income!I8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4" t="n">
        <f aca="false">central_SIPA_income!B9</f>
        <v>22397188.7827913</v>
      </c>
      <c r="F16" s="164" t="n">
        <f aca="false">central_SIPA_income!I9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0"/>
      <c r="B17" s="160" t="n">
        <v>2017</v>
      </c>
      <c r="C17" s="5" t="n">
        <v>1</v>
      </c>
      <c r="D17" s="160" t="n">
        <v>169</v>
      </c>
      <c r="E17" s="162" t="n">
        <f aca="false">central_SIPA_income!B10</f>
        <v>19615633.2382376</v>
      </c>
      <c r="F17" s="162" t="n">
        <f aca="false">central_SIPA_income!I10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4" t="n">
        <f aca="false">central_SIPA_income!B11</f>
        <v>23378790.7203935</v>
      </c>
      <c r="F18" s="164" t="n">
        <f aca="false">central_SIPA_income!I11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4" t="n">
        <f aca="false">central_SIPA_income!B12</f>
        <v>20578914.6776703</v>
      </c>
      <c r="F19" s="164" t="n">
        <f aca="false">central_SIPA_income!I12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4" t="n">
        <f aca="false">central_SIPA_income!B13</f>
        <v>24419598.4120469</v>
      </c>
      <c r="F20" s="164" t="n">
        <f aca="false">central_SIPA_income!I13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0"/>
      <c r="B21" s="160" t="n">
        <v>2018</v>
      </c>
      <c r="C21" s="5" t="n">
        <v>1</v>
      </c>
      <c r="D21" s="160" t="n">
        <v>173</v>
      </c>
      <c r="E21" s="162" t="n">
        <f aca="false">central_SIPA_income!B14</f>
        <v>19446933.4382352</v>
      </c>
      <c r="F21" s="162" t="n">
        <f aca="false">central_SIPA_income!I14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4" t="n">
        <f aca="false">central_SIPA_income!B15</f>
        <v>21970032.2997489</v>
      </c>
      <c r="F22" s="164" t="n">
        <f aca="false">central_SIPA_income!I15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4" t="n">
        <f aca="false">central_SIPA_income!B16</f>
        <v>18061907.8282328</v>
      </c>
      <c r="F23" s="164" t="n">
        <f aca="false">central_SIPA_income!I16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68737098.0666498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4" t="n">
        <f aca="false">central_SIPA_income!B17</f>
        <v>19818011.5998267</v>
      </c>
      <c r="F24" s="164" t="n">
        <f aca="false">central_SIPA_income!I17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0"/>
      <c r="B25" s="160" t="n">
        <v>2019</v>
      </c>
      <c r="C25" s="5" t="n">
        <v>1</v>
      </c>
      <c r="D25" s="160" t="n">
        <v>177</v>
      </c>
      <c r="E25" s="162" t="n">
        <f aca="false">central_SIPA_income!B18</f>
        <v>15851385.0013307</v>
      </c>
      <c r="F25" s="162" t="n">
        <f aca="false">central_SIPA_income!I18</f>
        <v>113588.720787943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4" t="n">
        <f aca="false">central_SIPA_income!B19</f>
        <v>18844983.054924</v>
      </c>
      <c r="F26" s="164" t="n">
        <f aca="false">central_SIPA_income!I19</f>
        <v>109525.592719891</v>
      </c>
      <c r="G26" s="67" t="n">
        <f aca="false">E26-F26*0.7</f>
        <v>18768315.1400201</v>
      </c>
      <c r="H26" s="67" t="n">
        <v>1000</v>
      </c>
      <c r="I26" s="67"/>
      <c r="J26" s="67" t="n">
        <f aca="false">G26*3.8235866717</f>
        <v>71762279.6196462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4" t="n">
        <f aca="false">central_SIPA_income!B20</f>
        <v>15710193.8603894</v>
      </c>
      <c r="F27" s="164" t="n">
        <f aca="false">central_SIPA_income!I20</f>
        <v>104871.150029721</v>
      </c>
      <c r="G27" s="67" t="n">
        <f aca="false">E27-F27*0.7</f>
        <v>15636784.0553686</v>
      </c>
      <c r="H27" s="67"/>
      <c r="I27" s="67"/>
      <c r="J27" s="67" t="n">
        <f aca="false">G27*3.8235866717</f>
        <v>59788599.1023585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4" t="n">
        <f aca="false">central_SIPA_income!B21</f>
        <v>17901847.1373961</v>
      </c>
      <c r="F28" s="164" t="n">
        <f aca="false">central_SIPA_income!I21</f>
        <v>105328.863710973</v>
      </c>
      <c r="G28" s="67" t="n">
        <f aca="false">E28-F28*0.7</f>
        <v>17828116.9327984</v>
      </c>
      <c r="H28" s="67"/>
      <c r="I28" s="67"/>
      <c r="J28" s="67" t="n">
        <f aca="false">G28*3.8235866717</f>
        <v>68167350.285757</v>
      </c>
      <c r="K28" s="9"/>
      <c r="L28" s="67"/>
      <c r="M28" s="67" t="n">
        <f aca="false">F28*2.511711692</f>
        <v>264555.738487924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0"/>
      <c r="B29" s="160" t="n">
        <v>2020</v>
      </c>
      <c r="C29" s="5" t="n">
        <v>1</v>
      </c>
      <c r="D29" s="160" t="n">
        <v>181</v>
      </c>
      <c r="E29" s="162" t="n">
        <f aca="false">central_SIPA_income!B22</f>
        <v>16312290.4430825</v>
      </c>
      <c r="F29" s="162" t="n">
        <f aca="false">central_SIPA_income!I22</f>
        <v>114354.601684911</v>
      </c>
      <c r="G29" s="8" t="n">
        <f aca="false">E29-F29*0.7</f>
        <v>16232242.2219031</v>
      </c>
      <c r="H29" s="8"/>
      <c r="I29" s="8"/>
      <c r="J29" s="8" t="n">
        <f aca="false">G29*3.8235866717</f>
        <v>62065385.0114746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4" t="n">
        <f aca="false">central_SIPA_income!B23</f>
        <v>18376456.9659739</v>
      </c>
      <c r="F30" s="164" t="n">
        <f aca="false">central_SIPA_income!I23</f>
        <v>82723.7607858219</v>
      </c>
      <c r="G30" s="67" t="n">
        <f aca="false">E30-F30*0.7</f>
        <v>18318550.3334238</v>
      </c>
      <c r="H30" s="67"/>
      <c r="I30" s="67"/>
      <c r="J30" s="67" t="n">
        <f aca="false">G30*3.8235866717</f>
        <v>70042564.899745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4" t="n">
        <f aca="false">central_SIPA_income!B24</f>
        <v>15775623.187441</v>
      </c>
      <c r="F31" s="164" t="n">
        <f aca="false">central_SIPA_income!I24</f>
        <v>82703.5725651787</v>
      </c>
      <c r="G31" s="67" t="n">
        <f aca="false">E31-F31*0.7</f>
        <v>15717730.6866454</v>
      </c>
      <c r="H31" s="67"/>
      <c r="I31" s="67"/>
      <c r="J31" s="67" t="n">
        <f aca="false">G31*3.8235866717</f>
        <v>60098105.5628273</v>
      </c>
      <c r="K31" s="9"/>
      <c r="L31" s="67"/>
      <c r="M31" s="67" t="n">
        <f aca="false">F31*2.511711692</f>
        <v>207727.53018213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4" t="n">
        <f aca="false">central_SIPA_income!B25</f>
        <v>18779170.5799957</v>
      </c>
      <c r="F32" s="164" t="n">
        <f aca="false">central_SIPA_income!I25</f>
        <v>86069.6522727518</v>
      </c>
      <c r="G32" s="67" t="n">
        <f aca="false">E32-F32*0.7</f>
        <v>18718921.8234048</v>
      </c>
      <c r="H32" s="67"/>
      <c r="I32" s="67"/>
      <c r="J32" s="67" t="n">
        <f aca="false">G32*3.8235866717</f>
        <v>71573419.9925647</v>
      </c>
      <c r="K32" s="9"/>
      <c r="L32" s="67"/>
      <c r="M32" s="67" t="n">
        <f aca="false">F32*2.511711692</f>
        <v>216182.151939845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0"/>
      <c r="B33" s="160" t="n">
        <v>2021</v>
      </c>
      <c r="C33" s="5" t="n">
        <v>1</v>
      </c>
      <c r="D33" s="160" t="n">
        <v>185</v>
      </c>
      <c r="E33" s="162" t="n">
        <f aca="false">central_SIPA_income!B26</f>
        <v>16303375.1789242</v>
      </c>
      <c r="F33" s="162" t="n">
        <f aca="false">central_SIPA_income!I26</f>
        <v>90917.9434079079</v>
      </c>
      <c r="G33" s="8" t="n">
        <f aca="false">E33-F33*0.7</f>
        <v>16239732.6185387</v>
      </c>
      <c r="H33" s="8"/>
      <c r="I33" s="8"/>
      <c r="J33" s="8" t="n">
        <f aca="false">G33*3.8235866717</f>
        <v>62094025.1922163</v>
      </c>
      <c r="K33" s="6"/>
      <c r="L33" s="8"/>
      <c r="M33" s="8" t="n">
        <f aca="false">F33*2.511711692</f>
        <v>228359.661470237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4" t="n">
        <f aca="false">central_SIPA_income!B27</f>
        <v>19181727.751561</v>
      </c>
      <c r="F34" s="164" t="n">
        <f aca="false">central_SIPA_income!I27</f>
        <v>94412.9315252089</v>
      </c>
      <c r="G34" s="67" t="n">
        <f aca="false">E34-F34*0.7</f>
        <v>19115638.6994933</v>
      </c>
      <c r="H34" s="67"/>
      <c r="I34" s="67"/>
      <c r="J34" s="67" t="n">
        <f aca="false">G34*3.8235866717</f>
        <v>73090301.3524154</v>
      </c>
      <c r="K34" s="9"/>
      <c r="L34" s="67"/>
      <c r="M34" s="67" t="n">
        <f aca="false">F34*2.511711692</f>
        <v>237138.063987863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4" t="n">
        <f aca="false">central_SIPA_income!B28</f>
        <v>17078102.6973457</v>
      </c>
      <c r="F35" s="164" t="n">
        <f aca="false">central_SIPA_income!I28</f>
        <v>97355.1696051856</v>
      </c>
      <c r="G35" s="67" t="n">
        <f aca="false">E35-F35*0.7</f>
        <v>17009954.0786221</v>
      </c>
      <c r="H35" s="67"/>
      <c r="I35" s="67"/>
      <c r="J35" s="67" t="n">
        <f aca="false">G35*3.8235866717</f>
        <v>65039033.7012486</v>
      </c>
      <c r="K35" s="9"/>
      <c r="L35" s="67"/>
      <c r="M35" s="67" t="n">
        <f aca="false">F35*2.511711692</f>
        <v>244528.117773988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4" t="n">
        <f aca="false">central_SIPA_income!B29</f>
        <v>20198223.374239</v>
      </c>
      <c r="F36" s="164" t="n">
        <f aca="false">central_SIPA_income!I29</f>
        <v>97828.7782282163</v>
      </c>
      <c r="G36" s="67" t="n">
        <f aca="false">E36-F36*0.7</f>
        <v>20129743.2294792</v>
      </c>
      <c r="H36" s="67"/>
      <c r="I36" s="67"/>
      <c r="J36" s="67" t="n">
        <f aca="false">G36*3.8235866717</f>
        <v>76967817.91698</v>
      </c>
      <c r="K36" s="9"/>
      <c r="L36" s="67"/>
      <c r="M36" s="67" t="n">
        <f aca="false">F36*2.511711692</f>
        <v>245717.686089886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0"/>
      <c r="B37" s="160" t="n">
        <v>2022</v>
      </c>
      <c r="C37" s="5" t="n">
        <v>1</v>
      </c>
      <c r="D37" s="160" t="n">
        <v>189</v>
      </c>
      <c r="E37" s="162" t="n">
        <f aca="false">central_SIPA_income!B30</f>
        <v>17765874.182442</v>
      </c>
      <c r="F37" s="162" t="n">
        <f aca="false">central_SIPA_income!I30</f>
        <v>102244.304299391</v>
      </c>
      <c r="G37" s="8" t="n">
        <f aca="false">E37-F37*0.7</f>
        <v>17694303.1694324</v>
      </c>
      <c r="H37" s="8"/>
      <c r="I37" s="8"/>
      <c r="J37" s="8" t="n">
        <f aca="false">G37*3.8235866717</f>
        <v>67655701.7636609</v>
      </c>
      <c r="K37" s="6"/>
      <c r="L37" s="8"/>
      <c r="M37" s="8" t="n">
        <f aca="false">F37*2.511711692</f>
        <v>256808.214549186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4" t="n">
        <f aca="false">central_SIPA_income!B31</f>
        <v>21231209.227106</v>
      </c>
      <c r="F38" s="164" t="n">
        <f aca="false">central_SIPA_income!I31</f>
        <v>103031.752123124</v>
      </c>
      <c r="G38" s="67" t="n">
        <f aca="false">E38-F38*0.7</f>
        <v>21159087.0006198</v>
      </c>
      <c r="H38" s="67"/>
      <c r="I38" s="67"/>
      <c r="J38" s="67" t="n">
        <f aca="false">G38*3.8235866717</f>
        <v>80903603.0409107</v>
      </c>
      <c r="K38" s="9"/>
      <c r="L38" s="67"/>
      <c r="M38" s="67" t="n">
        <f aca="false">F38*2.511711692</f>
        <v>258786.056454897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4" t="n">
        <f aca="false">central_SIPA_income!B32</f>
        <v>18762816.1990364</v>
      </c>
      <c r="F39" s="164" t="n">
        <f aca="false">central_SIPA_income!I32</f>
        <v>105229.554421471</v>
      </c>
      <c r="G39" s="67" t="n">
        <f aca="false">E39-F39*0.7</f>
        <v>18689155.5109414</v>
      </c>
      <c r="H39" s="67"/>
      <c r="I39" s="67"/>
      <c r="J39" s="67" t="n">
        <f aca="false">G39*3.8235866717</f>
        <v>71459605.916964</v>
      </c>
      <c r="K39" s="9"/>
      <c r="L39" s="67"/>
      <c r="M39" s="67" t="n">
        <f aca="false">F39*2.511711692</f>
        <v>264306.30218436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4" t="n">
        <f aca="false">central_SIPA_income!B33</f>
        <v>22267000.5827394</v>
      </c>
      <c r="F40" s="164" t="n">
        <f aca="false">central_SIPA_income!I33</f>
        <v>106351.392118246</v>
      </c>
      <c r="G40" s="67" t="n">
        <f aca="false">E40-F40*0.7</f>
        <v>22192554.6082567</v>
      </c>
      <c r="H40" s="67"/>
      <c r="I40" s="67"/>
      <c r="J40" s="67" t="n">
        <f aca="false">G40*3.8235866717</f>
        <v>84855156.0111047</v>
      </c>
      <c r="K40" s="9"/>
      <c r="L40" s="67"/>
      <c r="M40" s="67" t="n">
        <f aca="false">F40*2.511711692</f>
        <v>267124.035043875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0"/>
      <c r="B41" s="160" t="n">
        <v>2023</v>
      </c>
      <c r="C41" s="5" t="n">
        <v>1</v>
      </c>
      <c r="D41" s="160" t="n">
        <v>193</v>
      </c>
      <c r="E41" s="162" t="n">
        <f aca="false">central_SIPA_income!B34</f>
        <v>19649024.4694561</v>
      </c>
      <c r="F41" s="162" t="n">
        <f aca="false">central_SIPA_income!I34</f>
        <v>105945.456575605</v>
      </c>
      <c r="G41" s="8" t="n">
        <f aca="false">E41-F41*0.7</f>
        <v>19574862.6498532</v>
      </c>
      <c r="H41" s="8"/>
      <c r="I41" s="8"/>
      <c r="J41" s="8" t="n">
        <f aca="false">G41*3.8235866717</f>
        <v>74846183.9283369</v>
      </c>
      <c r="K41" s="6"/>
      <c r="L41" s="8"/>
      <c r="M41" s="8" t="n">
        <f aca="false">F41*2.511711692</f>
        <v>266104.441995226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4" t="n">
        <f aca="false">central_SIPA_income!B35</f>
        <v>23048210.723937</v>
      </c>
      <c r="F42" s="164" t="n">
        <f aca="false">central_SIPA_income!I35</f>
        <v>102065.1681181</v>
      </c>
      <c r="G42" s="67" t="n">
        <f aca="false">E42-F42*0.7</f>
        <v>22976765.1062543</v>
      </c>
      <c r="H42" s="67"/>
      <c r="I42" s="67"/>
      <c r="J42" s="67" t="n">
        <f aca="false">G42*3.8235866717</f>
        <v>87853652.8190557</v>
      </c>
      <c r="K42" s="9"/>
      <c r="L42" s="67"/>
      <c r="M42" s="67" t="n">
        <f aca="false">F42*2.511711692</f>
        <v>256358.276108178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4" t="n">
        <f aca="false">central_SIPA_income!B36</f>
        <v>20165167.6071956</v>
      </c>
      <c r="F43" s="164" t="n">
        <f aca="false">central_SIPA_income!I36</f>
        <v>108203.097509408</v>
      </c>
      <c r="G43" s="67" t="n">
        <f aca="false">E43-F43*0.7</f>
        <v>20089425.438939</v>
      </c>
      <c r="H43" s="67"/>
      <c r="I43" s="67"/>
      <c r="J43" s="67" t="n">
        <f aca="false">G43*3.8235866717</f>
        <v>76813659.3504382</v>
      </c>
      <c r="K43" s="9"/>
      <c r="L43" s="67"/>
      <c r="M43" s="67" t="n">
        <f aca="false">F43*2.511711692</f>
        <v>271774.985124997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4" t="n">
        <f aca="false">central_SIPA_income!B37</f>
        <v>23652512.9090405</v>
      </c>
      <c r="F44" s="164" t="n">
        <f aca="false">central_SIPA_income!I37</f>
        <v>109053.735866741</v>
      </c>
      <c r="G44" s="67" t="n">
        <f aca="false">E44-F44*0.7</f>
        <v>23576175.2939338</v>
      </c>
      <c r="H44" s="67"/>
      <c r="I44" s="67"/>
      <c r="J44" s="67" t="n">
        <f aca="false">G44*3.8235866717</f>
        <v>90145549.623548</v>
      </c>
      <c r="K44" s="9"/>
      <c r="L44" s="67"/>
      <c r="M44" s="67" t="n">
        <f aca="false">F44*2.511711692</f>
        <v>273911.543432773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0"/>
      <c r="B45" s="160" t="n">
        <v>2024</v>
      </c>
      <c r="C45" s="5" t="n">
        <v>1</v>
      </c>
      <c r="D45" s="160" t="n">
        <v>197</v>
      </c>
      <c r="E45" s="162" t="n">
        <f aca="false">central_SIPA_income!B38</f>
        <v>20653698.3191194</v>
      </c>
      <c r="F45" s="162" t="n">
        <f aca="false">central_SIPA_income!I38</f>
        <v>107314.905298777</v>
      </c>
      <c r="G45" s="8" t="n">
        <f aca="false">E45-F45*0.7</f>
        <v>20578577.8854103</v>
      </c>
      <c r="H45" s="8"/>
      <c r="I45" s="8"/>
      <c r="J45" s="8" t="n">
        <f aca="false">G45*3.8235866717</f>
        <v>78683976.1251951</v>
      </c>
      <c r="K45" s="6"/>
      <c r="L45" s="8"/>
      <c r="M45" s="8" t="n">
        <f aca="false">F45*2.511711692</f>
        <v>269544.10236481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4" t="n">
        <f aca="false">central_SIPA_income!B39</f>
        <v>23933077.4296115</v>
      </c>
      <c r="F46" s="164" t="n">
        <f aca="false">central_SIPA_income!I39</f>
        <v>109159.302968351</v>
      </c>
      <c r="G46" s="67" t="n">
        <f aca="false">E46-F46*0.7</f>
        <v>23856665.9175337</v>
      </c>
      <c r="H46" s="67"/>
      <c r="I46" s="67"/>
      <c r="J46" s="67" t="n">
        <f aca="false">G46*3.8235866717</f>
        <v>91218029.8334815</v>
      </c>
      <c r="K46" s="9"/>
      <c r="L46" s="67"/>
      <c r="M46" s="67" t="n">
        <f aca="false">F46*2.511711692</f>
        <v>274176.697556178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4" t="n">
        <f aca="false">central_SIPA_income!B40</f>
        <v>20964698.5747469</v>
      </c>
      <c r="F47" s="164" t="n">
        <f aca="false">central_SIPA_income!I40</f>
        <v>110464.163948907</v>
      </c>
      <c r="G47" s="67" t="n">
        <f aca="false">E47-F47*0.7</f>
        <v>20887373.6599827</v>
      </c>
      <c r="H47" s="67"/>
      <c r="I47" s="67"/>
      <c r="J47" s="67" t="n">
        <f aca="false">G47*3.8235866717</f>
        <v>79864683.5331274</v>
      </c>
      <c r="K47" s="9"/>
      <c r="L47" s="67"/>
      <c r="M47" s="67" t="n">
        <f aca="false">F47*2.511711692</f>
        <v>277454.132137475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4" t="n">
        <f aca="false">central_SIPA_income!B41</f>
        <v>24396636.9942198</v>
      </c>
      <c r="F48" s="164" t="n">
        <f aca="false">central_SIPA_income!I41</f>
        <v>107746.040356613</v>
      </c>
      <c r="G48" s="67" t="n">
        <f aca="false">E48-F48*0.7</f>
        <v>24321214.7659702</v>
      </c>
      <c r="H48" s="67"/>
      <c r="I48" s="67"/>
      <c r="J48" s="67" t="n">
        <f aca="false">G48*3.8235866717</f>
        <v>92994272.6187168</v>
      </c>
      <c r="K48" s="9"/>
      <c r="L48" s="67"/>
      <c r="M48" s="67" t="n">
        <f aca="false">F48*2.511711692</f>
        <v>270626.989330409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0"/>
      <c r="B49" s="160" t="n">
        <v>2025</v>
      </c>
      <c r="C49" s="5" t="n">
        <v>1</v>
      </c>
      <c r="D49" s="160" t="n">
        <v>201</v>
      </c>
      <c r="E49" s="162" t="n">
        <f aca="false">central_SIPA_income!B42</f>
        <v>21482706.5024102</v>
      </c>
      <c r="F49" s="162" t="n">
        <f aca="false">central_SIPA_income!I42</f>
        <v>109147.447506106</v>
      </c>
      <c r="G49" s="8" t="n">
        <f aca="false">E49-F49*0.7</f>
        <v>21406303.2891559</v>
      </c>
      <c r="H49" s="8"/>
      <c r="I49" s="8"/>
      <c r="J49" s="8" t="n">
        <f aca="false">G49*3.8235866717</f>
        <v>81848855.9467845</v>
      </c>
      <c r="K49" s="6"/>
      <c r="L49" s="8"/>
      <c r="M49" s="8" t="n">
        <f aca="false">F49*2.511711692</f>
        <v>274146.920053043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4" t="n">
        <f aca="false">central_SIPA_income!B43</f>
        <v>24958592.7026624</v>
      </c>
      <c r="F50" s="164" t="n">
        <f aca="false">central_SIPA_income!I43</f>
        <v>111174.806139342</v>
      </c>
      <c r="G50" s="67" t="n">
        <f aca="false">E50-F50*0.7</f>
        <v>24880770.3383648</v>
      </c>
      <c r="H50" s="67"/>
      <c r="I50" s="67"/>
      <c r="J50" s="67" t="n">
        <f aca="false">G50*3.8235866717</f>
        <v>95133781.8474005</v>
      </c>
      <c r="K50" s="9"/>
      <c r="L50" s="67"/>
      <c r="M50" s="67" t="n">
        <f aca="false">F50*2.511711692</f>
        <v>279239.060436018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4" t="n">
        <f aca="false">central_SIPA_income!B44</f>
        <v>21861723.3833708</v>
      </c>
      <c r="F51" s="164" t="n">
        <f aca="false">central_SIPA_income!I44</f>
        <v>110031.602891868</v>
      </c>
      <c r="G51" s="67" t="n">
        <f aca="false">E51-F51*0.7</f>
        <v>21784701.2613465</v>
      </c>
      <c r="H51" s="67"/>
      <c r="I51" s="67"/>
      <c r="J51" s="67" t="n">
        <f aca="false">G51*3.8235866717</f>
        <v>83295693.3898507</v>
      </c>
      <c r="K51" s="9"/>
      <c r="L51" s="67"/>
      <c r="M51" s="67" t="n">
        <f aca="false">F51*2.511711692</f>
        <v>276367.663473006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4" t="n">
        <f aca="false">central_SIPA_income!B45</f>
        <v>25451576.5513429</v>
      </c>
      <c r="F52" s="164" t="n">
        <f aca="false">central_SIPA_income!I45</f>
        <v>111708.294623522</v>
      </c>
      <c r="G52" s="67" t="n">
        <f aca="false">E52-F52*0.7</f>
        <v>25373380.7451064</v>
      </c>
      <c r="H52" s="67"/>
      <c r="I52" s="67"/>
      <c r="J52" s="67" t="n">
        <f aca="false">G52*3.8235866717</f>
        <v>97017320.4329583</v>
      </c>
      <c r="K52" s="9"/>
      <c r="L52" s="67"/>
      <c r="M52" s="67" t="n">
        <f aca="false">F52*2.511711692</f>
        <v>280579.029699281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0"/>
      <c r="B53" s="160" t="n">
        <v>2026</v>
      </c>
      <c r="C53" s="5" t="n">
        <v>1</v>
      </c>
      <c r="D53" s="160" t="n">
        <v>205</v>
      </c>
      <c r="E53" s="162" t="n">
        <f aca="false">central_SIPA_income!B46</f>
        <v>22483820.9242907</v>
      </c>
      <c r="F53" s="162" t="n">
        <f aca="false">central_SIPA_income!I46</f>
        <v>114078.397231659</v>
      </c>
      <c r="G53" s="8" t="n">
        <f aca="false">E53-F53*0.7</f>
        <v>22403966.0462285</v>
      </c>
      <c r="H53" s="8"/>
      <c r="I53" s="8"/>
      <c r="J53" s="8" t="n">
        <f aca="false">G53*3.8235866717</f>
        <v>85663505.9675787</v>
      </c>
      <c r="K53" s="6"/>
      <c r="L53" s="8"/>
      <c r="M53" s="8" t="n">
        <f aca="false">F53*2.511711692</f>
        <v>286532.044131378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4" t="n">
        <f aca="false">central_SIPA_income!B47</f>
        <v>25988086.8432923</v>
      </c>
      <c r="F54" s="164" t="n">
        <f aca="false">central_SIPA_income!I47</f>
        <v>114285.285308043</v>
      </c>
      <c r="G54" s="67" t="n">
        <f aca="false">E54-F54*0.7</f>
        <v>25908087.1435767</v>
      </c>
      <c r="H54" s="67"/>
      <c r="I54" s="67"/>
      <c r="J54" s="67" t="n">
        <f aca="false">G54*3.8235866717</f>
        <v>99061816.691422</v>
      </c>
      <c r="K54" s="9"/>
      <c r="L54" s="67"/>
      <c r="M54" s="67" t="n">
        <f aca="false">F54*2.511711692</f>
        <v>287051.687331767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4" t="n">
        <f aca="false">central_SIPA_income!B48</f>
        <v>22840656.5693127</v>
      </c>
      <c r="F55" s="164" t="n">
        <f aca="false">central_SIPA_income!I48</f>
        <v>115106.282552354</v>
      </c>
      <c r="G55" s="67" t="n">
        <f aca="false">E55-F55*0.7</f>
        <v>22760082.171526</v>
      </c>
      <c r="H55" s="67"/>
      <c r="I55" s="67"/>
      <c r="J55" s="67" t="n">
        <f aca="false">G55*3.8235866717</f>
        <v>87025146.8378437</v>
      </c>
      <c r="K55" s="9"/>
      <c r="L55" s="67"/>
      <c r="M55" s="67" t="n">
        <f aca="false">F55*2.511711692</f>
        <v>289113.795709404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4" t="n">
        <f aca="false">central_SIPA_income!B49</f>
        <v>26617105.9411255</v>
      </c>
      <c r="F56" s="164" t="n">
        <f aca="false">central_SIPA_income!I49</f>
        <v>114557.786646289</v>
      </c>
      <c r="G56" s="67" t="n">
        <f aca="false">E56-F56*0.7</f>
        <v>26536915.4904731</v>
      </c>
      <c r="H56" s="67"/>
      <c r="I56" s="67"/>
      <c r="J56" s="67" t="n">
        <f aca="false">G56*3.8235866717</f>
        <v>101466196.377402</v>
      </c>
      <c r="K56" s="9"/>
      <c r="L56" s="67"/>
      <c r="M56" s="67" t="n">
        <f aca="false">F56*2.511711692</f>
        <v>287736.132129124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0"/>
      <c r="B57" s="160" t="n">
        <v>2027</v>
      </c>
      <c r="C57" s="5" t="n">
        <v>1</v>
      </c>
      <c r="D57" s="160" t="n">
        <v>209</v>
      </c>
      <c r="E57" s="162" t="n">
        <f aca="false">central_SIPA_income!B50</f>
        <v>23266077.3440628</v>
      </c>
      <c r="F57" s="162" t="n">
        <f aca="false">central_SIPA_income!I50</f>
        <v>116748.979509561</v>
      </c>
      <c r="G57" s="8" t="n">
        <f aca="false">E57-F57*0.7</f>
        <v>23184353.0584061</v>
      </c>
      <c r="H57" s="8"/>
      <c r="I57" s="8"/>
      <c r="J57" s="8" t="n">
        <f aca="false">G57*3.8235866717</f>
        <v>88647383.3461088</v>
      </c>
      <c r="K57" s="6"/>
      <c r="L57" s="8"/>
      <c r="M57" s="8" t="n">
        <f aca="false">F57*2.511711692</f>
        <v>293239.776863232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4" t="n">
        <f aca="false">central_SIPA_income!B51</f>
        <v>27077352.9672971</v>
      </c>
      <c r="F58" s="164" t="n">
        <f aca="false">central_SIPA_income!I51</f>
        <v>113012.678254518</v>
      </c>
      <c r="G58" s="67" t="n">
        <f aca="false">E58-F58*0.7</f>
        <v>26998244.0925189</v>
      </c>
      <c r="H58" s="67"/>
      <c r="I58" s="67"/>
      <c r="J58" s="67" t="n">
        <f aca="false">G58*3.8235866717</f>
        <v>103230126.271459</v>
      </c>
      <c r="K58" s="9"/>
      <c r="L58" s="67"/>
      <c r="M58" s="67" t="n">
        <f aca="false">F58*2.511711692</f>
        <v>283855.265316108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4" t="n">
        <f aca="false">central_SIPA_income!B52</f>
        <v>24058655.2629254</v>
      </c>
      <c r="F59" s="164" t="n">
        <f aca="false">central_SIPA_income!I52</f>
        <v>114293.896045415</v>
      </c>
      <c r="G59" s="67" t="n">
        <f aca="false">E59-F59*0.7</f>
        <v>23978649.5356936</v>
      </c>
      <c r="H59" s="67"/>
      <c r="I59" s="67"/>
      <c r="J59" s="67" t="n">
        <f aca="false">G59*3.8235866717</f>
        <v>91684444.7700436</v>
      </c>
      <c r="K59" s="9"/>
      <c r="L59" s="67"/>
      <c r="M59" s="67" t="n">
        <f aca="false">F59*2.511711692</f>
        <v>287073.315021502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4" t="n">
        <f aca="false">central_SIPA_income!B53</f>
        <v>28038119.5578702</v>
      </c>
      <c r="F60" s="164" t="n">
        <f aca="false">central_SIPA_income!I53</f>
        <v>114025.609994404</v>
      </c>
      <c r="G60" s="67" t="n">
        <f aca="false">E60-F60*0.7</f>
        <v>27958301.6308741</v>
      </c>
      <c r="H60" s="67"/>
      <c r="I60" s="67"/>
      <c r="J60" s="67" t="n">
        <f aca="false">G60*3.8235866717</f>
        <v>106900989.479179</v>
      </c>
      <c r="K60" s="9"/>
      <c r="L60" s="67"/>
      <c r="M60" s="67" t="n">
        <f aca="false">F60*2.511711692</f>
        <v>286399.457810377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0"/>
      <c r="B61" s="160" t="n">
        <v>2028</v>
      </c>
      <c r="C61" s="5" t="n">
        <v>1</v>
      </c>
      <c r="D61" s="160" t="n">
        <v>213</v>
      </c>
      <c r="E61" s="162" t="n">
        <f aca="false">central_SIPA_income!B54</f>
        <v>24623132.5322801</v>
      </c>
      <c r="F61" s="162" t="n">
        <f aca="false">central_SIPA_income!I54</f>
        <v>109194.133128011</v>
      </c>
      <c r="G61" s="8" t="n">
        <f aca="false">E61-F61*0.7</f>
        <v>24546696.6390905</v>
      </c>
      <c r="H61" s="8"/>
      <c r="I61" s="8"/>
      <c r="J61" s="8" t="n">
        <f aca="false">G61*3.8235866717</f>
        <v>93856422.1034895</v>
      </c>
      <c r="K61" s="6"/>
      <c r="L61" s="8"/>
      <c r="M61" s="8" t="n">
        <f aca="false">F61*2.511711692</f>
        <v>274264.180875431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4" t="n">
        <f aca="false">central_SIPA_income!B55</f>
        <v>28500262.6831126</v>
      </c>
      <c r="F62" s="164" t="n">
        <f aca="false">central_SIPA_income!I55</f>
        <v>114940.503117902</v>
      </c>
      <c r="G62" s="67" t="n">
        <f aca="false">E62-F62*0.7</f>
        <v>28419804.33093</v>
      </c>
      <c r="H62" s="67"/>
      <c r="I62" s="67"/>
      <c r="J62" s="67" t="n">
        <f aca="false">G62*3.8235866717</f>
        <v>108665585.052066</v>
      </c>
      <c r="K62" s="9"/>
      <c r="L62" s="67"/>
      <c r="M62" s="67" t="n">
        <f aca="false">F62*2.511711692</f>
        <v>288697.405565597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4" t="n">
        <f aca="false">central_SIPA_income!B56</f>
        <v>24900561.1837543</v>
      </c>
      <c r="F63" s="164" t="n">
        <f aca="false">central_SIPA_income!I56</f>
        <v>116942.8839873</v>
      </c>
      <c r="G63" s="67" t="n">
        <f aca="false">E63-F63*0.7</f>
        <v>24818701.1649632</v>
      </c>
      <c r="H63" s="67"/>
      <c r="I63" s="67"/>
      <c r="J63" s="67" t="n">
        <f aca="false">G63*3.8235866717</f>
        <v>94896454.9832585</v>
      </c>
      <c r="K63" s="9"/>
      <c r="L63" s="67"/>
      <c r="M63" s="67" t="n">
        <f aca="false">F63*2.511711692</f>
        <v>293726.809007101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4" t="n">
        <f aca="false">central_SIPA_income!B57</f>
        <v>28829661.734229</v>
      </c>
      <c r="F64" s="164" t="n">
        <f aca="false">central_SIPA_income!I57</f>
        <v>121863.049716733</v>
      </c>
      <c r="G64" s="67" t="n">
        <f aca="false">E64-F64*0.7</f>
        <v>28744357.5994273</v>
      </c>
      <c r="H64" s="67"/>
      <c r="I64" s="67"/>
      <c r="J64" s="67" t="n">
        <f aca="false">G64*3.8235866717</f>
        <v>109906542.603749</v>
      </c>
      <c r="K64" s="9"/>
      <c r="L64" s="67"/>
      <c r="M64" s="67" t="n">
        <f aca="false">F64*2.511711692</f>
        <v>306084.846796297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0"/>
      <c r="B65" s="160" t="n">
        <v>2029</v>
      </c>
      <c r="C65" s="5" t="n">
        <v>1</v>
      </c>
      <c r="D65" s="160" t="n">
        <v>217</v>
      </c>
      <c r="E65" s="162" t="n">
        <f aca="false">central_SIPA_income!B58</f>
        <v>25402972.5446113</v>
      </c>
      <c r="F65" s="162" t="n">
        <f aca="false">central_SIPA_income!I58</f>
        <v>117562.384847652</v>
      </c>
      <c r="G65" s="8" t="n">
        <f aca="false">E65-F65*0.7</f>
        <v>25320678.8752179</v>
      </c>
      <c r="H65" s="8"/>
      <c r="I65" s="8"/>
      <c r="J65" s="8" t="n">
        <f aca="false">G65*3.8235866717</f>
        <v>96815810.265679</v>
      </c>
      <c r="K65" s="6"/>
      <c r="L65" s="8"/>
      <c r="M65" s="8" t="n">
        <f aca="false">F65*2.511711692</f>
        <v>295282.816561251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4" t="n">
        <f aca="false">central_SIPA_income!B59</f>
        <v>29563931.916519</v>
      </c>
      <c r="F66" s="164" t="n">
        <f aca="false">central_SIPA_income!I59</f>
        <v>113884.30477721</v>
      </c>
      <c r="G66" s="67" t="n">
        <f aca="false">E66-F66*0.7</f>
        <v>29484212.9031749</v>
      </c>
      <c r="H66" s="67"/>
      <c r="I66" s="67"/>
      <c r="J66" s="67" t="n">
        <f aca="false">G66*3.8235866717</f>
        <v>112735443.482145</v>
      </c>
      <c r="K66" s="9"/>
      <c r="L66" s="67"/>
      <c r="M66" s="67" t="n">
        <f aca="false">F66*2.511711692</f>
        <v>286044.539844211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4" t="n">
        <f aca="false">central_SIPA_income!B60</f>
        <v>25780588.5050356</v>
      </c>
      <c r="F67" s="164" t="n">
        <f aca="false">central_SIPA_income!I60</f>
        <v>116380.71678522</v>
      </c>
      <c r="G67" s="67" t="n">
        <f aca="false">E67-F67*0.7</f>
        <v>25699122.0032859</v>
      </c>
      <c r="H67" s="67"/>
      <c r="I67" s="67"/>
      <c r="J67" s="67" t="n">
        <f aca="false">G67*3.8235866717</f>
        <v>98262820.3661562</v>
      </c>
      <c r="K67" s="9"/>
      <c r="L67" s="67"/>
      <c r="M67" s="67" t="n">
        <f aca="false">F67*2.511711692</f>
        <v>292314.807072777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4" t="n">
        <f aca="false">central_SIPA_income!B61</f>
        <v>30046009.047129</v>
      </c>
      <c r="F68" s="164" t="n">
        <f aca="false">central_SIPA_income!I61</f>
        <v>114907.687818327</v>
      </c>
      <c r="G68" s="67" t="n">
        <f aca="false">E68-F68*0.7</f>
        <v>29965573.6656561</v>
      </c>
      <c r="H68" s="67"/>
      <c r="I68" s="67"/>
      <c r="J68" s="67" t="n">
        <f aca="false">G68*3.8235866717</f>
        <v>114575968.077847</v>
      </c>
      <c r="K68" s="9"/>
      <c r="L68" s="67"/>
      <c r="M68" s="67" t="n">
        <f aca="false">F68*2.511711692</f>
        <v>288614.982993978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0"/>
      <c r="B69" s="160" t="n">
        <v>2030</v>
      </c>
      <c r="C69" s="5" t="n">
        <v>1</v>
      </c>
      <c r="D69" s="160" t="n">
        <v>221</v>
      </c>
      <c r="E69" s="162" t="n">
        <f aca="false">central_SIPA_income!B62</f>
        <v>26376587.3152211</v>
      </c>
      <c r="F69" s="162" t="n">
        <f aca="false">central_SIPA_income!I62</f>
        <v>120862.52156536</v>
      </c>
      <c r="G69" s="8" t="n">
        <f aca="false">E69-F69*0.7</f>
        <v>26291983.5501253</v>
      </c>
      <c r="H69" s="8"/>
      <c r="I69" s="8"/>
      <c r="J69" s="8" t="n">
        <f aca="false">G69*3.8235866717</f>
        <v>100529677.874815</v>
      </c>
      <c r="K69" s="6"/>
      <c r="L69" s="8"/>
      <c r="M69" s="8" t="n">
        <f aca="false">F69*2.511711692</f>
        <v>303571.808540317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4" t="n">
        <f aca="false">central_SIPA_income!B63</f>
        <v>30738826.7454031</v>
      </c>
      <c r="F70" s="164" t="n">
        <f aca="false">central_SIPA_income!I63</f>
        <v>119820.766576569</v>
      </c>
      <c r="G70" s="67" t="n">
        <f aca="false">E70-F70*0.7</f>
        <v>30654952.2087995</v>
      </c>
      <c r="H70" s="67"/>
      <c r="I70" s="67"/>
      <c r="J70" s="67" t="n">
        <f aca="false">G70*3.8235866717</f>
        <v>117211866.687166</v>
      </c>
      <c r="K70" s="9"/>
      <c r="L70" s="67"/>
      <c r="M70" s="67" t="n">
        <f aca="false">F70*2.511711692</f>
        <v>300955.220354771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4" t="n">
        <f aca="false">central_SIPA_income!B64</f>
        <v>26845000.9598906</v>
      </c>
      <c r="F71" s="164" t="n">
        <f aca="false">central_SIPA_income!I64</f>
        <v>122360.764736897</v>
      </c>
      <c r="G71" s="67" t="n">
        <f aca="false">E71-F71*0.7</f>
        <v>26759348.4245748</v>
      </c>
      <c r="H71" s="67"/>
      <c r="I71" s="67"/>
      <c r="J71" s="67" t="n">
        <f aca="false">G71*3.8235866717</f>
        <v>102316687.979581</v>
      </c>
      <c r="K71" s="9"/>
      <c r="L71" s="67"/>
      <c r="M71" s="67" t="n">
        <f aca="false">F71*2.511711692</f>
        <v>307334.963431726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4" t="n">
        <f aca="false">central_SIPA_income!B65</f>
        <v>30981268.3289858</v>
      </c>
      <c r="F72" s="164" t="n">
        <f aca="false">central_SIPA_income!I65</f>
        <v>126702.392293241</v>
      </c>
      <c r="G72" s="67" t="n">
        <f aca="false">E72-F72*0.7</f>
        <v>30892576.6543805</v>
      </c>
      <c r="H72" s="67"/>
      <c r="I72" s="67"/>
      <c r="J72" s="67" t="n">
        <f aca="false">G72*3.8235866717</f>
        <v>118120444.35016</v>
      </c>
      <c r="K72" s="9"/>
      <c r="L72" s="67"/>
      <c r="M72" s="67" t="n">
        <f aca="false">F72*2.511711692</f>
        <v>318239.880127304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0"/>
      <c r="B73" s="160" t="n">
        <v>2031</v>
      </c>
      <c r="C73" s="5" t="n">
        <v>1</v>
      </c>
      <c r="D73" s="160" t="n">
        <v>225</v>
      </c>
      <c r="E73" s="162" t="n">
        <f aca="false">central_SIPA_income!B66</f>
        <v>27131943.0224468</v>
      </c>
      <c r="F73" s="162" t="n">
        <f aca="false">central_SIPA_income!I66</f>
        <v>125491.227975352</v>
      </c>
      <c r="G73" s="8" t="n">
        <f aca="false">E73-F73*0.7</f>
        <v>27044099.162864</v>
      </c>
      <c r="H73" s="8"/>
      <c r="I73" s="8"/>
      <c r="J73" s="8" t="n">
        <f aca="false">G73*3.8235866717</f>
        <v>103405457.10726</v>
      </c>
      <c r="K73" s="6"/>
      <c r="L73" s="8"/>
      <c r="M73" s="8" t="n">
        <f aca="false">F73*2.511711692</f>
        <v>315197.784549129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  <c r="BL73" s="16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4" t="n">
        <f aca="false">central_SIPA_income!B67</f>
        <v>31370378.6587978</v>
      </c>
      <c r="F74" s="164" t="n">
        <f aca="false">central_SIPA_income!I67</f>
        <v>125819.7556727</v>
      </c>
      <c r="G74" s="67" t="n">
        <f aca="false">E74-F74*0.7</f>
        <v>31282304.829827</v>
      </c>
      <c r="H74" s="67"/>
      <c r="I74" s="67"/>
      <c r="J74" s="67" t="n">
        <f aca="false">G74*3.8235866717</f>
        <v>119610603.807383</v>
      </c>
      <c r="K74" s="9"/>
      <c r="L74" s="67"/>
      <c r="M74" s="67" t="n">
        <f aca="false">F74*2.511711692</f>
        <v>316022.951407703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4" t="n">
        <f aca="false">central_SIPA_income!B68</f>
        <v>27360773.7736331</v>
      </c>
      <c r="F75" s="164" t="n">
        <f aca="false">central_SIPA_income!I68</f>
        <v>128084.978250301</v>
      </c>
      <c r="G75" s="67" t="n">
        <f aca="false">E75-F75*0.7</f>
        <v>27271114.2888578</v>
      </c>
      <c r="H75" s="67"/>
      <c r="I75" s="67"/>
      <c r="J75" s="67" t="n">
        <f aca="false">G75*3.8235866717</f>
        <v>104273469.117284</v>
      </c>
      <c r="K75" s="9"/>
      <c r="L75" s="67"/>
      <c r="M75" s="67" t="n">
        <f aca="false">F75*2.511711692</f>
        <v>321712.537440846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4" t="n">
        <f aca="false">central_SIPA_income!B69</f>
        <v>31576461.1797757</v>
      </c>
      <c r="F76" s="164" t="n">
        <f aca="false">central_SIPA_income!I69</f>
        <v>128059.911731598</v>
      </c>
      <c r="G76" s="67" t="n">
        <f aca="false">E76-F76*0.7</f>
        <v>31486819.2415636</v>
      </c>
      <c r="H76" s="67"/>
      <c r="I76" s="67"/>
      <c r="J76" s="67" t="n">
        <f aca="false">G76*3.8235866717</f>
        <v>120392582.38627</v>
      </c>
      <c r="K76" s="9"/>
      <c r="L76" s="67"/>
      <c r="M76" s="67" t="n">
        <f aca="false">F76*2.511711692</f>
        <v>321649.577572743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0"/>
      <c r="B77" s="160" t="n">
        <v>2032</v>
      </c>
      <c r="C77" s="5" t="n">
        <v>1</v>
      </c>
      <c r="D77" s="160" t="n">
        <v>229</v>
      </c>
      <c r="E77" s="162" t="n">
        <f aca="false">central_SIPA_income!B70</f>
        <v>27610415.4600873</v>
      </c>
      <c r="F77" s="162" t="n">
        <f aca="false">central_SIPA_income!I70</f>
        <v>124360.739679882</v>
      </c>
      <c r="G77" s="8" t="n">
        <f aca="false">E77-F77*0.7</f>
        <v>27523362.9423114</v>
      </c>
      <c r="H77" s="8"/>
      <c r="I77" s="8"/>
      <c r="J77" s="8" t="n">
        <f aca="false">G77*3.8235866717</f>
        <v>105237963.706584</v>
      </c>
      <c r="K77" s="6"/>
      <c r="L77" s="8"/>
      <c r="M77" s="8" t="n">
        <f aca="false">F77*2.511711692</f>
        <v>312358.323879729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4" t="n">
        <f aca="false">central_SIPA_income!B71</f>
        <v>32123812.0340546</v>
      </c>
      <c r="F78" s="164" t="n">
        <f aca="false">central_SIPA_income!I71</f>
        <v>123885.650006251</v>
      </c>
      <c r="G78" s="67" t="n">
        <f aca="false">E78-F78*0.7</f>
        <v>32037092.0790503</v>
      </c>
      <c r="H78" s="67"/>
      <c r="I78" s="67"/>
      <c r="J78" s="67" t="n">
        <f aca="false">G78*3.8235866717</f>
        <v>122496598.273482</v>
      </c>
      <c r="K78" s="9"/>
      <c r="L78" s="67"/>
      <c r="M78" s="67" t="n">
        <f aca="false">F78*2.511711692</f>
        <v>311165.035591721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4" t="n">
        <f aca="false">central_SIPA_income!B72</f>
        <v>28196900.450735</v>
      </c>
      <c r="F79" s="164" t="n">
        <f aca="false">central_SIPA_income!I72</f>
        <v>127890.03618959</v>
      </c>
      <c r="G79" s="67" t="n">
        <f aca="false">E79-F79*0.7</f>
        <v>28107377.4254023</v>
      </c>
      <c r="H79" s="67"/>
      <c r="I79" s="67"/>
      <c r="J79" s="67" t="n">
        <f aca="false">G79*3.8235866717</f>
        <v>107470993.70021</v>
      </c>
      <c r="K79" s="9"/>
      <c r="L79" s="67"/>
      <c r="M79" s="67" t="n">
        <f aca="false">F79*2.511711692</f>
        <v>321222.899187696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4" t="n">
        <f aca="false">central_SIPA_income!B73</f>
        <v>32594248.5649997</v>
      </c>
      <c r="F80" s="164" t="n">
        <f aca="false">central_SIPA_income!I73</f>
        <v>128782.692405315</v>
      </c>
      <c r="G80" s="67" t="n">
        <f aca="false">E80-F80*0.7</f>
        <v>32504100.680316</v>
      </c>
      <c r="H80" s="67"/>
      <c r="I80" s="67"/>
      <c r="J80" s="67" t="n">
        <f aca="false">G80*3.8235866717</f>
        <v>124282246.136851</v>
      </c>
      <c r="K80" s="9"/>
      <c r="L80" s="67"/>
      <c r="M80" s="67" t="n">
        <f aca="false">F80*2.511711692</f>
        <v>323464.99424167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0"/>
      <c r="B81" s="160" t="n">
        <v>2033</v>
      </c>
      <c r="C81" s="5" t="n">
        <v>1</v>
      </c>
      <c r="D81" s="160" t="n">
        <v>233</v>
      </c>
      <c r="E81" s="162" t="n">
        <f aca="false">central_SIPA_income!B74</f>
        <v>28578495.1041707</v>
      </c>
      <c r="F81" s="162" t="n">
        <f aca="false">central_SIPA_income!I74</f>
        <v>124377.189050655</v>
      </c>
      <c r="G81" s="8" t="n">
        <f aca="false">E81-F81*0.7</f>
        <v>28491431.0718352</v>
      </c>
      <c r="H81" s="8"/>
      <c r="I81" s="8"/>
      <c r="J81" s="8" t="n">
        <f aca="false">G81*3.8235866717</f>
        <v>108939456.103928</v>
      </c>
      <c r="K81" s="6"/>
      <c r="L81" s="8"/>
      <c r="M81" s="8" t="n">
        <f aca="false">F81*2.511711692</f>
        <v>312399.639956625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4" t="n">
        <f aca="false">central_SIPA_income!B75</f>
        <v>33128897.459405</v>
      </c>
      <c r="F82" s="164" t="n">
        <f aca="false">central_SIPA_income!I75</f>
        <v>125074.569156255</v>
      </c>
      <c r="G82" s="67" t="n">
        <f aca="false">E82-F82*0.7</f>
        <v>33041345.2609956</v>
      </c>
      <c r="H82" s="67"/>
      <c r="I82" s="67"/>
      <c r="J82" s="67" t="n">
        <f aca="false">G82*3.8235866717</f>
        <v>126336447.354981</v>
      </c>
      <c r="K82" s="9"/>
      <c r="L82" s="67"/>
      <c r="M82" s="67" t="n">
        <f aca="false">F82*2.511711692</f>
        <v>314151.257721627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4" t="n">
        <f aca="false">central_SIPA_income!B76</f>
        <v>28975489.4911681</v>
      </c>
      <c r="F83" s="164" t="n">
        <f aca="false">central_SIPA_income!I76</f>
        <v>125658.878829157</v>
      </c>
      <c r="G83" s="67" t="n">
        <f aca="false">E83-F83*0.7</f>
        <v>28887528.2759877</v>
      </c>
      <c r="H83" s="67"/>
      <c r="I83" s="67"/>
      <c r="J83" s="67" t="n">
        <f aca="false">G83*3.8235866717</f>
        <v>110453968.094423</v>
      </c>
      <c r="K83" s="9"/>
      <c r="L83" s="67"/>
      <c r="M83" s="67" t="n">
        <f aca="false">F83*2.511711692</f>
        <v>315618.875158806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4" t="n">
        <f aca="false">central_SIPA_income!B77</f>
        <v>33126351.0550457</v>
      </c>
      <c r="F84" s="164" t="n">
        <f aca="false">central_SIPA_income!I77</f>
        <v>129194.658235818</v>
      </c>
      <c r="G84" s="67" t="n">
        <f aca="false">E84-F84*0.7</f>
        <v>33035914.7942806</v>
      </c>
      <c r="H84" s="67"/>
      <c r="I84" s="67"/>
      <c r="J84" s="67" t="n">
        <f aca="false">G84*3.8235866717</f>
        <v>126315683.494828</v>
      </c>
      <c r="K84" s="9"/>
      <c r="L84" s="67"/>
      <c r="M84" s="67" t="n">
        <f aca="false">F84*2.511711692</f>
        <v>324499.733634848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0"/>
      <c r="B85" s="160" t="n">
        <v>2034</v>
      </c>
      <c r="C85" s="5" t="n">
        <v>1</v>
      </c>
      <c r="D85" s="160" t="n">
        <v>237</v>
      </c>
      <c r="E85" s="162" t="n">
        <f aca="false">central_SIPA_income!B78</f>
        <v>28803011.4284603</v>
      </c>
      <c r="F85" s="162" t="n">
        <f aca="false">central_SIPA_income!I78</f>
        <v>130424.702234751</v>
      </c>
      <c r="G85" s="8" t="n">
        <f aca="false">E85-F85*0.7</f>
        <v>28711714.1368959</v>
      </c>
      <c r="H85" s="8"/>
      <c r="I85" s="8"/>
      <c r="J85" s="8" t="n">
        <f aca="false">G85*3.8235866717</f>
        <v>109781727.495496</v>
      </c>
      <c r="K85" s="6"/>
      <c r="L85" s="8"/>
      <c r="M85" s="8" t="n">
        <f aca="false">F85*2.511711692</f>
        <v>327589.249528643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4" t="n">
        <f aca="false">central_SIPA_income!B79</f>
        <v>33308867.5844451</v>
      </c>
      <c r="F86" s="164" t="n">
        <f aca="false">central_SIPA_income!I79</f>
        <v>133425.722089009</v>
      </c>
      <c r="G86" s="67" t="n">
        <f aca="false">E86-F86*0.7</f>
        <v>33215469.5789828</v>
      </c>
      <c r="H86" s="67"/>
      <c r="I86" s="67"/>
      <c r="J86" s="67" t="n">
        <f aca="false">G86*3.8235866717</f>
        <v>127002226.776455</v>
      </c>
      <c r="K86" s="9"/>
      <c r="L86" s="67"/>
      <c r="M86" s="67" t="n">
        <f aca="false">F86*2.511711692</f>
        <v>335126.946184507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4" t="n">
        <f aca="false">central_SIPA_income!B80</f>
        <v>28891006.5060141</v>
      </c>
      <c r="F87" s="164" t="n">
        <f aca="false">central_SIPA_income!I80</f>
        <v>136156.794528099</v>
      </c>
      <c r="G87" s="67" t="n">
        <f aca="false">E87-F87*0.7</f>
        <v>28795696.7498444</v>
      </c>
      <c r="H87" s="67"/>
      <c r="I87" s="67"/>
      <c r="J87" s="67" t="n">
        <f aca="false">G87*3.8235866717</f>
        <v>110102842.29502</v>
      </c>
      <c r="K87" s="9"/>
      <c r="L87" s="67"/>
      <c r="M87" s="67" t="n">
        <f aca="false">F87*2.511711692</f>
        <v>341986.612761468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4" t="n">
        <f aca="false">central_SIPA_income!B81</f>
        <v>33459991.2557842</v>
      </c>
      <c r="F88" s="164" t="n">
        <f aca="false">central_SIPA_income!I81</f>
        <v>133143.412900854</v>
      </c>
      <c r="G88" s="67" t="n">
        <f aca="false">E88-F88*0.7</f>
        <v>33366790.8667536</v>
      </c>
      <c r="H88" s="67"/>
      <c r="I88" s="67"/>
      <c r="J88" s="67" t="n">
        <f aca="false">G88*3.8235866717</f>
        <v>127580816.83552</v>
      </c>
      <c r="K88" s="9"/>
      <c r="L88" s="67"/>
      <c r="M88" s="67" t="n">
        <f aca="false">F88*2.511711692</f>
        <v>334417.866895858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0"/>
      <c r="B89" s="160" t="n">
        <v>2035</v>
      </c>
      <c r="C89" s="5" t="n">
        <v>1</v>
      </c>
      <c r="D89" s="160" t="n">
        <v>241</v>
      </c>
      <c r="E89" s="162" t="n">
        <f aca="false">central_SIPA_income!B82</f>
        <v>29443241.9736623</v>
      </c>
      <c r="F89" s="162" t="n">
        <f aca="false">central_SIPA_income!I82</f>
        <v>136575.637259319</v>
      </c>
      <c r="G89" s="8" t="n">
        <f aca="false">E89-F89*0.7</f>
        <v>29347639.0275808</v>
      </c>
      <c r="H89" s="8"/>
      <c r="I89" s="8"/>
      <c r="J89" s="8" t="n">
        <f aca="false">G89*3.8235866717</f>
        <v>112213241.431721</v>
      </c>
      <c r="K89" s="6"/>
      <c r="L89" s="8"/>
      <c r="M89" s="8" t="n">
        <f aca="false">F89*2.511711692</f>
        <v>343038.624946582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4" t="n">
        <f aca="false">central_SIPA_income!B83</f>
        <v>33989383.5707646</v>
      </c>
      <c r="F90" s="164" t="n">
        <f aca="false">central_SIPA_income!I83</f>
        <v>129916.39359109</v>
      </c>
      <c r="G90" s="67" t="n">
        <f aca="false">E90-F90*0.7</f>
        <v>33898442.0952509</v>
      </c>
      <c r="H90" s="67"/>
      <c r="I90" s="67"/>
      <c r="J90" s="67" t="n">
        <f aca="false">G90*3.8235866717</f>
        <v>129613631.386795</v>
      </c>
      <c r="K90" s="9"/>
      <c r="L90" s="67"/>
      <c r="M90" s="67" t="n">
        <f aca="false">F90*2.511711692</f>
        <v>326312.524765214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4" t="n">
        <f aca="false">central_SIPA_income!B84</f>
        <v>29849842.4670036</v>
      </c>
      <c r="F91" s="164" t="n">
        <f aca="false">central_SIPA_income!I84</f>
        <v>128201.460784753</v>
      </c>
      <c r="G91" s="67" t="n">
        <f aca="false">E91-F91*0.7</f>
        <v>29760101.4444543</v>
      </c>
      <c r="H91" s="67"/>
      <c r="I91" s="67"/>
      <c r="J91" s="67" t="n">
        <f aca="false">G91*3.8235866717</f>
        <v>113790327.231455</v>
      </c>
      <c r="K91" s="9"/>
      <c r="L91" s="67"/>
      <c r="M91" s="67" t="n">
        <f aca="false">F91*2.511711692</f>
        <v>322005.107984543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4" t="n">
        <f aca="false">central_SIPA_income!B85</f>
        <v>34586572.6551605</v>
      </c>
      <c r="F92" s="164" t="n">
        <f aca="false">central_SIPA_income!I85</f>
        <v>126780.681607365</v>
      </c>
      <c r="G92" s="67" t="n">
        <f aca="false">E92-F92*0.7</f>
        <v>34497826.1780354</v>
      </c>
      <c r="H92" s="67"/>
      <c r="I92" s="67"/>
      <c r="J92" s="67" t="n">
        <f aca="false">G92*3.8235866717</f>
        <v>131905428.376959</v>
      </c>
      <c r="K92" s="9"/>
      <c r="L92" s="67"/>
      <c r="M92" s="67" t="n">
        <f aca="false">F92*2.511711692</f>
        <v>318436.520312948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0"/>
      <c r="B93" s="160" t="n">
        <v>2036</v>
      </c>
      <c r="C93" s="5" t="n">
        <v>1</v>
      </c>
      <c r="D93" s="160" t="n">
        <v>245</v>
      </c>
      <c r="E93" s="162" t="n">
        <f aca="false">central_SIPA_income!B86</f>
        <v>30308182.3697366</v>
      </c>
      <c r="F93" s="162" t="n">
        <f aca="false">central_SIPA_income!I86</f>
        <v>130160.78229793</v>
      </c>
      <c r="G93" s="8" t="n">
        <f aca="false">E93-F93*0.7</f>
        <v>30217069.822128</v>
      </c>
      <c r="H93" s="8"/>
      <c r="I93" s="8"/>
      <c r="J93" s="8" t="n">
        <f aca="false">G93*3.8235866717</f>
        <v>115537585.429717</v>
      </c>
      <c r="K93" s="6"/>
      <c r="L93" s="8"/>
      <c r="M93" s="8" t="n">
        <f aca="false">F93*2.511711692</f>
        <v>326926.358737578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4" t="n">
        <f aca="false">central_SIPA_income!B87</f>
        <v>35068095.2902971</v>
      </c>
      <c r="F94" s="164" t="n">
        <f aca="false">central_SIPA_income!I87</f>
        <v>131419.566856138</v>
      </c>
      <c r="G94" s="67" t="n">
        <f aca="false">E94-F94*0.7</f>
        <v>34976101.5934978</v>
      </c>
      <c r="H94" s="67"/>
      <c r="I94" s="67"/>
      <c r="J94" s="67" t="n">
        <f aca="false">G94*3.8235866717</f>
        <v>133734155.880923</v>
      </c>
      <c r="K94" s="9"/>
      <c r="L94" s="67"/>
      <c r="M94" s="67" t="n">
        <f aca="false">F94*2.511711692</f>
        <v>330088.062630136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4" t="n">
        <f aca="false">central_SIPA_income!B88</f>
        <v>30706801.2568091</v>
      </c>
      <c r="F95" s="164" t="n">
        <f aca="false">central_SIPA_income!I88</f>
        <v>129706.638491299</v>
      </c>
      <c r="G95" s="67" t="n">
        <f aca="false">E95-F95*0.7</f>
        <v>30616006.6098652</v>
      </c>
      <c r="H95" s="67"/>
      <c r="I95" s="67"/>
      <c r="J95" s="67" t="n">
        <f aca="false">G95*3.8235866717</f>
        <v>117062954.81416</v>
      </c>
      <c r="K95" s="9"/>
      <c r="L95" s="67"/>
      <c r="M95" s="67" t="n">
        <f aca="false">F95*2.511711692</f>
        <v>325785.680428614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4" t="n">
        <f aca="false">central_SIPA_income!B89</f>
        <v>35248380.5507661</v>
      </c>
      <c r="F96" s="164" t="n">
        <f aca="false">central_SIPA_income!I89</f>
        <v>129302.041942367</v>
      </c>
      <c r="G96" s="67" t="n">
        <f aca="false">E96-F96*0.7</f>
        <v>35157869.1214065</v>
      </c>
      <c r="H96" s="67"/>
      <c r="I96" s="67"/>
      <c r="J96" s="67" t="n">
        <f aca="false">G96*3.8235866717</f>
        <v>134429159.777983</v>
      </c>
      <c r="K96" s="9"/>
      <c r="L96" s="67"/>
      <c r="M96" s="67" t="n">
        <f aca="false">F96*2.511711692</f>
        <v>324769.450546117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0"/>
      <c r="B97" s="160" t="n">
        <v>2037</v>
      </c>
      <c r="C97" s="5" t="n">
        <v>1</v>
      </c>
      <c r="D97" s="160" t="n">
        <v>249</v>
      </c>
      <c r="E97" s="162" t="n">
        <f aca="false">central_SIPA_income!B90</f>
        <v>30939423.8466538</v>
      </c>
      <c r="F97" s="162" t="n">
        <f aca="false">central_SIPA_income!I90</f>
        <v>126089.258896477</v>
      </c>
      <c r="G97" s="8" t="n">
        <f aca="false">E97-F97*0.7</f>
        <v>30851161.3654263</v>
      </c>
      <c r="H97" s="8"/>
      <c r="I97" s="8"/>
      <c r="J97" s="8" t="n">
        <f aca="false">G97*3.8235866717</f>
        <v>117962089.40331</v>
      </c>
      <c r="K97" s="6"/>
      <c r="L97" s="8"/>
      <c r="M97" s="8" t="n">
        <f aca="false">F97*2.511711692</f>
        <v>316699.865805896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  <c r="BL97" s="16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4" t="n">
        <f aca="false">central_SIPA_income!B91</f>
        <v>35698765.1743915</v>
      </c>
      <c r="F98" s="164" t="n">
        <f aca="false">central_SIPA_income!I91</f>
        <v>123799.616993061</v>
      </c>
      <c r="G98" s="67" t="n">
        <f aca="false">E98-F98*0.7</f>
        <v>35612105.4424964</v>
      </c>
      <c r="H98" s="67"/>
      <c r="I98" s="67"/>
      <c r="J98" s="67" t="n">
        <f aca="false">G98*3.8235866717</f>
        <v>136165971.721104</v>
      </c>
      <c r="K98" s="9"/>
      <c r="L98" s="67"/>
      <c r="M98" s="67" t="n">
        <f aca="false">F98*2.511711692</f>
        <v>310948.945466592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4" t="n">
        <f aca="false">central_SIPA_income!B92</f>
        <v>31379192.6019345</v>
      </c>
      <c r="F99" s="164" t="n">
        <f aca="false">central_SIPA_income!I92</f>
        <v>124205.991157513</v>
      </c>
      <c r="G99" s="67" t="n">
        <f aca="false">E99-F99*0.7</f>
        <v>31292248.4081242</v>
      </c>
      <c r="H99" s="67"/>
      <c r="I99" s="67"/>
      <c r="J99" s="67" t="n">
        <f aca="false">G99*3.8235866717</f>
        <v>119648623.940829</v>
      </c>
      <c r="K99" s="9"/>
      <c r="L99" s="67"/>
      <c r="M99" s="67" t="n">
        <f aca="false">F99*2.511711692</f>
        <v>311969.640206773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4" t="n">
        <f aca="false">central_SIPA_income!B93</f>
        <v>36331823.3952685</v>
      </c>
      <c r="F100" s="164" t="n">
        <f aca="false">central_SIPA_income!I93</f>
        <v>126281.92960389</v>
      </c>
      <c r="G100" s="67" t="n">
        <f aca="false">E100-F100*0.7</f>
        <v>36243426.0445458</v>
      </c>
      <c r="H100" s="67"/>
      <c r="I100" s="67"/>
      <c r="J100" s="67" t="n">
        <f aca="false">G100*3.8235866717</f>
        <v>138579880.76067</v>
      </c>
      <c r="K100" s="9"/>
      <c r="L100" s="67"/>
      <c r="M100" s="67" t="n">
        <f aca="false">F100*2.511711692</f>
        <v>317183.799074411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0"/>
      <c r="B101" s="160" t="n">
        <v>2038</v>
      </c>
      <c r="C101" s="5" t="n">
        <v>1</v>
      </c>
      <c r="D101" s="160" t="n">
        <v>253</v>
      </c>
      <c r="E101" s="162" t="n">
        <f aca="false">central_SIPA_income!B94</f>
        <v>31825663.3482699</v>
      </c>
      <c r="F101" s="162" t="n">
        <f aca="false">central_SIPA_income!I94</f>
        <v>126371.348235213</v>
      </c>
      <c r="G101" s="8" t="n">
        <f aca="false">E101-F101*0.7</f>
        <v>31737203.4045052</v>
      </c>
      <c r="H101" s="8"/>
      <c r="I101" s="8"/>
      <c r="J101" s="8" t="n">
        <f aca="false">G101*3.8235866717</f>
        <v>121349947.934498</v>
      </c>
      <c r="K101" s="6"/>
      <c r="L101" s="8"/>
      <c r="M101" s="8" t="n">
        <f aca="false">F101*2.511711692</f>
        <v>317408.392896187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  <c r="BL101" s="16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4" t="n">
        <f aca="false">central_SIPA_income!B95</f>
        <v>36602327.9948389</v>
      </c>
      <c r="F102" s="164" t="n">
        <f aca="false">central_SIPA_income!I95</f>
        <v>126595.371660394</v>
      </c>
      <c r="G102" s="67" t="n">
        <f aca="false">E102-F102*0.7</f>
        <v>36513711.2346767</v>
      </c>
      <c r="H102" s="67"/>
      <c r="I102" s="67"/>
      <c r="J102" s="67" t="n">
        <f aca="false">G102*3.8235866717</f>
        <v>139613339.611212</v>
      </c>
      <c r="K102" s="9"/>
      <c r="L102" s="67"/>
      <c r="M102" s="67" t="n">
        <f aca="false">F102*2.511711692</f>
        <v>317971.075152498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4" t="n">
        <f aca="false">central_SIPA_income!B96</f>
        <v>31705183.4600544</v>
      </c>
      <c r="F103" s="164" t="n">
        <f aca="false">central_SIPA_income!I96</f>
        <v>133309.803769373</v>
      </c>
      <c r="G103" s="67" t="n">
        <f aca="false">E103-F103*0.7</f>
        <v>31611866.5974159</v>
      </c>
      <c r="H103" s="67"/>
      <c r="I103" s="67"/>
      <c r="J103" s="67" t="n">
        <f aca="false">G103*3.8235866717</f>
        <v>120870711.789438</v>
      </c>
      <c r="K103" s="9"/>
      <c r="L103" s="67"/>
      <c r="M103" s="67" t="n">
        <f aca="false">F103*2.511711692</f>
        <v>334835.792785759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4" t="n">
        <f aca="false">central_SIPA_income!B97</f>
        <v>36375503.6396901</v>
      </c>
      <c r="F104" s="164" t="n">
        <f aca="false">central_SIPA_income!I97</f>
        <v>135790.879922148</v>
      </c>
      <c r="G104" s="67" t="n">
        <f aca="false">E104-F104*0.7</f>
        <v>36280450.0237446</v>
      </c>
      <c r="H104" s="67"/>
      <c r="I104" s="67"/>
      <c r="J104" s="67" t="n">
        <f aca="false">G104*3.8235866717</f>
        <v>138721445.154068</v>
      </c>
      <c r="K104" s="9"/>
      <c r="L104" s="67"/>
      <c r="M104" s="67" t="n">
        <f aca="false">F104*2.511711692</f>
        <v>341067.540767427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0"/>
      <c r="B105" s="160" t="n">
        <v>2039</v>
      </c>
      <c r="C105" s="5" t="n">
        <v>1</v>
      </c>
      <c r="D105" s="160" t="n">
        <v>257</v>
      </c>
      <c r="E105" s="162" t="n">
        <f aca="false">central_SIPA_income!B98</f>
        <v>31799380.8424498</v>
      </c>
      <c r="F105" s="162" t="n">
        <f aca="false">central_SIPA_income!I98</f>
        <v>137183.566166111</v>
      </c>
      <c r="G105" s="8" t="n">
        <f aca="false">E105-F105*0.7</f>
        <v>31703352.3461335</v>
      </c>
      <c r="H105" s="8"/>
      <c r="I105" s="8"/>
      <c r="J105" s="8" t="n">
        <f aca="false">G105*3.8235866717</f>
        <v>121220515.478885</v>
      </c>
      <c r="K105" s="6"/>
      <c r="L105" s="8"/>
      <c r="M105" s="8" t="n">
        <f aca="false">F105*2.511711692</f>
        <v>344565.567089677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4" t="n">
        <f aca="false">central_SIPA_income!B99</f>
        <v>36885437.6595096</v>
      </c>
      <c r="F106" s="164" t="n">
        <f aca="false">central_SIPA_income!I99</f>
        <v>129436.323459626</v>
      </c>
      <c r="G106" s="67" t="n">
        <f aca="false">E106-F106*0.7</f>
        <v>36794832.2330879</v>
      </c>
      <c r="H106" s="67"/>
      <c r="I106" s="67"/>
      <c r="J106" s="67" t="n">
        <f aca="false">G106*3.8235866717</f>
        <v>140688230.113872</v>
      </c>
      <c r="K106" s="9"/>
      <c r="L106" s="67"/>
      <c r="M106" s="67" t="n">
        <f aca="false">F106*2.511711692</f>
        <v>325106.727003035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4" t="n">
        <f aca="false">central_SIPA_income!B100</f>
        <v>32274117.647292</v>
      </c>
      <c r="F107" s="164" t="n">
        <f aca="false">central_SIPA_income!I100</f>
        <v>134211.627521673</v>
      </c>
      <c r="G107" s="67" t="n">
        <f aca="false">E107-F107*0.7</f>
        <v>32180169.5080269</v>
      </c>
      <c r="H107" s="67"/>
      <c r="I107" s="67"/>
      <c r="J107" s="67" t="n">
        <f aca="false">G107*3.8235866717</f>
        <v>123043667.223938</v>
      </c>
      <c r="K107" s="9"/>
      <c r="L107" s="67"/>
      <c r="M107" s="67" t="n">
        <f aca="false">F107*2.511711692</f>
        <v>337100.914048535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4" t="n">
        <f aca="false">central_SIPA_income!B101</f>
        <v>36993456.8351069</v>
      </c>
      <c r="F108" s="164" t="n">
        <f aca="false">central_SIPA_income!I101</f>
        <v>133661.990039654</v>
      </c>
      <c r="G108" s="67" t="n">
        <f aca="false">E108-F108*0.7</f>
        <v>36899893.4420791</v>
      </c>
      <c r="H108" s="67"/>
      <c r="I108" s="67"/>
      <c r="J108" s="67" t="n">
        <f aca="false">G108*3.8235866717</f>
        <v>141089940.752284</v>
      </c>
      <c r="K108" s="9"/>
      <c r="L108" s="67"/>
      <c r="M108" s="67" t="n">
        <f aca="false">F108*2.511711692</f>
        <v>335720.383158588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0"/>
      <c r="B109" s="160" t="n">
        <v>2040</v>
      </c>
      <c r="C109" s="5" t="n">
        <v>1</v>
      </c>
      <c r="D109" s="160" t="n">
        <v>261</v>
      </c>
      <c r="E109" s="162" t="n">
        <f aca="false">central_SIPA_income!B102</f>
        <v>32439404.5568404</v>
      </c>
      <c r="F109" s="162" t="n">
        <f aca="false">central_SIPA_income!I102</f>
        <v>133625.914232471</v>
      </c>
      <c r="G109" s="8" t="n">
        <f aca="false">E109-F109*0.7</f>
        <v>32345866.4168777</v>
      </c>
      <c r="H109" s="8"/>
      <c r="I109" s="8"/>
      <c r="J109" s="8" t="n">
        <f aca="false">G109*3.8235866717</f>
        <v>123677223.716162</v>
      </c>
      <c r="K109" s="6"/>
      <c r="L109" s="8"/>
      <c r="M109" s="8" t="n">
        <f aca="false">F109*2.511711692</f>
        <v>335629.771131885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4" t="n">
        <f aca="false">central_SIPA_income!B103</f>
        <v>37545055.1853927</v>
      </c>
      <c r="F110" s="164" t="n">
        <f aca="false">central_SIPA_income!I103</f>
        <v>128496.68389819</v>
      </c>
      <c r="G110" s="67" t="n">
        <f aca="false">E110-F110*0.7</f>
        <v>37455107.506664</v>
      </c>
      <c r="H110" s="67"/>
      <c r="I110" s="67"/>
      <c r="J110" s="67" t="n">
        <f aca="false">G110*3.8235866717</f>
        <v>143212849.849571</v>
      </c>
      <c r="K110" s="9"/>
      <c r="L110" s="67"/>
      <c r="M110" s="67" t="n">
        <f aca="false">F110*2.511711692</f>
        <v>322746.623330312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4" t="n">
        <f aca="false">central_SIPA_income!B104</f>
        <v>32970558.34353</v>
      </c>
      <c r="F111" s="164" t="n">
        <f aca="false">central_SIPA_income!I104</f>
        <v>136662.856654359</v>
      </c>
      <c r="G111" s="67" t="n">
        <f aca="false">E111-F111*0.7</f>
        <v>32874894.3438719</v>
      </c>
      <c r="H111" s="67"/>
      <c r="I111" s="67"/>
      <c r="J111" s="67" t="n">
        <f aca="false">G111*3.8235866717</f>
        <v>125700007.846774</v>
      </c>
      <c r="K111" s="9"/>
      <c r="L111" s="67"/>
      <c r="M111" s="67" t="n">
        <f aca="false">F111*2.511711692</f>
        <v>343257.694920874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4" t="n">
        <f aca="false">central_SIPA_income!B105</f>
        <v>37961779.0010532</v>
      </c>
      <c r="F112" s="164" t="n">
        <f aca="false">central_SIPA_income!I105</f>
        <v>134738.724129737</v>
      </c>
      <c r="G112" s="67" t="n">
        <f aca="false">E112-F112*0.7</f>
        <v>37867461.8941624</v>
      </c>
      <c r="H112" s="67"/>
      <c r="I112" s="67"/>
      <c r="J112" s="67" t="n">
        <f aca="false">G112*3.8235866717</f>
        <v>144789522.589627</v>
      </c>
      <c r="K112" s="9"/>
      <c r="L112" s="67"/>
      <c r="M112" s="67" t="n">
        <f aca="false">F112*2.511711692</f>
        <v>338424.828761823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0"/>
      <c r="B113" s="160"/>
      <c r="C113" s="5"/>
      <c r="D113" s="160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91" activePane="bottomRight" state="frozen"/>
      <selection pane="topLeft" activeCell="A1" activeCellId="0" sqref="A1"/>
      <selection pane="topRight" activeCell="C1" activeCellId="0" sqref="C1"/>
      <selection pane="bottomLeft" activeCell="A91" activeCellId="0" sqref="A91"/>
      <selection pane="bottomRight" activeCell="E9" activeCellId="0" sqref="E9"/>
    </sheetView>
  </sheetViews>
  <sheetFormatPr defaultColWidth="9.2890625" defaultRowHeight="12.8" zeroHeight="false" outlineLevelRow="0" outlineLevelCol="0"/>
  <cols>
    <col collapsed="false" customWidth="true" hidden="false" outlineLevel="0" max="5" min="5" style="110" width="20.48"/>
    <col collapsed="false" customWidth="true" hidden="false" outlineLevel="0" max="6" min="6" style="110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9"/>
      <c r="B1" s="169"/>
      <c r="C1" s="169"/>
      <c r="D1" s="169"/>
      <c r="E1" s="170" t="s">
        <v>219</v>
      </c>
      <c r="F1" s="170" t="s">
        <v>220</v>
      </c>
      <c r="G1" s="169"/>
      <c r="H1" s="169"/>
      <c r="I1" s="169"/>
      <c r="J1" s="169"/>
      <c r="K1" s="169"/>
      <c r="L1" s="169"/>
      <c r="M1" s="171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</row>
    <row r="2" customFormat="false" ht="50.25" hidden="false" customHeight="true" outlineLevel="0" collapsed="false">
      <c r="A2" s="147" t="s">
        <v>221</v>
      </c>
      <c r="B2" s="147" t="s">
        <v>184</v>
      </c>
      <c r="C2" s="147" t="s">
        <v>185</v>
      </c>
      <c r="D2" s="147" t="s">
        <v>222</v>
      </c>
      <c r="E2" s="149" t="s">
        <v>223</v>
      </c>
      <c r="F2" s="149" t="s">
        <v>224</v>
      </c>
      <c r="G2" s="147" t="s">
        <v>225</v>
      </c>
      <c r="H2" s="147" t="s">
        <v>226</v>
      </c>
      <c r="I2" s="147" t="s">
        <v>227</v>
      </c>
      <c r="J2" s="147" t="s">
        <v>228</v>
      </c>
      <c r="K2" s="147" t="s">
        <v>229</v>
      </c>
      <c r="L2" s="147" t="s">
        <v>230</v>
      </c>
      <c r="M2" s="150" t="s">
        <v>231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12.8" hidden="false" customHeight="false" outlineLevel="0" collapsed="false">
      <c r="A3" s="152" t="s">
        <v>232</v>
      </c>
      <c r="B3" s="152" t="n">
        <v>2014</v>
      </c>
      <c r="C3" s="153" t="n">
        <v>1</v>
      </c>
      <c r="D3" s="152" t="n">
        <v>45</v>
      </c>
      <c r="E3" s="154" t="n">
        <v>16336703</v>
      </c>
      <c r="F3" s="154" t="n">
        <v>147746</v>
      </c>
      <c r="G3" s="155" t="n">
        <v>16188957</v>
      </c>
      <c r="H3" s="173" t="n">
        <v>59323985</v>
      </c>
      <c r="I3" s="174" t="n">
        <f aca="false">H3/G3</f>
        <v>3.66447233135526</v>
      </c>
      <c r="J3" s="155" t="n">
        <f aca="false">G3*I10</f>
        <v>61899880.2143381</v>
      </c>
      <c r="K3" s="173" t="n">
        <v>354218</v>
      </c>
      <c r="L3" s="174" t="n">
        <f aca="false">K3/F3</f>
        <v>2.39747945798871</v>
      </c>
      <c r="M3" s="155" t="n">
        <f aca="false">F3*2.511711692</f>
        <v>371095.355646232</v>
      </c>
      <c r="N3" s="173"/>
      <c r="O3" s="152"/>
      <c r="P3" s="152"/>
      <c r="Q3" s="155"/>
      <c r="R3" s="155"/>
      <c r="S3" s="155"/>
      <c r="T3" s="152"/>
      <c r="U3" s="152"/>
      <c r="V3" s="153"/>
      <c r="W3" s="153"/>
      <c r="X3" s="155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B4" s="152" t="n">
        <v>2014</v>
      </c>
      <c r="C4" s="153" t="n">
        <v>2</v>
      </c>
      <c r="D4" s="152" t="n">
        <v>46</v>
      </c>
      <c r="E4" s="154" t="n">
        <v>19039169</v>
      </c>
      <c r="F4" s="154" t="n">
        <v>150094</v>
      </c>
      <c r="G4" s="155" t="n">
        <v>18889075</v>
      </c>
      <c r="H4" s="173" t="n">
        <v>70642775</v>
      </c>
      <c r="I4" s="174" t="n">
        <f aca="false">H4/G4</f>
        <v>3.73987476888095</v>
      </c>
      <c r="J4" s="155" t="n">
        <f aca="false">G4*3.8235866717</f>
        <v>72224015.4107417</v>
      </c>
      <c r="K4" s="173" t="n">
        <v>375893</v>
      </c>
      <c r="L4" s="174" t="n">
        <f aca="false">K4/F4</f>
        <v>2.5043839194105</v>
      </c>
      <c r="M4" s="155" t="n">
        <f aca="false">F4*2.511711692</f>
        <v>376992.854699048</v>
      </c>
      <c r="N4" s="173"/>
      <c r="Q4" s="155"/>
      <c r="R4" s="155"/>
      <c r="S4" s="155"/>
      <c r="V4" s="153"/>
      <c r="W4" s="153"/>
      <c r="X4" s="155"/>
    </row>
    <row r="5" customFormat="false" ht="12.8" hidden="false" customHeight="false" outlineLevel="0" collapsed="false">
      <c r="B5" s="152" t="n">
        <v>2014</v>
      </c>
      <c r="C5" s="153" t="n">
        <v>3</v>
      </c>
      <c r="D5" s="152" t="n">
        <v>47</v>
      </c>
      <c r="E5" s="154" t="n">
        <v>16811748</v>
      </c>
      <c r="F5" s="154" t="n">
        <v>145661</v>
      </c>
      <c r="G5" s="155" t="n">
        <v>16666087</v>
      </c>
      <c r="H5" s="173" t="n">
        <v>66453030</v>
      </c>
      <c r="I5" s="174" t="n">
        <f aca="false">H5/G5</f>
        <v>3.98732047900626</v>
      </c>
      <c r="J5" s="155" t="n">
        <f aca="false">G5*3.8235866717</f>
        <v>63724228.1225926</v>
      </c>
      <c r="K5" s="173" t="n">
        <v>387130</v>
      </c>
      <c r="L5" s="174" t="n">
        <f aca="false">K5/F5</f>
        <v>2.65774641118762</v>
      </c>
      <c r="M5" s="155" t="n">
        <f aca="false">F5*2.511711692</f>
        <v>365858.436768412</v>
      </c>
      <c r="N5" s="173"/>
      <c r="Q5" s="155"/>
      <c r="R5" s="155"/>
      <c r="S5" s="155"/>
      <c r="V5" s="153"/>
      <c r="W5" s="153"/>
      <c r="X5" s="155"/>
    </row>
    <row r="6" customFormat="false" ht="12.8" hidden="false" customHeight="false" outlineLevel="0" collapsed="false">
      <c r="B6" s="152" t="n">
        <v>2014</v>
      </c>
      <c r="C6" s="153" t="n">
        <v>4</v>
      </c>
      <c r="D6" s="152" t="n">
        <v>48</v>
      </c>
      <c r="E6" s="154" t="n">
        <v>20743937</v>
      </c>
      <c r="F6" s="154" t="n">
        <v>143630</v>
      </c>
      <c r="G6" s="155" t="n">
        <v>20600306</v>
      </c>
      <c r="H6" s="173" t="n">
        <v>75212989</v>
      </c>
      <c r="I6" s="174" t="n">
        <f aca="false">H6/G6</f>
        <v>3.65106173665576</v>
      </c>
      <c r="J6" s="155" t="n">
        <f aca="false">G6*3.8235866717</f>
        <v>78767055.4545416</v>
      </c>
      <c r="K6" s="173" t="n">
        <v>390504</v>
      </c>
      <c r="L6" s="174" t="n">
        <f aca="false">K6/F6</f>
        <v>2.71881918819188</v>
      </c>
      <c r="M6" s="155" t="n">
        <f aca="false">F6*2.511711692</f>
        <v>360757.15032196</v>
      </c>
      <c r="N6" s="173"/>
      <c r="Q6" s="155"/>
      <c r="R6" s="155"/>
      <c r="S6" s="155"/>
      <c r="V6" s="153"/>
      <c r="W6" s="153"/>
      <c r="X6" s="155"/>
    </row>
    <row r="7" customFormat="false" ht="12.8" hidden="false" customHeight="false" outlineLevel="0" collapsed="false">
      <c r="B7" s="152" t="n">
        <v>2015</v>
      </c>
      <c r="C7" s="153" t="n">
        <v>1</v>
      </c>
      <c r="D7" s="152" t="n">
        <v>49</v>
      </c>
      <c r="E7" s="154" t="n">
        <v>18307160</v>
      </c>
      <c r="F7" s="154" t="n">
        <v>167252</v>
      </c>
      <c r="G7" s="155" t="n">
        <v>18139908</v>
      </c>
      <c r="H7" s="173" t="n">
        <v>71061517</v>
      </c>
      <c r="I7" s="174" t="n">
        <f aca="false">H7/G7</f>
        <v>3.91741330771909</v>
      </c>
      <c r="J7" s="155" t="n">
        <f aca="false">G7*3.8235866717</f>
        <v>69359510.4546642</v>
      </c>
      <c r="K7" s="173" t="n">
        <v>409117</v>
      </c>
      <c r="L7" s="174" t="n">
        <f aca="false">K7/F7</f>
        <v>2.44611125726449</v>
      </c>
      <c r="M7" s="155" t="n">
        <f aca="false">F7*2.511711692</f>
        <v>420088.803910384</v>
      </c>
      <c r="N7" s="173"/>
      <c r="Q7" s="155"/>
      <c r="R7" s="155"/>
      <c r="S7" s="155"/>
      <c r="V7" s="153"/>
      <c r="W7" s="153"/>
      <c r="X7" s="155"/>
    </row>
    <row r="8" customFormat="false" ht="12.8" hidden="false" customHeight="false" outlineLevel="0" collapsed="false">
      <c r="B8" s="152" t="n">
        <v>2015</v>
      </c>
      <c r="C8" s="153" t="n">
        <v>2</v>
      </c>
      <c r="D8" s="152" t="n">
        <v>50</v>
      </c>
      <c r="E8" s="154" t="n">
        <v>21740969</v>
      </c>
      <c r="F8" s="154" t="n">
        <v>188439</v>
      </c>
      <c r="G8" s="155" t="n">
        <v>21552530</v>
      </c>
      <c r="H8" s="173" t="n">
        <v>85808756</v>
      </c>
      <c r="I8" s="174" t="n">
        <f aca="false">H8/G8</f>
        <v>3.98137740673601</v>
      </c>
      <c r="J8" s="155" t="n">
        <f aca="false">G8*3.8235866717</f>
        <v>82407966.4494144</v>
      </c>
      <c r="K8" s="173" t="n">
        <v>442027</v>
      </c>
      <c r="L8" s="174" t="n">
        <f aca="false">K8/F8</f>
        <v>2.34572991790447</v>
      </c>
      <c r="M8" s="155" t="n">
        <f aca="false">F8*2.511711692</f>
        <v>473304.439528788</v>
      </c>
      <c r="N8" s="173"/>
      <c r="Q8" s="155"/>
      <c r="R8" s="155"/>
      <c r="S8" s="155"/>
      <c r="V8" s="153"/>
      <c r="W8" s="153"/>
      <c r="X8" s="155"/>
    </row>
    <row r="9" customFormat="false" ht="12.8" hidden="false" customHeight="false" outlineLevel="0" collapsed="false">
      <c r="A9" s="160"/>
      <c r="B9" s="160" t="n">
        <v>2015</v>
      </c>
      <c r="C9" s="5" t="n">
        <v>1</v>
      </c>
      <c r="D9" s="160" t="n">
        <v>161</v>
      </c>
      <c r="E9" s="162" t="n">
        <f aca="false">low_SIPA_income!B2</f>
        <v>18034497.499367</v>
      </c>
      <c r="F9" s="162" t="n">
        <f aca="false">low_SIPA_income!I2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4" t="n">
        <f aca="false">low_SIPA_income!B3</f>
        <v>22385764.1527932</v>
      </c>
      <c r="F10" s="164" t="n">
        <f aca="false">low_SIPA_income!I3</f>
        <v>137545.195244366</v>
      </c>
      <c r="G10" s="67" t="n">
        <f aca="false">E10-F10*0.7</f>
        <v>22289482.5161221</v>
      </c>
      <c r="H10" s="67" t="s">
        <v>233</v>
      </c>
      <c r="I10" s="176" t="n">
        <f aca="false">AVERAGE(I3:I8)</f>
        <v>3.82358667172555</v>
      </c>
      <c r="J10" s="67" t="n">
        <f aca="false">G10*3.8235866717</f>
        <v>85225768.2677348</v>
      </c>
      <c r="K10" s="9" t="s">
        <v>233</v>
      </c>
      <c r="L10" s="176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4" t="n">
        <f aca="false">low_SIPA_income!B4</f>
        <v>20234056.7711665</v>
      </c>
      <c r="F11" s="164" t="n">
        <f aca="false">low_SIPA_income!I4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4" t="n">
        <f aca="false">low_SIPA_income!B5</f>
        <v>23483163.7309384</v>
      </c>
      <c r="F12" s="164" t="n">
        <f aca="false">low_SIPA_income!I5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0" t="s">
        <v>234</v>
      </c>
      <c r="B13" s="160" t="n">
        <v>2016</v>
      </c>
      <c r="C13" s="5" t="n">
        <v>1</v>
      </c>
      <c r="D13" s="160" t="n">
        <v>165</v>
      </c>
      <c r="E13" s="162" t="n">
        <f aca="false">low_SIPA_income!B6</f>
        <v>19146816.254714</v>
      </c>
      <c r="F13" s="162" t="n">
        <f aca="false">low_SIPA_income!I6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4" t="n">
        <f aca="false">low_SIPA_income!B7</f>
        <v>21810280.3571705</v>
      </c>
      <c r="F14" s="164" t="n">
        <f aca="false">low_SIPA_income!I7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4" t="n">
        <f aca="false">low_SIPA_income!B8</f>
        <v>18980756.5787828</v>
      </c>
      <c r="F15" s="164" t="n">
        <f aca="false">low_SIPA_income!I8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4" t="n">
        <f aca="false">low_SIPA_income!B9</f>
        <v>22397188.7827913</v>
      </c>
      <c r="F16" s="164" t="n">
        <f aca="false">low_SIPA_income!I9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0"/>
      <c r="B17" s="160" t="n">
        <v>2017</v>
      </c>
      <c r="C17" s="5" t="n">
        <v>1</v>
      </c>
      <c r="D17" s="160" t="n">
        <v>169</v>
      </c>
      <c r="E17" s="162" t="n">
        <f aca="false">low_SIPA_income!B10</f>
        <v>19615633.2382376</v>
      </c>
      <c r="F17" s="162" t="n">
        <f aca="false">low_SIPA_income!I10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4" t="n">
        <f aca="false">low_SIPA_income!B11</f>
        <v>23378790.7203935</v>
      </c>
      <c r="F18" s="164" t="n">
        <f aca="false">low_SIPA_income!I11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4" t="n">
        <f aca="false">low_SIPA_income!B12</f>
        <v>20578914.6776703</v>
      </c>
      <c r="F19" s="164" t="n">
        <f aca="false">low_SIPA_income!I12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4" t="n">
        <f aca="false">low_SIPA_income!B13</f>
        <v>24419598.4120469</v>
      </c>
      <c r="F20" s="164" t="n">
        <f aca="false">low_SIPA_income!I13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0"/>
      <c r="B21" s="160" t="n">
        <v>2018</v>
      </c>
      <c r="C21" s="5" t="n">
        <v>1</v>
      </c>
      <c r="D21" s="160" t="n">
        <v>173</v>
      </c>
      <c r="E21" s="162" t="n">
        <f aca="false">low_SIPA_income!B14</f>
        <v>19446933.4382352</v>
      </c>
      <c r="F21" s="162" t="n">
        <f aca="false">low_SIPA_income!I14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4" t="n">
        <f aca="false">low_SIPA_income!B15</f>
        <v>21970032.2997489</v>
      </c>
      <c r="F22" s="164" t="n">
        <f aca="false">low_SIPA_income!I15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4" t="n">
        <f aca="false">low_SIPA_income!B16</f>
        <v>18061907.8282328</v>
      </c>
      <c r="F23" s="164" t="n">
        <f aca="false">low_SIPA_income!I16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68737098.0666498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4" t="n">
        <f aca="false">low_SIPA_income!B17</f>
        <v>19818011.5998267</v>
      </c>
      <c r="F24" s="164" t="n">
        <f aca="false">low_SIPA_income!I17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0"/>
      <c r="B25" s="160" t="n">
        <v>2019</v>
      </c>
      <c r="C25" s="5" t="n">
        <v>1</v>
      </c>
      <c r="D25" s="160" t="n">
        <v>177</v>
      </c>
      <c r="E25" s="162" t="n">
        <f aca="false">low_SIPA_income!B18</f>
        <v>15851385.0013307</v>
      </c>
      <c r="F25" s="162" t="n">
        <f aca="false">low_SIPA_income!I18</f>
        <v>113588.720787943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4" t="n">
        <f aca="false">low_SIPA_income!B19</f>
        <v>18844983.054924</v>
      </c>
      <c r="F26" s="164" t="n">
        <f aca="false">low_SIPA_income!I19</f>
        <v>109525.592719891</v>
      </c>
      <c r="G26" s="67" t="n">
        <f aca="false">E26-F26*0.7</f>
        <v>18768315.1400201</v>
      </c>
      <c r="H26" s="67" t="n">
        <v>1000</v>
      </c>
      <c r="I26" s="67"/>
      <c r="J26" s="67" t="n">
        <f aca="false">G26*3.8235866717</f>
        <v>71762279.6196462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4" t="n">
        <f aca="false">low_SIPA_income!B20</f>
        <v>15710193.8603894</v>
      </c>
      <c r="F27" s="164" t="n">
        <f aca="false">low_SIPA_income!I20</f>
        <v>104871.150029721</v>
      </c>
      <c r="G27" s="67" t="n">
        <f aca="false">E27-F27*0.7</f>
        <v>15636784.0553686</v>
      </c>
      <c r="H27" s="67"/>
      <c r="I27" s="67"/>
      <c r="J27" s="67" t="n">
        <f aca="false">G27*3.8235866717</f>
        <v>59788599.1023585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4" t="n">
        <f aca="false">low_SIPA_income!B21</f>
        <v>17902042.2470529</v>
      </c>
      <c r="F28" s="164" t="n">
        <f aca="false">low_SIPA_income!I21</f>
        <v>105328.863710973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264555.738487924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0"/>
      <c r="B29" s="160" t="n">
        <v>2020</v>
      </c>
      <c r="C29" s="5" t="n">
        <v>1</v>
      </c>
      <c r="D29" s="160" t="n">
        <v>181</v>
      </c>
      <c r="E29" s="162" t="n">
        <f aca="false">low_SIPA_income!B22</f>
        <v>16304579.0432771</v>
      </c>
      <c r="F29" s="162" t="n">
        <f aca="false">low_SIPA_income!I22</f>
        <v>114087.683183919</v>
      </c>
      <c r="G29" s="8" t="n">
        <f aca="false">E29-F29*0.7</f>
        <v>16224717.6650484</v>
      </c>
      <c r="H29" s="8"/>
      <c r="I29" s="8"/>
      <c r="J29" s="8" t="n">
        <f aca="false">G29*3.8235866717</f>
        <v>62036614.2161745</v>
      </c>
      <c r="K29" s="6"/>
      <c r="L29" s="8"/>
      <c r="M29" s="8" t="n">
        <f aca="false">F29*2.511711692</f>
        <v>286555.36776624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4" t="n">
        <f aca="false">low_SIPA_income!B23</f>
        <v>18365443.029699</v>
      </c>
      <c r="F30" s="164" t="n">
        <f aca="false">low_SIPA_income!I23</f>
        <v>82776.6429695544</v>
      </c>
      <c r="G30" s="67" t="n">
        <f aca="false">E30-F30*0.7</f>
        <v>18307499.3796203</v>
      </c>
      <c r="H30" s="67"/>
      <c r="I30" s="67"/>
      <c r="J30" s="67" t="n">
        <f aca="false">G30*3.8235866717</f>
        <v>70000310.6200723</v>
      </c>
      <c r="K30" s="9"/>
      <c r="L30" s="67"/>
      <c r="M30" s="67" t="n">
        <f aca="false">F30*2.511711692</f>
        <v>207911.061971139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4" t="n">
        <f aca="false">low_SIPA_income!B24</f>
        <v>15764891.2804843</v>
      </c>
      <c r="F31" s="164" t="n">
        <f aca="false">low_SIPA_income!I24</f>
        <v>82795.0471390434</v>
      </c>
      <c r="G31" s="67" t="n">
        <f aca="false">E31-F31*0.7</f>
        <v>15706934.747487</v>
      </c>
      <c r="H31" s="67"/>
      <c r="I31" s="67"/>
      <c r="J31" s="67" t="n">
        <f aca="false">G31*3.8235866717</f>
        <v>60056826.3537529</v>
      </c>
      <c r="K31" s="9"/>
      <c r="L31" s="67"/>
      <c r="M31" s="67" t="n">
        <f aca="false">F31*2.511711692</f>
        <v>207957.287938826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4" t="n">
        <f aca="false">low_SIPA_income!B25</f>
        <v>18780713.6551749</v>
      </c>
      <c r="F32" s="164" t="n">
        <f aca="false">low_SIPA_income!I25</f>
        <v>86342.2554210453</v>
      </c>
      <c r="G32" s="67" t="n">
        <f aca="false">E32-F32*0.7</f>
        <v>18720274.0763802</v>
      </c>
      <c r="H32" s="67"/>
      <c r="I32" s="67"/>
      <c r="J32" s="67" t="n">
        <f aca="false">G32*3.8235866717</f>
        <v>71578590.4490182</v>
      </c>
      <c r="K32" s="9"/>
      <c r="L32" s="67"/>
      <c r="M32" s="67" t="n">
        <f aca="false">F32*2.511711692</f>
        <v>216866.85245469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0"/>
      <c r="B33" s="160" t="n">
        <v>2021</v>
      </c>
      <c r="C33" s="5" t="n">
        <v>1</v>
      </c>
      <c r="D33" s="160" t="n">
        <v>185</v>
      </c>
      <c r="E33" s="162" t="n">
        <f aca="false">low_SIPA_income!B26</f>
        <v>16221108.8295483</v>
      </c>
      <c r="F33" s="162" t="n">
        <f aca="false">low_SIPA_income!I26</f>
        <v>92328.314395104</v>
      </c>
      <c r="G33" s="8" t="n">
        <f aca="false">E33-F33*0.7</f>
        <v>16156479.0094717</v>
      </c>
      <c r="H33" s="8"/>
      <c r="I33" s="8"/>
      <c r="J33" s="8" t="n">
        <f aca="false">G33*3.8235866717</f>
        <v>61775697.8022169</v>
      </c>
      <c r="K33" s="6"/>
      <c r="L33" s="8"/>
      <c r="M33" s="8" t="n">
        <f aca="false">F33*2.511711692</f>
        <v>231902.106768835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4" t="n">
        <f aca="false">low_SIPA_income!B27</f>
        <v>18943498.5726892</v>
      </c>
      <c r="F34" s="164" t="n">
        <f aca="false">low_SIPA_income!I27</f>
        <v>94617.131383286</v>
      </c>
      <c r="G34" s="67" t="n">
        <f aca="false">E34-F34*0.7</f>
        <v>18877266.5807209</v>
      </c>
      <c r="H34" s="67"/>
      <c r="I34" s="67"/>
      <c r="J34" s="67" t="n">
        <f aca="false">G34*3.8235866717</f>
        <v>72178864.8961723</v>
      </c>
      <c r="K34" s="9"/>
      <c r="L34" s="67"/>
      <c r="M34" s="67" t="n">
        <f aca="false">F34*2.511711692</f>
        <v>237650.9551589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4" t="n">
        <f aca="false">low_SIPA_income!B28</f>
        <v>16736313.8330176</v>
      </c>
      <c r="F35" s="164" t="n">
        <f aca="false">low_SIPA_income!I28</f>
        <v>96321.8679827755</v>
      </c>
      <c r="G35" s="67" t="n">
        <f aca="false">E35-F35*0.7</f>
        <v>16668888.5254296</v>
      </c>
      <c r="H35" s="67"/>
      <c r="I35" s="67"/>
      <c r="J35" s="67" t="n">
        <f aca="false">G35*3.8235866717</f>
        <v>63734939.9978859</v>
      </c>
      <c r="K35" s="9"/>
      <c r="L35" s="67"/>
      <c r="M35" s="67" t="n">
        <f aca="false">F35*2.511711692</f>
        <v>241932.762007618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4" t="n">
        <f aca="false">low_SIPA_income!B29</f>
        <v>19619721.9677572</v>
      </c>
      <c r="F36" s="164" t="n">
        <f aca="false">low_SIPA_income!I29</f>
        <v>94824.3822752695</v>
      </c>
      <c r="G36" s="67" t="n">
        <f aca="false">E36-F36*0.7</f>
        <v>19553344.9001645</v>
      </c>
      <c r="H36" s="67"/>
      <c r="I36" s="67"/>
      <c r="J36" s="67" t="n">
        <f aca="false">G36*3.8235866717</f>
        <v>74763908.9474223</v>
      </c>
      <c r="K36" s="9"/>
      <c r="L36" s="67"/>
      <c r="M36" s="67" t="n">
        <f aca="false">F36*2.511711692</f>
        <v>238171.509647472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0"/>
      <c r="B37" s="160" t="n">
        <v>2022</v>
      </c>
      <c r="C37" s="5" t="n">
        <v>1</v>
      </c>
      <c r="D37" s="160" t="n">
        <v>189</v>
      </c>
      <c r="E37" s="162" t="n">
        <f aca="false">low_SIPA_income!B30</f>
        <v>17063359.2849661</v>
      </c>
      <c r="F37" s="162" t="n">
        <f aca="false">low_SIPA_income!I30</f>
        <v>97348.7374878152</v>
      </c>
      <c r="G37" s="8" t="n">
        <f aca="false">E37-F37*0.7</f>
        <v>16995215.1687246</v>
      </c>
      <c r="H37" s="8"/>
      <c r="I37" s="8"/>
      <c r="J37" s="8" t="n">
        <f aca="false">G37*3.8235866717</f>
        <v>64982678.2018091</v>
      </c>
      <c r="K37" s="6"/>
      <c r="L37" s="8"/>
      <c r="M37" s="8" t="n">
        <f aca="false">F37*2.511711692</f>
        <v>244511.962149584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4" t="n">
        <f aca="false">low_SIPA_income!B31</f>
        <v>20226573.7402625</v>
      </c>
      <c r="F38" s="164" t="n">
        <f aca="false">low_SIPA_income!I31</f>
        <v>98499.2315990433</v>
      </c>
      <c r="G38" s="67" t="n">
        <f aca="false">E38-F38*0.7</f>
        <v>20157624.2781432</v>
      </c>
      <c r="H38" s="67"/>
      <c r="I38" s="67"/>
      <c r="J38" s="67" t="n">
        <f aca="false">G38*3.8235866717</f>
        <v>77074423.5230446</v>
      </c>
      <c r="K38" s="9"/>
      <c r="L38" s="67"/>
      <c r="M38" s="67" t="n">
        <f aca="false">F38*2.511711692</f>
        <v>247401.671660333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4" t="n">
        <f aca="false">low_SIPA_income!B32</f>
        <v>17725903.9928416</v>
      </c>
      <c r="F39" s="164" t="n">
        <f aca="false">low_SIPA_income!I32</f>
        <v>98844.8692236145</v>
      </c>
      <c r="G39" s="67" t="n">
        <f aca="false">E39-F39*0.7</f>
        <v>17656712.5843851</v>
      </c>
      <c r="H39" s="67"/>
      <c r="I39" s="67"/>
      <c r="J39" s="67" t="n">
        <f aca="false">G39*3.8235866717</f>
        <v>67511970.9036924</v>
      </c>
      <c r="K39" s="9"/>
      <c r="L39" s="67"/>
      <c r="M39" s="67" t="n">
        <f aca="false">F39*2.511711692</f>
        <v>248269.813723163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4" t="n">
        <f aca="false">low_SIPA_income!B33</f>
        <v>20788375.4962966</v>
      </c>
      <c r="F40" s="164" t="n">
        <f aca="false">low_SIPA_income!I33</f>
        <v>100678.575101776</v>
      </c>
      <c r="G40" s="67" t="n">
        <f aca="false">E40-F40*0.7</f>
        <v>20717900.4937253</v>
      </c>
      <c r="H40" s="67"/>
      <c r="I40" s="67"/>
      <c r="J40" s="67" t="n">
        <f aca="false">G40*3.8235866717</f>
        <v>79216688.193415</v>
      </c>
      <c r="K40" s="9"/>
      <c r="L40" s="67"/>
      <c r="M40" s="67" t="n">
        <f aca="false">F40*2.511711692</f>
        <v>252875.554217031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0"/>
      <c r="B41" s="160" t="n">
        <v>2023</v>
      </c>
      <c r="C41" s="5" t="n">
        <v>1</v>
      </c>
      <c r="D41" s="160" t="n">
        <v>193</v>
      </c>
      <c r="E41" s="162" t="n">
        <f aca="false">low_SIPA_income!B34</f>
        <v>18205091.1450933</v>
      </c>
      <c r="F41" s="162" t="n">
        <f aca="false">low_SIPA_income!I34</f>
        <v>103533.776805159</v>
      </c>
      <c r="G41" s="8" t="n">
        <f aca="false">E41-F41*0.7</f>
        <v>18132617.5013297</v>
      </c>
      <c r="H41" s="8"/>
      <c r="I41" s="8"/>
      <c r="J41" s="8" t="n">
        <f aca="false">G41*3.8235866717</f>
        <v>69331634.6011184</v>
      </c>
      <c r="K41" s="6"/>
      <c r="L41" s="8"/>
      <c r="M41" s="8" t="n">
        <f aca="false">F41*2.511711692</f>
        <v>260046.997718436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4" t="n">
        <f aca="false">low_SIPA_income!B35</f>
        <v>21240163.3318391</v>
      </c>
      <c r="F42" s="164" t="n">
        <f aca="false">low_SIPA_income!I35</f>
        <v>103350.507589493</v>
      </c>
      <c r="G42" s="67" t="n">
        <f aca="false">E42-F42*0.7</f>
        <v>21167817.9765264</v>
      </c>
      <c r="H42" s="67"/>
      <c r="I42" s="67"/>
      <c r="J42" s="67" t="n">
        <f aca="false">G42*3.8235866717</f>
        <v>80936986.6840181</v>
      </c>
      <c r="K42" s="9"/>
      <c r="L42" s="67"/>
      <c r="M42" s="67" t="n">
        <f aca="false">F42*2.511711692</f>
        <v>259586.678286664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4" t="n">
        <f aca="false">low_SIPA_income!B36</f>
        <v>18659381.9248273</v>
      </c>
      <c r="F43" s="164" t="n">
        <f aca="false">low_SIPA_income!I36</f>
        <v>102965.634263528</v>
      </c>
      <c r="G43" s="67" t="n">
        <f aca="false">E43-F43*0.7</f>
        <v>18587305.9808428</v>
      </c>
      <c r="H43" s="67"/>
      <c r="I43" s="67"/>
      <c r="J43" s="67" t="n">
        <f aca="false">G43*3.8235866717</f>
        <v>71070175.4111603</v>
      </c>
      <c r="K43" s="9"/>
      <c r="L43" s="67"/>
      <c r="M43" s="67" t="n">
        <f aca="false">F43*2.511711692</f>
        <v>258619.9874539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4" t="n">
        <f aca="false">low_SIPA_income!B37</f>
        <v>21798460.2537488</v>
      </c>
      <c r="F44" s="164" t="n">
        <f aca="false">low_SIPA_income!I37</f>
        <v>103558.014930073</v>
      </c>
      <c r="G44" s="67" t="n">
        <f aca="false">E44-F44*0.7</f>
        <v>21725969.6432978</v>
      </c>
      <c r="H44" s="67"/>
      <c r="I44" s="67"/>
      <c r="J44" s="67" t="n">
        <f aca="false">G44*3.8235866717</f>
        <v>83071127.9578722</v>
      </c>
      <c r="K44" s="9"/>
      <c r="L44" s="67"/>
      <c r="M44" s="67" t="n">
        <f aca="false">F44*2.511711692</f>
        <v>260107.876900176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0"/>
      <c r="B45" s="160" t="n">
        <v>2024</v>
      </c>
      <c r="C45" s="5" t="n">
        <v>1</v>
      </c>
      <c r="D45" s="160" t="n">
        <v>197</v>
      </c>
      <c r="E45" s="162" t="n">
        <f aca="false">low_SIPA_income!B38</f>
        <v>19316577.8707148</v>
      </c>
      <c r="F45" s="162" t="n">
        <f aca="false">low_SIPA_income!I38</f>
        <v>102281.513218941</v>
      </c>
      <c r="G45" s="8" t="n">
        <f aca="false">E45-F45*0.7</f>
        <v>19244980.8114615</v>
      </c>
      <c r="H45" s="8"/>
      <c r="I45" s="8"/>
      <c r="J45" s="8" t="n">
        <f aca="false">G45*3.8235866717</f>
        <v>73584852.1278266</v>
      </c>
      <c r="K45" s="6"/>
      <c r="L45" s="8"/>
      <c r="M45" s="8" t="n">
        <f aca="false">F45*2.511711692</f>
        <v>256901.672627467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4" t="n">
        <f aca="false">low_SIPA_income!B39</f>
        <v>22447631.5007476</v>
      </c>
      <c r="F46" s="164" t="n">
        <f aca="false">low_SIPA_income!I39</f>
        <v>101735.011241501</v>
      </c>
      <c r="G46" s="67" t="n">
        <f aca="false">E46-F46*0.7</f>
        <v>22376416.9928785</v>
      </c>
      <c r="H46" s="67"/>
      <c r="I46" s="67"/>
      <c r="J46" s="67" t="n">
        <f aca="false">G46*3.8235866717</f>
        <v>85558169.7743718</v>
      </c>
      <c r="K46" s="9"/>
      <c r="L46" s="67"/>
      <c r="M46" s="67" t="n">
        <f aca="false">F46*2.511711692</f>
        <v>255529.01722103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4" t="n">
        <f aca="false">low_SIPA_income!B40</f>
        <v>19581097.5365896</v>
      </c>
      <c r="F47" s="164" t="n">
        <f aca="false">low_SIPA_income!I40</f>
        <v>101582.933014587</v>
      </c>
      <c r="G47" s="67" t="n">
        <f aca="false">E47-F47*0.7</f>
        <v>19509989.4834794</v>
      </c>
      <c r="H47" s="67"/>
      <c r="I47" s="67"/>
      <c r="J47" s="67" t="n">
        <f aca="false">G47*3.8235866717</f>
        <v>74598135.7540388</v>
      </c>
      <c r="K47" s="9"/>
      <c r="L47" s="67"/>
      <c r="M47" s="67" t="n">
        <f aca="false">F47*2.511711692</f>
        <v>255147.040560392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4" t="n">
        <f aca="false">low_SIPA_income!B41</f>
        <v>22711682.9645241</v>
      </c>
      <c r="F48" s="164" t="n">
        <f aca="false">low_SIPA_income!I41</f>
        <v>102186.463598482</v>
      </c>
      <c r="G48" s="67" t="n">
        <f aca="false">E48-F48*0.7</f>
        <v>22640152.4400052</v>
      </c>
      <c r="H48" s="67"/>
      <c r="I48" s="67"/>
      <c r="J48" s="67" t="n">
        <f aca="false">G48*3.8235866717</f>
        <v>86566585.11486</v>
      </c>
      <c r="K48" s="9"/>
      <c r="L48" s="67"/>
      <c r="M48" s="67" t="n">
        <f aca="false">F48*2.511711692</f>
        <v>256662.93538444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0"/>
      <c r="B49" s="160" t="n">
        <v>2025</v>
      </c>
      <c r="C49" s="5" t="n">
        <v>1</v>
      </c>
      <c r="D49" s="160" t="n">
        <v>201</v>
      </c>
      <c r="E49" s="162" t="n">
        <f aca="false">low_SIPA_income!B42</f>
        <v>19809340.837662</v>
      </c>
      <c r="F49" s="162" t="n">
        <f aca="false">low_SIPA_income!I42</f>
        <v>104481.516117523</v>
      </c>
      <c r="G49" s="8" t="n">
        <f aca="false">E49-F49*0.7</f>
        <v>19736203.7763797</v>
      </c>
      <c r="H49" s="8"/>
      <c r="I49" s="8"/>
      <c r="J49" s="8" t="n">
        <f aca="false">G49*3.8235866717</f>
        <v>75463085.7093206</v>
      </c>
      <c r="K49" s="6"/>
      <c r="L49" s="8"/>
      <c r="M49" s="8" t="n">
        <f aca="false">F49*2.511711692</f>
        <v>262427.445630269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4" t="n">
        <f aca="false">low_SIPA_income!B43</f>
        <v>22888270.8518819</v>
      </c>
      <c r="F50" s="164" t="n">
        <f aca="false">low_SIPA_income!I43</f>
        <v>106679.809886819</v>
      </c>
      <c r="G50" s="67" t="n">
        <f aca="false">E50-F50*0.7</f>
        <v>22813594.9849612</v>
      </c>
      <c r="H50" s="67"/>
      <c r="I50" s="67"/>
      <c r="J50" s="67" t="n">
        <f aca="false">G50*3.8235866717</f>
        <v>87229757.7180595</v>
      </c>
      <c r="K50" s="9"/>
      <c r="L50" s="67"/>
      <c r="M50" s="67" t="n">
        <f aca="false">F50*2.511711692</f>
        <v>267948.925793059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4" t="n">
        <f aca="false">low_SIPA_income!B44</f>
        <v>20042206.1485412</v>
      </c>
      <c r="F51" s="164" t="n">
        <f aca="false">low_SIPA_income!I44</f>
        <v>105824.890190266</v>
      </c>
      <c r="G51" s="67" t="n">
        <f aca="false">E51-F51*0.7</f>
        <v>19968128.725408</v>
      </c>
      <c r="H51" s="67"/>
      <c r="I51" s="67"/>
      <c r="J51" s="67" t="n">
        <f aca="false">G51*3.8235866717</f>
        <v>76349870.8532599</v>
      </c>
      <c r="K51" s="9"/>
      <c r="L51" s="67"/>
      <c r="M51" s="67" t="n">
        <f aca="false">F51*2.511711692</f>
        <v>265801.613995506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4" t="n">
        <f aca="false">low_SIPA_income!B45</f>
        <v>23316025.6152872</v>
      </c>
      <c r="F52" s="164" t="n">
        <f aca="false">low_SIPA_income!I45</f>
        <v>106792.681232037</v>
      </c>
      <c r="G52" s="67" t="n">
        <f aca="false">E52-F52*0.7</f>
        <v>23241270.7384247</v>
      </c>
      <c r="H52" s="67"/>
      <c r="I52" s="67"/>
      <c r="J52" s="67" t="n">
        <f aca="false">G52*3.8235866717</f>
        <v>88865013.0288121</v>
      </c>
      <c r="K52" s="9"/>
      <c r="L52" s="67"/>
      <c r="M52" s="67" t="n">
        <f aca="false">F52*2.511711692</f>
        <v>268232.426070536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0"/>
      <c r="B53" s="160" t="n">
        <v>2026</v>
      </c>
      <c r="C53" s="5" t="n">
        <v>1</v>
      </c>
      <c r="D53" s="160" t="n">
        <v>205</v>
      </c>
      <c r="E53" s="162" t="n">
        <f aca="false">low_SIPA_income!B46</f>
        <v>20379415.0899054</v>
      </c>
      <c r="F53" s="162" t="n">
        <f aca="false">low_SIPA_income!I46</f>
        <v>107701.800275731</v>
      </c>
      <c r="G53" s="8" t="n">
        <f aca="false">E53-F53*0.7</f>
        <v>20304023.8297124</v>
      </c>
      <c r="H53" s="8"/>
      <c r="I53" s="8"/>
      <c r="J53" s="8" t="n">
        <f aca="false">G53*3.8235866717</f>
        <v>77634194.8971675</v>
      </c>
      <c r="K53" s="6"/>
      <c r="L53" s="8"/>
      <c r="M53" s="8" t="n">
        <f aca="false">F53*2.511711692</f>
        <v>270515.871002003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4" t="n">
        <f aca="false">low_SIPA_income!B47</f>
        <v>23595619.6352622</v>
      </c>
      <c r="F54" s="164" t="n">
        <f aca="false">low_SIPA_income!I47</f>
        <v>107487.684504932</v>
      </c>
      <c r="G54" s="67" t="n">
        <f aca="false">E54-F54*0.7</f>
        <v>23520378.2561088</v>
      </c>
      <c r="H54" s="67"/>
      <c r="I54" s="67"/>
      <c r="J54" s="67" t="n">
        <f aca="false">G54*3.8235866717</f>
        <v>89932204.8134</v>
      </c>
      <c r="K54" s="9"/>
      <c r="L54" s="67"/>
      <c r="M54" s="67" t="n">
        <f aca="false">F54*2.511711692</f>
        <v>269978.073917044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4" t="n">
        <f aca="false">low_SIPA_income!B48</f>
        <v>20583144.9766338</v>
      </c>
      <c r="F55" s="164" t="n">
        <f aca="false">low_SIPA_income!I48</f>
        <v>110054.215901905</v>
      </c>
      <c r="G55" s="67" t="n">
        <f aca="false">E55-F55*0.7</f>
        <v>20506107.0255024</v>
      </c>
      <c r="H55" s="67"/>
      <c r="I55" s="67"/>
      <c r="J55" s="67" t="n">
        <f aca="false">G55*3.8235866717</f>
        <v>78406877.5111648</v>
      </c>
      <c r="K55" s="9"/>
      <c r="L55" s="67"/>
      <c r="M55" s="67" t="n">
        <f aca="false">F55*2.511711692</f>
        <v>276424.460834708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4" t="n">
        <f aca="false">low_SIPA_income!B49</f>
        <v>24116061.5895516</v>
      </c>
      <c r="F56" s="164" t="n">
        <f aca="false">low_SIPA_income!I49</f>
        <v>108980.962278238</v>
      </c>
      <c r="G56" s="67" t="n">
        <f aca="false">E56-F56*0.7</f>
        <v>24039774.9159568</v>
      </c>
      <c r="H56" s="67"/>
      <c r="I56" s="67"/>
      <c r="J56" s="67" t="n">
        <f aca="false">G56*3.8235866717</f>
        <v>91918162.9593205</v>
      </c>
      <c r="K56" s="9"/>
      <c r="L56" s="67"/>
      <c r="M56" s="67" t="n">
        <f aca="false">F56*2.511711692</f>
        <v>273728.757159661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0"/>
      <c r="B57" s="160" t="n">
        <v>2027</v>
      </c>
      <c r="C57" s="5" t="n">
        <v>1</v>
      </c>
      <c r="D57" s="160" t="n">
        <v>209</v>
      </c>
      <c r="E57" s="162" t="n">
        <f aca="false">low_SIPA_income!B50</f>
        <v>21120756.8216495</v>
      </c>
      <c r="F57" s="162" t="n">
        <f aca="false">low_SIPA_income!I50</f>
        <v>110923.126733596</v>
      </c>
      <c r="G57" s="8" t="n">
        <f aca="false">E57-F57*0.7</f>
        <v>21043110.6329359</v>
      </c>
      <c r="H57" s="8"/>
      <c r="I57" s="8"/>
      <c r="J57" s="8" t="n">
        <f aca="false">G57*3.8235866717</f>
        <v>80460157.3472024</v>
      </c>
      <c r="K57" s="6"/>
      <c r="L57" s="8"/>
      <c r="M57" s="8" t="n">
        <f aca="false">F57*2.511711692</f>
        <v>278606.91432997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4" t="n">
        <f aca="false">low_SIPA_income!B51</f>
        <v>24447162.414121</v>
      </c>
      <c r="F58" s="164" t="n">
        <f aca="false">low_SIPA_income!I51</f>
        <v>109007.866066321</v>
      </c>
      <c r="G58" s="67" t="n">
        <f aca="false">E58-F58*0.7</f>
        <v>24370856.9078746</v>
      </c>
      <c r="H58" s="67"/>
      <c r="I58" s="67"/>
      <c r="J58" s="67" t="n">
        <f aca="false">G58*3.8235866717</f>
        <v>93184083.6508571</v>
      </c>
      <c r="K58" s="9"/>
      <c r="L58" s="67"/>
      <c r="M58" s="67" t="n">
        <f aca="false">F58*2.511711692</f>
        <v>273796.331718747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4" t="n">
        <f aca="false">low_SIPA_income!B52</f>
        <v>21310400.6517431</v>
      </c>
      <c r="F59" s="164" t="n">
        <f aca="false">low_SIPA_income!I52</f>
        <v>110256.714755003</v>
      </c>
      <c r="G59" s="67" t="n">
        <f aca="false">E59-F59*0.7</f>
        <v>21233220.9514146</v>
      </c>
      <c r="H59" s="67"/>
      <c r="I59" s="67"/>
      <c r="J59" s="67" t="n">
        <f aca="false">G59*3.8235866717</f>
        <v>81187060.6270899</v>
      </c>
      <c r="K59" s="9"/>
      <c r="L59" s="67"/>
      <c r="M59" s="67" t="n">
        <f aca="false">F59*2.511711692</f>
        <v>276933.079571649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4" t="n">
        <f aca="false">low_SIPA_income!B53</f>
        <v>24784209.8585238</v>
      </c>
      <c r="F60" s="164" t="n">
        <f aca="false">low_SIPA_income!I53</f>
        <v>112817.51508306</v>
      </c>
      <c r="G60" s="67" t="n">
        <f aca="false">E60-F60*0.7</f>
        <v>24705237.5979657</v>
      </c>
      <c r="H60" s="67"/>
      <c r="I60" s="67"/>
      <c r="J60" s="67" t="n">
        <f aca="false">G60*3.8235866717</f>
        <v>94462617.2007633</v>
      </c>
      <c r="K60" s="9"/>
      <c r="L60" s="67"/>
      <c r="M60" s="67" t="n">
        <f aca="false">F60*2.511711692</f>
        <v>283365.071696507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0"/>
      <c r="B61" s="160" t="n">
        <v>2028</v>
      </c>
      <c r="C61" s="5" t="n">
        <v>1</v>
      </c>
      <c r="D61" s="160" t="n">
        <v>213</v>
      </c>
      <c r="E61" s="162" t="n">
        <f aca="false">low_SIPA_income!B54</f>
        <v>21617890.2153081</v>
      </c>
      <c r="F61" s="162" t="n">
        <f aca="false">low_SIPA_income!I54</f>
        <v>112642.209375385</v>
      </c>
      <c r="G61" s="8" t="n">
        <f aca="false">E61-F61*0.7</f>
        <v>21539040.6687454</v>
      </c>
      <c r="H61" s="8"/>
      <c r="I61" s="8"/>
      <c r="J61" s="8" t="n">
        <f aca="false">G61*3.8235866717</f>
        <v>82356388.822219</v>
      </c>
      <c r="K61" s="6"/>
      <c r="L61" s="8"/>
      <c r="M61" s="8" t="n">
        <f aca="false">F61*2.511711692</f>
        <v>282924.754300866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4" t="n">
        <f aca="false">low_SIPA_income!B55</f>
        <v>24995119.7398205</v>
      </c>
      <c r="F62" s="164" t="n">
        <f aca="false">low_SIPA_income!I55</f>
        <v>111670.436313592</v>
      </c>
      <c r="G62" s="67" t="n">
        <f aca="false">E62-F62*0.7</f>
        <v>24916950.4344009</v>
      </c>
      <c r="H62" s="67"/>
      <c r="I62" s="67"/>
      <c r="J62" s="67" t="n">
        <f aca="false">G62*3.8235866717</f>
        <v>95272119.580385</v>
      </c>
      <c r="K62" s="9"/>
      <c r="L62" s="67"/>
      <c r="M62" s="67" t="n">
        <f aca="false">F62*2.511711692</f>
        <v>280483.94053959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4" t="n">
        <f aca="false">low_SIPA_income!B56</f>
        <v>21901338.2462657</v>
      </c>
      <c r="F63" s="164" t="n">
        <f aca="false">low_SIPA_income!I56</f>
        <v>114697.47911148</v>
      </c>
      <c r="G63" s="67" t="n">
        <f aca="false">E63-F63*0.7</f>
        <v>21821050.0108877</v>
      </c>
      <c r="H63" s="67"/>
      <c r="I63" s="67"/>
      <c r="J63" s="67" t="n">
        <f aca="false">G63*3.8235866717</f>
        <v>83434675.9841293</v>
      </c>
      <c r="K63" s="9"/>
      <c r="L63" s="67"/>
      <c r="M63" s="67" t="n">
        <f aca="false">F63*2.511711692</f>
        <v>288086.99932723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4" t="n">
        <f aca="false">low_SIPA_income!B57</f>
        <v>25442946.7914863</v>
      </c>
      <c r="F64" s="164" t="n">
        <f aca="false">low_SIPA_income!I57</f>
        <v>114700.544059207</v>
      </c>
      <c r="G64" s="67" t="n">
        <f aca="false">E64-F64*0.7</f>
        <v>25362656.4106449</v>
      </c>
      <c r="H64" s="67"/>
      <c r="I64" s="67"/>
      <c r="J64" s="67" t="n">
        <f aca="false">G64*3.8235866717</f>
        <v>96976315.0106484</v>
      </c>
      <c r="K64" s="9"/>
      <c r="L64" s="67"/>
      <c r="M64" s="67" t="n">
        <f aca="false">F64*2.511711692</f>
        <v>288094.697592271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0"/>
      <c r="B65" s="160" t="n">
        <v>2029</v>
      </c>
      <c r="C65" s="5" t="n">
        <v>1</v>
      </c>
      <c r="D65" s="160" t="n">
        <v>217</v>
      </c>
      <c r="E65" s="162" t="n">
        <f aca="false">low_SIPA_income!B58</f>
        <v>22240524.8993943</v>
      </c>
      <c r="F65" s="162" t="n">
        <f aca="false">low_SIPA_income!I58</f>
        <v>114221.408967046</v>
      </c>
      <c r="G65" s="8" t="n">
        <f aca="false">E65-F65*0.7</f>
        <v>22160569.9131174</v>
      </c>
      <c r="H65" s="8"/>
      <c r="I65" s="8"/>
      <c r="J65" s="8" t="n">
        <f aca="false">G65*3.8235866717</f>
        <v>84732859.7570717</v>
      </c>
      <c r="K65" s="6"/>
      <c r="L65" s="8"/>
      <c r="M65" s="8" t="n">
        <f aca="false">F65*2.511711692</f>
        <v>286891.248379244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4" t="n">
        <f aca="false">low_SIPA_income!B59</f>
        <v>25602761.2493019</v>
      </c>
      <c r="F66" s="164" t="n">
        <f aca="false">low_SIPA_income!I59</f>
        <v>116116.684533198</v>
      </c>
      <c r="G66" s="67" t="n">
        <f aca="false">E66-F66*0.7</f>
        <v>25521479.5701287</v>
      </c>
      <c r="H66" s="67"/>
      <c r="I66" s="67"/>
      <c r="J66" s="67" t="n">
        <f aca="false">G66*3.8235866717</f>
        <v>97583589.1264079</v>
      </c>
      <c r="K66" s="9"/>
      <c r="L66" s="67"/>
      <c r="M66" s="67" t="n">
        <f aca="false">F66*2.511711692</f>
        <v>291651.634178308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4" t="n">
        <f aca="false">low_SIPA_income!B60</f>
        <v>22563150.7945906</v>
      </c>
      <c r="F67" s="164" t="n">
        <f aca="false">low_SIPA_income!I60</f>
        <v>117314.181326006</v>
      </c>
      <c r="G67" s="67" t="n">
        <f aca="false">E67-F67*0.7</f>
        <v>22481030.8676624</v>
      </c>
      <c r="H67" s="67"/>
      <c r="I67" s="67"/>
      <c r="J67" s="67" t="n">
        <f aca="false">G67*3.8235866717</f>
        <v>85958169.9916702</v>
      </c>
      <c r="K67" s="9"/>
      <c r="L67" s="67"/>
      <c r="M67" s="67" t="n">
        <f aca="false">F67*2.511711692</f>
        <v>294659.400873937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4" t="n">
        <f aca="false">low_SIPA_income!B61</f>
        <v>26068956.5420523</v>
      </c>
      <c r="F68" s="164" t="n">
        <f aca="false">low_SIPA_income!I61</f>
        <v>114782.844606317</v>
      </c>
      <c r="G68" s="67" t="n">
        <f aca="false">E68-F68*0.7</f>
        <v>25988608.5508279</v>
      </c>
      <c r="H68" s="67"/>
      <c r="I68" s="67"/>
      <c r="J68" s="67" t="n">
        <f aca="false">G68*3.8235866717</f>
        <v>99369697.2709742</v>
      </c>
      <c r="K68" s="9"/>
      <c r="L68" s="67"/>
      <c r="M68" s="67" t="n">
        <f aca="false">F68*2.511711692</f>
        <v>288301.412838706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0"/>
      <c r="B69" s="160" t="n">
        <v>2030</v>
      </c>
      <c r="C69" s="5" t="n">
        <v>1</v>
      </c>
      <c r="D69" s="160" t="n">
        <v>221</v>
      </c>
      <c r="E69" s="162" t="n">
        <f aca="false">low_SIPA_income!B62</f>
        <v>22950554.9984043</v>
      </c>
      <c r="F69" s="162" t="n">
        <f aca="false">low_SIPA_income!I62</f>
        <v>118478.427996349</v>
      </c>
      <c r="G69" s="8" t="n">
        <f aca="false">E69-F69*0.7</f>
        <v>22867620.0988069</v>
      </c>
      <c r="H69" s="8"/>
      <c r="I69" s="8"/>
      <c r="J69" s="8" t="n">
        <f aca="false">G69*3.8235866717</f>
        <v>87436327.4232971</v>
      </c>
      <c r="K69" s="6"/>
      <c r="L69" s="8"/>
      <c r="M69" s="8" t="n">
        <f aca="false">F69*2.511711692</f>
        <v>297583.65284821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4" t="n">
        <f aca="false">low_SIPA_income!B63</f>
        <v>26352826.2799496</v>
      </c>
      <c r="F70" s="164" t="n">
        <f aca="false">low_SIPA_income!I63</f>
        <v>119678.643735608</v>
      </c>
      <c r="G70" s="67" t="n">
        <f aca="false">E70-F70*0.7</f>
        <v>26269051.2293347</v>
      </c>
      <c r="H70" s="67"/>
      <c r="I70" s="67"/>
      <c r="J70" s="67" t="n">
        <f aca="false">G70*3.8235866717</f>
        <v>100441994.158689</v>
      </c>
      <c r="K70" s="9"/>
      <c r="L70" s="67"/>
      <c r="M70" s="67" t="n">
        <f aca="false">F70*2.511711692</f>
        <v>300598.248753429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4" t="n">
        <f aca="false">low_SIPA_income!B64</f>
        <v>23005680.6015808</v>
      </c>
      <c r="F71" s="164" t="n">
        <f aca="false">low_SIPA_income!I64</f>
        <v>117443.759092013</v>
      </c>
      <c r="G71" s="67" t="n">
        <f aca="false">E71-F71*0.7</f>
        <v>22923469.9702164</v>
      </c>
      <c r="H71" s="67"/>
      <c r="I71" s="67"/>
      <c r="J71" s="67" t="n">
        <f aca="false">G71*3.8235866717</f>
        <v>87649874.2472347</v>
      </c>
      <c r="K71" s="9"/>
      <c r="L71" s="67"/>
      <c r="M71" s="67" t="n">
        <f aca="false">F71*2.511711692</f>
        <v>294984.86286384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4" t="n">
        <f aca="false">low_SIPA_income!B65</f>
        <v>26610910.814614</v>
      </c>
      <c r="F72" s="164" t="n">
        <f aca="false">low_SIPA_income!I65</f>
        <v>117615.597086422</v>
      </c>
      <c r="G72" s="67" t="n">
        <f aca="false">E72-F72*0.7</f>
        <v>26528579.8966535</v>
      </c>
      <c r="H72" s="67"/>
      <c r="I72" s="67"/>
      <c r="J72" s="67" t="n">
        <f aca="false">G72*3.8235866717</f>
        <v>101434324.511973</v>
      </c>
      <c r="K72" s="9"/>
      <c r="L72" s="67"/>
      <c r="M72" s="67" t="n">
        <f aca="false">F72*2.511711692</f>
        <v>295416.470363526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0"/>
      <c r="B73" s="160" t="n">
        <v>2031</v>
      </c>
      <c r="C73" s="5" t="n">
        <v>1</v>
      </c>
      <c r="D73" s="160" t="n">
        <v>225</v>
      </c>
      <c r="E73" s="162" t="n">
        <f aca="false">low_SIPA_income!B66</f>
        <v>23229445.7866196</v>
      </c>
      <c r="F73" s="162" t="n">
        <f aca="false">low_SIPA_income!I66</f>
        <v>117851.481365454</v>
      </c>
      <c r="G73" s="8" t="n">
        <f aca="false">E73-F73*0.7</f>
        <v>23146949.7496637</v>
      </c>
      <c r="H73" s="8"/>
      <c r="I73" s="8"/>
      <c r="J73" s="8" t="n">
        <f aca="false">G73*3.8235866717</f>
        <v>88504368.5533239</v>
      </c>
      <c r="K73" s="6"/>
      <c r="L73" s="8"/>
      <c r="M73" s="8" t="n">
        <f aca="false">F73*2.511711692</f>
        <v>296008.94366513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  <c r="BL73" s="16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4" t="n">
        <f aca="false">low_SIPA_income!B67</f>
        <v>26876802.2189556</v>
      </c>
      <c r="F74" s="164" t="n">
        <f aca="false">low_SIPA_income!I67</f>
        <v>120561.736512338</v>
      </c>
      <c r="G74" s="67" t="n">
        <f aca="false">E74-F74*0.7</f>
        <v>26792409.003397</v>
      </c>
      <c r="H74" s="67"/>
      <c r="I74" s="67"/>
      <c r="J74" s="67" t="n">
        <f aca="false">G74*3.8235866717</f>
        <v>102443097.968124</v>
      </c>
      <c r="K74" s="9"/>
      <c r="L74" s="67"/>
      <c r="M74" s="67" t="n">
        <f aca="false">F74*2.511711692</f>
        <v>302816.323205863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4" t="n">
        <f aca="false">low_SIPA_income!B68</f>
        <v>23472036.3393361</v>
      </c>
      <c r="F75" s="164" t="n">
        <f aca="false">low_SIPA_income!I68</f>
        <v>122633.190007912</v>
      </c>
      <c r="G75" s="67" t="n">
        <f aca="false">E75-F75*0.7</f>
        <v>23386193.1063306</v>
      </c>
      <c r="H75" s="67"/>
      <c r="I75" s="67"/>
      <c r="J75" s="67" t="n">
        <f aca="false">G75*3.8235866717</f>
        <v>89419136.2631679</v>
      </c>
      <c r="K75" s="9"/>
      <c r="L75" s="67"/>
      <c r="M75" s="67" t="n">
        <f aca="false">F75*2.511711692</f>
        <v>308019.21717013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4" t="n">
        <f aca="false">low_SIPA_income!B69</f>
        <v>27202803.422779</v>
      </c>
      <c r="F76" s="164" t="n">
        <f aca="false">low_SIPA_income!I69</f>
        <v>119873.388076536</v>
      </c>
      <c r="G76" s="67" t="n">
        <f aca="false">E76-F76*0.7</f>
        <v>27118892.0511254</v>
      </c>
      <c r="H76" s="67"/>
      <c r="I76" s="67"/>
      <c r="J76" s="67" t="n">
        <f aca="false">G76*3.8235866717</f>
        <v>103691434.197954</v>
      </c>
      <c r="K76" s="9"/>
      <c r="L76" s="67"/>
      <c r="M76" s="67" t="n">
        <f aca="false">F76*2.511711692</f>
        <v>301087.39039149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0"/>
      <c r="B77" s="160" t="n">
        <v>2032</v>
      </c>
      <c r="C77" s="5" t="n">
        <v>1</v>
      </c>
      <c r="D77" s="160" t="n">
        <v>229</v>
      </c>
      <c r="E77" s="162" t="n">
        <f aca="false">low_SIPA_income!B70</f>
        <v>23560766.5610573</v>
      </c>
      <c r="F77" s="162" t="n">
        <f aca="false">low_SIPA_income!I70</f>
        <v>122735.463523756</v>
      </c>
      <c r="G77" s="8" t="n">
        <f aca="false">E77-F77*0.7</f>
        <v>23474851.7365906</v>
      </c>
      <c r="H77" s="8"/>
      <c r="I77" s="8"/>
      <c r="J77" s="8" t="n">
        <f aca="false">G77*3.8235866717</f>
        <v>89758130.2201616</v>
      </c>
      <c r="K77" s="6"/>
      <c r="L77" s="8"/>
      <c r="M77" s="8" t="n">
        <f aca="false">F77*2.511711692</f>
        <v>308276.098755657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4" t="n">
        <f aca="false">low_SIPA_income!B71</f>
        <v>27201870.060144</v>
      </c>
      <c r="F78" s="164" t="n">
        <f aca="false">low_SIPA_income!I71</f>
        <v>121326.143756955</v>
      </c>
      <c r="G78" s="67" t="n">
        <f aca="false">E78-F78*0.7</f>
        <v>27116941.7595142</v>
      </c>
      <c r="H78" s="67"/>
      <c r="I78" s="67"/>
      <c r="J78" s="67" t="n">
        <f aca="false">G78*3.8235866717</f>
        <v>103683977.088944</v>
      </c>
      <c r="K78" s="9"/>
      <c r="L78" s="67"/>
      <c r="M78" s="67" t="n">
        <f aca="false">F78*2.511711692</f>
        <v>304736.293819615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4" t="n">
        <f aca="false">low_SIPA_income!B72</f>
        <v>23739844.697781</v>
      </c>
      <c r="F79" s="164" t="n">
        <f aca="false">low_SIPA_income!I72</f>
        <v>117215.536706394</v>
      </c>
      <c r="G79" s="67" t="n">
        <f aca="false">E79-F79*0.7</f>
        <v>23657793.8220866</v>
      </c>
      <c r="H79" s="67"/>
      <c r="I79" s="67"/>
      <c r="J79" s="67" t="n">
        <f aca="false">G79*3.8235866717</f>
        <v>90457625.1399568</v>
      </c>
      <c r="K79" s="9"/>
      <c r="L79" s="67"/>
      <c r="M79" s="67" t="n">
        <f aca="false">F79*2.511711692</f>
        <v>294411.634029505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4" t="n">
        <f aca="false">low_SIPA_income!B73</f>
        <v>27477903.2741833</v>
      </c>
      <c r="F80" s="164" t="n">
        <f aca="false">low_SIPA_income!I73</f>
        <v>118419.936405916</v>
      </c>
      <c r="G80" s="67" t="n">
        <f aca="false">E80-F80*0.7</f>
        <v>27395009.3186991</v>
      </c>
      <c r="H80" s="67"/>
      <c r="I80" s="67"/>
      <c r="J80" s="67" t="n">
        <f aca="false">G80*3.8235866717</f>
        <v>104747192.502075</v>
      </c>
      <c r="K80" s="9"/>
      <c r="L80" s="67"/>
      <c r="M80" s="67" t="n">
        <f aca="false">F80*2.511711692</f>
        <v>297436.738836636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0"/>
      <c r="B81" s="160" t="n">
        <v>2033</v>
      </c>
      <c r="C81" s="5" t="n">
        <v>1</v>
      </c>
      <c r="D81" s="160" t="n">
        <v>233</v>
      </c>
      <c r="E81" s="162" t="n">
        <f aca="false">low_SIPA_income!B74</f>
        <v>23863903.1098418</v>
      </c>
      <c r="F81" s="162" t="n">
        <f aca="false">low_SIPA_income!I74</f>
        <v>121459.68130093</v>
      </c>
      <c r="G81" s="8" t="n">
        <f aca="false">E81-F81*0.7</f>
        <v>23778881.3329311</v>
      </c>
      <c r="H81" s="8"/>
      <c r="I81" s="8"/>
      <c r="J81" s="8" t="n">
        <f aca="false">G81*3.8235866717</f>
        <v>90920613.7325313</v>
      </c>
      <c r="K81" s="6"/>
      <c r="L81" s="8"/>
      <c r="M81" s="8" t="n">
        <f aca="false">F81*2.511711692</f>
        <v>305071.701630139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4" t="n">
        <f aca="false">low_SIPA_income!B75</f>
        <v>27560587.8804192</v>
      </c>
      <c r="F82" s="164" t="n">
        <f aca="false">low_SIPA_income!I75</f>
        <v>121423.044015251</v>
      </c>
      <c r="G82" s="67" t="n">
        <f aca="false">E82-F82*0.7</f>
        <v>27475591.7496085</v>
      </c>
      <c r="H82" s="67"/>
      <c r="I82" s="67"/>
      <c r="J82" s="67" t="n">
        <f aca="false">G82*3.8235866717</f>
        <v>105055306.410874</v>
      </c>
      <c r="K82" s="9"/>
      <c r="L82" s="67"/>
      <c r="M82" s="67" t="n">
        <f aca="false">F82*2.511711692</f>
        <v>304979.679331337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4" t="n">
        <f aca="false">low_SIPA_income!B76</f>
        <v>23985661.2211277</v>
      </c>
      <c r="F83" s="164" t="n">
        <f aca="false">low_SIPA_income!I76</f>
        <v>125136.749864669</v>
      </c>
      <c r="G83" s="67" t="n">
        <f aca="false">E83-F83*0.7</f>
        <v>23898065.4962224</v>
      </c>
      <c r="H83" s="67"/>
      <c r="I83" s="67"/>
      <c r="J83" s="67" t="n">
        <f aca="false">G83*3.8235866717</f>
        <v>91376324.7107698</v>
      </c>
      <c r="K83" s="9"/>
      <c r="L83" s="67"/>
      <c r="M83" s="67" t="n">
        <f aca="false">F83*2.511711692</f>
        <v>314307.437733968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4" t="n">
        <f aca="false">low_SIPA_income!B77</f>
        <v>27695899.7529162</v>
      </c>
      <c r="F84" s="164" t="n">
        <f aca="false">low_SIPA_income!I77</f>
        <v>123135.697017891</v>
      </c>
      <c r="G84" s="67" t="n">
        <f aca="false">E84-F84*0.7</f>
        <v>27609704.7650037</v>
      </c>
      <c r="H84" s="67"/>
      <c r="I84" s="67"/>
      <c r="J84" s="67" t="n">
        <f aca="false">G84*3.8235866717</f>
        <v>105568099.14904</v>
      </c>
      <c r="K84" s="9"/>
      <c r="L84" s="67"/>
      <c r="M84" s="67" t="n">
        <f aca="false">F84*2.511711692</f>
        <v>309281.369902407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0"/>
      <c r="B85" s="160" t="n">
        <v>2034</v>
      </c>
      <c r="C85" s="5" t="n">
        <v>1</v>
      </c>
      <c r="D85" s="160" t="n">
        <v>237</v>
      </c>
      <c r="E85" s="162" t="n">
        <f aca="false">low_SIPA_income!B78</f>
        <v>24323898.8277857</v>
      </c>
      <c r="F85" s="162" t="n">
        <f aca="false">low_SIPA_income!I78</f>
        <v>119887.915255745</v>
      </c>
      <c r="G85" s="8" t="n">
        <f aca="false">E85-F85*0.7</f>
        <v>24239977.2871067</v>
      </c>
      <c r="H85" s="8"/>
      <c r="I85" s="8"/>
      <c r="J85" s="8" t="n">
        <f aca="false">G85*3.8235866717</f>
        <v>92683654.0772918</v>
      </c>
      <c r="K85" s="6"/>
      <c r="L85" s="8"/>
      <c r="M85" s="8" t="n">
        <f aca="false">F85*2.511711692</f>
        <v>301123.878477361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4" t="n">
        <f aca="false">low_SIPA_income!B79</f>
        <v>28084237.2295809</v>
      </c>
      <c r="F86" s="164" t="n">
        <f aca="false">low_SIPA_income!I79</f>
        <v>123648.861969921</v>
      </c>
      <c r="G86" s="67" t="n">
        <f aca="false">E86-F86*0.7</f>
        <v>27997683.026202</v>
      </c>
      <c r="H86" s="67"/>
      <c r="I86" s="67"/>
      <c r="J86" s="67" t="n">
        <f aca="false">G86*3.8235866717</f>
        <v>107051567.657467</v>
      </c>
      <c r="K86" s="9"/>
      <c r="L86" s="67"/>
      <c r="M86" s="67" t="n">
        <f aca="false">F86*2.511711692</f>
        <v>310570.292312346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4" t="n">
        <f aca="false">low_SIPA_income!B80</f>
        <v>24531717.6989117</v>
      </c>
      <c r="F87" s="164" t="n">
        <f aca="false">low_SIPA_income!I80</f>
        <v>123351.896024469</v>
      </c>
      <c r="G87" s="67" t="n">
        <f aca="false">E87-F87*0.7</f>
        <v>24445371.3716946</v>
      </c>
      <c r="H87" s="67"/>
      <c r="I87" s="67"/>
      <c r="J87" s="67" t="n">
        <f aca="false">G87*3.8235866717</f>
        <v>93468996.1615682</v>
      </c>
      <c r="K87" s="9"/>
      <c r="L87" s="67"/>
      <c r="M87" s="67" t="n">
        <f aca="false">F87*2.511711692</f>
        <v>309824.399475026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4" t="n">
        <f aca="false">low_SIPA_income!B81</f>
        <v>28266138.0265187</v>
      </c>
      <c r="F88" s="164" t="n">
        <f aca="false">low_SIPA_income!I81</f>
        <v>126187.045138114</v>
      </c>
      <c r="G88" s="67" t="n">
        <f aca="false">E88-F88*0.7</f>
        <v>28177807.094922</v>
      </c>
      <c r="H88" s="67"/>
      <c r="I88" s="67"/>
      <c r="J88" s="67" t="n">
        <f aca="false">G88*3.8235866717</f>
        <v>107740287.645878</v>
      </c>
      <c r="K88" s="9"/>
      <c r="L88" s="67"/>
      <c r="M88" s="67" t="n">
        <f aca="false">F88*2.511711692</f>
        <v>316945.476652332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0"/>
      <c r="B89" s="160" t="n">
        <v>2035</v>
      </c>
      <c r="C89" s="5" t="n">
        <v>1</v>
      </c>
      <c r="D89" s="160" t="n">
        <v>241</v>
      </c>
      <c r="E89" s="162" t="n">
        <f aca="false">low_SIPA_income!B82</f>
        <v>24816438.347118</v>
      </c>
      <c r="F89" s="162" t="n">
        <f aca="false">low_SIPA_income!I82</f>
        <v>125275.424814528</v>
      </c>
      <c r="G89" s="8" t="n">
        <f aca="false">E89-F89*0.7</f>
        <v>24728745.5497478</v>
      </c>
      <c r="H89" s="8"/>
      <c r="I89" s="8"/>
      <c r="J89" s="8" t="n">
        <f aca="false">G89*3.8235866717</f>
        <v>94552501.8918765</v>
      </c>
      <c r="K89" s="6"/>
      <c r="L89" s="8"/>
      <c r="M89" s="8" t="n">
        <f aca="false">F89*2.511711692</f>
        <v>314655.749226917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4" t="n">
        <f aca="false">low_SIPA_income!B83</f>
        <v>28781272.5387246</v>
      </c>
      <c r="F90" s="164" t="n">
        <f aca="false">low_SIPA_income!I83</f>
        <v>126389.72971824</v>
      </c>
      <c r="G90" s="67" t="n">
        <f aca="false">E90-F90*0.7</f>
        <v>28692799.7279218</v>
      </c>
      <c r="H90" s="67"/>
      <c r="I90" s="67"/>
      <c r="J90" s="67" t="n">
        <f aca="false">G90*3.8235866717</f>
        <v>109709406.613439</v>
      </c>
      <c r="K90" s="9"/>
      <c r="L90" s="67"/>
      <c r="M90" s="67" t="n">
        <f aca="false">F90*2.511711692</f>
        <v>317454.561882024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4" t="n">
        <f aca="false">low_SIPA_income!B84</f>
        <v>24967482.3960608</v>
      </c>
      <c r="F91" s="164" t="n">
        <f aca="false">low_SIPA_income!I84</f>
        <v>120885.614311542</v>
      </c>
      <c r="G91" s="67" t="n">
        <f aca="false">E91-F91*0.7</f>
        <v>24882862.4660427</v>
      </c>
      <c r="H91" s="67"/>
      <c r="I91" s="67"/>
      <c r="J91" s="67" t="n">
        <f aca="false">G91*3.8235866717</f>
        <v>95141781.2789052</v>
      </c>
      <c r="K91" s="9"/>
      <c r="L91" s="67"/>
      <c r="M91" s="67" t="n">
        <f aca="false">F91*2.511711692</f>
        <v>303629.810860903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4" t="n">
        <f aca="false">low_SIPA_income!B85</f>
        <v>28712939.1538399</v>
      </c>
      <c r="F92" s="164" t="n">
        <f aca="false">low_SIPA_income!I85</f>
        <v>123741.741813714</v>
      </c>
      <c r="G92" s="67" t="n">
        <f aca="false">E92-F92*0.7</f>
        <v>28626319.9345703</v>
      </c>
      <c r="H92" s="67"/>
      <c r="I92" s="67"/>
      <c r="J92" s="67" t="n">
        <f aca="false">G92*3.8235866717</f>
        <v>109455215.361643</v>
      </c>
      <c r="K92" s="9"/>
      <c r="L92" s="67"/>
      <c r="M92" s="67" t="n">
        <f aca="false">F92*2.511711692</f>
        <v>310803.57970195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0"/>
      <c r="B93" s="160" t="n">
        <v>2036</v>
      </c>
      <c r="C93" s="5" t="n">
        <v>1</v>
      </c>
      <c r="D93" s="160" t="n">
        <v>245</v>
      </c>
      <c r="E93" s="162" t="n">
        <f aca="false">low_SIPA_income!B86</f>
        <v>24957339.9587447</v>
      </c>
      <c r="F93" s="162" t="n">
        <f aca="false">low_SIPA_income!I86</f>
        <v>125627.666065268</v>
      </c>
      <c r="G93" s="8" t="n">
        <f aca="false">E93-F93*0.7</f>
        <v>24869400.5924991</v>
      </c>
      <c r="H93" s="8"/>
      <c r="I93" s="8"/>
      <c r="J93" s="8" t="n">
        <f aca="false">G93*3.8235866717</f>
        <v>95090308.6386475</v>
      </c>
      <c r="K93" s="6"/>
      <c r="L93" s="8"/>
      <c r="M93" s="8" t="n">
        <f aca="false">F93*2.511711692</f>
        <v>315540.477694806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4" t="n">
        <f aca="false">low_SIPA_income!B87</f>
        <v>28691179.4158579</v>
      </c>
      <c r="F94" s="164" t="n">
        <f aca="false">low_SIPA_income!I87</f>
        <v>128399.798133925</v>
      </c>
      <c r="G94" s="67" t="n">
        <f aca="false">E94-F94*0.7</f>
        <v>28601299.5571641</v>
      </c>
      <c r="H94" s="67"/>
      <c r="I94" s="67"/>
      <c r="J94" s="67" t="n">
        <f aca="false">G94*3.8235866717</f>
        <v>109359547.780072</v>
      </c>
      <c r="K94" s="9"/>
      <c r="L94" s="67"/>
      <c r="M94" s="67" t="n">
        <f aca="false">F94*2.511711692</f>
        <v>322503.274223419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4" t="n">
        <f aca="false">low_SIPA_income!B88</f>
        <v>24998460.5794141</v>
      </c>
      <c r="F95" s="164" t="n">
        <f aca="false">low_SIPA_income!I88</f>
        <v>125198.394908555</v>
      </c>
      <c r="G95" s="67" t="n">
        <f aca="false">E95-F95*0.7</f>
        <v>24910821.7029781</v>
      </c>
      <c r="H95" s="67"/>
      <c r="I95" s="67"/>
      <c r="J95" s="67" t="n">
        <f aca="false">G95*3.8235866717</f>
        <v>95248685.844602</v>
      </c>
      <c r="K95" s="9"/>
      <c r="L95" s="67"/>
      <c r="M95" s="67" t="n">
        <f aca="false">F95*2.511711692</f>
        <v>314462.27231145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4" t="n">
        <f aca="false">low_SIPA_income!B89</f>
        <v>28619192.624668</v>
      </c>
      <c r="F96" s="164" t="n">
        <f aca="false">low_SIPA_income!I89</f>
        <v>127411.530453029</v>
      </c>
      <c r="G96" s="67" t="n">
        <f aca="false">E96-F96*0.7</f>
        <v>28530004.5533508</v>
      </c>
      <c r="H96" s="67"/>
      <c r="I96" s="67"/>
      <c r="J96" s="67" t="n">
        <f aca="false">G96*3.8235866717</f>
        <v>109086945.153733</v>
      </c>
      <c r="K96" s="9"/>
      <c r="L96" s="67"/>
      <c r="M96" s="67" t="n">
        <f aca="false">F96*2.511711692</f>
        <v>320021.030734488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0"/>
      <c r="B97" s="160" t="n">
        <v>2037</v>
      </c>
      <c r="C97" s="5" t="n">
        <v>1</v>
      </c>
      <c r="D97" s="160" t="n">
        <v>249</v>
      </c>
      <c r="E97" s="162" t="n">
        <f aca="false">low_SIPA_income!B90</f>
        <v>25047683.4727312</v>
      </c>
      <c r="F97" s="162" t="n">
        <f aca="false">low_SIPA_income!I90</f>
        <v>127231.654495874</v>
      </c>
      <c r="G97" s="8" t="n">
        <f aca="false">E97-F97*0.7</f>
        <v>24958621.314584</v>
      </c>
      <c r="H97" s="8"/>
      <c r="I97" s="8"/>
      <c r="J97" s="8" t="n">
        <f aca="false">G97*3.8235866717</f>
        <v>95431451.8024511</v>
      </c>
      <c r="K97" s="6"/>
      <c r="L97" s="8"/>
      <c r="M97" s="8" t="n">
        <f aca="false">F97*2.511711692</f>
        <v>319569.23418979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  <c r="BL97" s="16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4" t="n">
        <f aca="false">low_SIPA_income!B91</f>
        <v>28905709.7329926</v>
      </c>
      <c r="F98" s="164" t="n">
        <f aca="false">low_SIPA_income!I91</f>
        <v>128544.927550897</v>
      </c>
      <c r="G98" s="67" t="n">
        <f aca="false">E98-F98*0.7</f>
        <v>28815728.283707</v>
      </c>
      <c r="H98" s="67"/>
      <c r="I98" s="67"/>
      <c r="J98" s="67" t="n">
        <f aca="false">G98*3.8235866717</f>
        <v>110179434.600911</v>
      </c>
      <c r="K98" s="9"/>
      <c r="L98" s="67"/>
      <c r="M98" s="67" t="n">
        <f aca="false">F98*2.511711692</f>
        <v>322867.79747688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4" t="n">
        <f aca="false">low_SIPA_income!B92</f>
        <v>25239958.3966962</v>
      </c>
      <c r="F99" s="164" t="n">
        <f aca="false">low_SIPA_income!I92</f>
        <v>125997.981327657</v>
      </c>
      <c r="G99" s="67" t="n">
        <f aca="false">E99-F99*0.7</f>
        <v>25151759.8097669</v>
      </c>
      <c r="H99" s="67"/>
      <c r="I99" s="67"/>
      <c r="J99" s="67" t="n">
        <f aca="false">G99*3.8235866717</f>
        <v>96169933.5784244</v>
      </c>
      <c r="K99" s="9"/>
      <c r="L99" s="67"/>
      <c r="M99" s="67" t="n">
        <f aca="false">F99*2.511711692</f>
        <v>316470.602869074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4" t="n">
        <f aca="false">low_SIPA_income!B93</f>
        <v>29086603.8725032</v>
      </c>
      <c r="F100" s="164" t="n">
        <f aca="false">low_SIPA_income!I93</f>
        <v>124888.734014586</v>
      </c>
      <c r="G100" s="67" t="n">
        <f aca="false">E100-F100*0.7</f>
        <v>28999181.758693</v>
      </c>
      <c r="H100" s="67"/>
      <c r="I100" s="67"/>
      <c r="J100" s="67" t="n">
        <f aca="false">G100*3.8235866717</f>
        <v>110880884.862744</v>
      </c>
      <c r="K100" s="9"/>
      <c r="L100" s="67"/>
      <c r="M100" s="67" t="n">
        <f aca="false">F100*2.511711692</f>
        <v>313684.493423515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0"/>
      <c r="B101" s="160" t="n">
        <v>2038</v>
      </c>
      <c r="C101" s="5" t="n">
        <v>1</v>
      </c>
      <c r="D101" s="160" t="n">
        <v>253</v>
      </c>
      <c r="E101" s="162" t="n">
        <f aca="false">low_SIPA_income!B94</f>
        <v>25591806.2899077</v>
      </c>
      <c r="F101" s="162" t="n">
        <f aca="false">low_SIPA_income!I94</f>
        <v>124358.967338216</v>
      </c>
      <c r="G101" s="8" t="n">
        <f aca="false">E101-F101*0.7</f>
        <v>25504755.012771</v>
      </c>
      <c r="H101" s="8"/>
      <c r="I101" s="8"/>
      <c r="J101" s="8" t="n">
        <f aca="false">G101*3.8235866717</f>
        <v>97519641.3318048</v>
      </c>
      <c r="K101" s="6"/>
      <c r="L101" s="8"/>
      <c r="M101" s="8" t="n">
        <f aca="false">F101*2.511711692</f>
        <v>312353.872268443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  <c r="BL101" s="16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4" t="n">
        <f aca="false">low_SIPA_income!B95</f>
        <v>29364849.1691723</v>
      </c>
      <c r="F102" s="164" t="n">
        <f aca="false">low_SIPA_income!I95</f>
        <v>126791.979636399</v>
      </c>
      <c r="G102" s="67" t="n">
        <f aca="false">E102-F102*0.7</f>
        <v>29276094.7834268</v>
      </c>
      <c r="H102" s="67"/>
      <c r="I102" s="67"/>
      <c r="J102" s="67" t="n">
        <f aca="false">G102*3.8235866717</f>
        <v>111939685.813337</v>
      </c>
      <c r="K102" s="9"/>
      <c r="L102" s="67"/>
      <c r="M102" s="67" t="n">
        <f aca="false">F102*2.511711692</f>
        <v>318464.897704569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4" t="n">
        <f aca="false">low_SIPA_income!B96</f>
        <v>25529523.0766361</v>
      </c>
      <c r="F103" s="164" t="n">
        <f aca="false">low_SIPA_income!I96</f>
        <v>129205.569579681</v>
      </c>
      <c r="G103" s="67" t="n">
        <f aca="false">E103-F103*0.7</f>
        <v>25439079.1779304</v>
      </c>
      <c r="H103" s="67"/>
      <c r="I103" s="67"/>
      <c r="J103" s="67" t="n">
        <f aca="false">G103*3.8235866717</f>
        <v>97268524.0850556</v>
      </c>
      <c r="K103" s="9"/>
      <c r="L103" s="67"/>
      <c r="M103" s="67" t="n">
        <f aca="false">F103*2.511711692</f>
        <v>324527.139784804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4" t="n">
        <f aca="false">low_SIPA_income!B97</f>
        <v>29362714.4824899</v>
      </c>
      <c r="F104" s="164" t="n">
        <f aca="false">low_SIPA_income!I97</f>
        <v>132178.241401441</v>
      </c>
      <c r="G104" s="67" t="n">
        <f aca="false">E104-F104*0.7</f>
        <v>29270189.7135089</v>
      </c>
      <c r="H104" s="67"/>
      <c r="I104" s="67"/>
      <c r="J104" s="67" t="n">
        <f aca="false">G104*3.8235866717</f>
        <v>111917107.266703</v>
      </c>
      <c r="K104" s="9"/>
      <c r="L104" s="67"/>
      <c r="M104" s="67" t="n">
        <f aca="false">F104*2.511711692</f>
        <v>331993.634355998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0"/>
      <c r="B105" s="160" t="n">
        <v>2039</v>
      </c>
      <c r="C105" s="5" t="n">
        <v>1</v>
      </c>
      <c r="D105" s="160" t="n">
        <v>257</v>
      </c>
      <c r="E105" s="162" t="n">
        <f aca="false">low_SIPA_income!B98</f>
        <v>25656817.4849397</v>
      </c>
      <c r="F105" s="162" t="n">
        <f aca="false">low_SIPA_income!I98</f>
        <v>128509.171171332</v>
      </c>
      <c r="G105" s="8" t="n">
        <f aca="false">E105-F105*0.7</f>
        <v>25566861.0651198</v>
      </c>
      <c r="H105" s="8"/>
      <c r="I105" s="8"/>
      <c r="J105" s="8" t="n">
        <f aca="false">G105*3.8235866717</f>
        <v>97757109.2057976</v>
      </c>
      <c r="K105" s="6"/>
      <c r="L105" s="8"/>
      <c r="M105" s="8" t="n">
        <f aca="false">F105*2.511711692</f>
        <v>322777.987760264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4" t="n">
        <f aca="false">low_SIPA_income!B99</f>
        <v>29466421.7137519</v>
      </c>
      <c r="F106" s="164" t="n">
        <f aca="false">low_SIPA_income!I99</f>
        <v>126651.975056634</v>
      </c>
      <c r="G106" s="67" t="n">
        <f aca="false">E106-F106*0.7</f>
        <v>29377765.3312123</v>
      </c>
      <c r="H106" s="67"/>
      <c r="I106" s="67"/>
      <c r="J106" s="67" t="n">
        <f aca="false">G106*3.8235866717</f>
        <v>112328431.964754</v>
      </c>
      <c r="K106" s="9"/>
      <c r="L106" s="67"/>
      <c r="M106" s="67" t="n">
        <f aca="false">F106*2.511711692</f>
        <v>318113.246564641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4" t="n">
        <f aca="false">low_SIPA_income!B100</f>
        <v>25528545.4447014</v>
      </c>
      <c r="F107" s="164" t="n">
        <f aca="false">low_SIPA_income!I100</f>
        <v>130113.935616965</v>
      </c>
      <c r="G107" s="67" t="n">
        <f aca="false">E107-F107*0.7</f>
        <v>25437465.6897695</v>
      </c>
      <c r="H107" s="67"/>
      <c r="I107" s="67"/>
      <c r="J107" s="67" t="n">
        <f aca="false">G107*3.8235866717</f>
        <v>97262354.7732289</v>
      </c>
      <c r="K107" s="9"/>
      <c r="L107" s="67"/>
      <c r="M107" s="67" t="n">
        <f aca="false">F107*2.511711692</f>
        <v>326808.693381266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4" t="n">
        <f aca="false">low_SIPA_income!B101</f>
        <v>29406477.4371776</v>
      </c>
      <c r="F108" s="164" t="n">
        <f aca="false">low_SIPA_income!I101</f>
        <v>132192.394045736</v>
      </c>
      <c r="G108" s="67" t="n">
        <f aca="false">E108-F108*0.7</f>
        <v>29313942.7613456</v>
      </c>
      <c r="H108" s="67"/>
      <c r="I108" s="67"/>
      <c r="J108" s="67" t="n">
        <f aca="false">G108*3.8235866717</f>
        <v>112084400.837258</v>
      </c>
      <c r="K108" s="9"/>
      <c r="L108" s="67"/>
      <c r="M108" s="67" t="n">
        <f aca="false">F108*2.511711692</f>
        <v>332029.181718147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0"/>
      <c r="B109" s="160" t="n">
        <v>2040</v>
      </c>
      <c r="C109" s="5" t="n">
        <v>1</v>
      </c>
      <c r="D109" s="160" t="n">
        <v>261</v>
      </c>
      <c r="E109" s="162" t="n">
        <f aca="false">low_SIPA_income!B102</f>
        <v>25795066.0200678</v>
      </c>
      <c r="F109" s="162" t="n">
        <f aca="false">low_SIPA_income!I102</f>
        <v>132248.487651478</v>
      </c>
      <c r="G109" s="8" t="n">
        <f aca="false">E109-F109*0.7</f>
        <v>25702492.0787118</v>
      </c>
      <c r="H109" s="8"/>
      <c r="I109" s="8"/>
      <c r="J109" s="8" t="n">
        <f aca="false">G109*3.8235866717</f>
        <v>98275706.1416373</v>
      </c>
      <c r="K109" s="6"/>
      <c r="L109" s="8"/>
      <c r="M109" s="8" t="n">
        <f aca="false">F109*2.511711692</f>
        <v>332170.072683535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4" t="n">
        <f aca="false">low_SIPA_income!B103</f>
        <v>29944024.2301055</v>
      </c>
      <c r="F110" s="164" t="n">
        <f aca="false">low_SIPA_income!I103</f>
        <v>125947.112426114</v>
      </c>
      <c r="G110" s="67" t="n">
        <f aca="false">E110-F110*0.7</f>
        <v>29855861.2514072</v>
      </c>
      <c r="H110" s="67"/>
      <c r="I110" s="67"/>
      <c r="J110" s="67" t="n">
        <f aca="false">G110*3.8235866717</f>
        <v>114156473.153005</v>
      </c>
      <c r="K110" s="9"/>
      <c r="L110" s="67"/>
      <c r="M110" s="67" t="n">
        <f aca="false">F110*2.511711692</f>
        <v>316342.83485431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4" t="n">
        <f aca="false">low_SIPA_income!B104</f>
        <v>26097679.4932134</v>
      </c>
      <c r="F111" s="164" t="n">
        <f aca="false">low_SIPA_income!I104</f>
        <v>128762.041934134</v>
      </c>
      <c r="G111" s="67" t="n">
        <f aca="false">E111-F111*0.7</f>
        <v>26007546.0638595</v>
      </c>
      <c r="H111" s="67"/>
      <c r="I111" s="67"/>
      <c r="J111" s="67" t="n">
        <f aca="false">G111*3.8235866717</f>
        <v>99442106.493397</v>
      </c>
      <c r="K111" s="9"/>
      <c r="L111" s="67"/>
      <c r="M111" s="67" t="n">
        <f aca="false">F111*2.511711692</f>
        <v>323413.126211759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4" t="n">
        <f aca="false">low_SIPA_income!B105</f>
        <v>30002229.3816682</v>
      </c>
      <c r="F112" s="164" t="n">
        <f aca="false">low_SIPA_income!I105</f>
        <v>126975.53493838</v>
      </c>
      <c r="G112" s="67" t="n">
        <f aca="false">E112-F112*0.7</f>
        <v>29913346.5072113</v>
      </c>
      <c r="H112" s="67"/>
      <c r="I112" s="67"/>
      <c r="J112" s="67" t="n">
        <f aca="false">G112*3.8235866717</f>
        <v>114376273.010917</v>
      </c>
      <c r="K112" s="9"/>
      <c r="L112" s="67"/>
      <c r="M112" s="67" t="n">
        <f aca="false">F112*2.511711692</f>
        <v>318925.935702683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0"/>
      <c r="B113" s="160"/>
      <c r="C113" s="5"/>
      <c r="D113" s="160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90" colorId="64" zoomScale="85" zoomScaleNormal="85" zoomScalePageLayoutView="100" workbookViewId="0">
      <selection pane="topLeft" activeCell="E9" activeCellId="0" sqref="E9"/>
    </sheetView>
  </sheetViews>
  <sheetFormatPr defaultColWidth="9.2890625" defaultRowHeight="12.8" zeroHeight="false" outlineLevelRow="0" outlineLevelCol="0"/>
  <cols>
    <col collapsed="false" customWidth="true" hidden="false" outlineLevel="0" max="5" min="5" style="110" width="19.62"/>
    <col collapsed="false" customWidth="true" hidden="false" outlineLevel="0" max="6" min="6" style="110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9"/>
      <c r="B1" s="169"/>
      <c r="C1" s="169"/>
      <c r="D1" s="169"/>
      <c r="E1" s="170" t="s">
        <v>219</v>
      </c>
      <c r="F1" s="170" t="s">
        <v>220</v>
      </c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</row>
    <row r="2" customFormat="false" ht="50.25" hidden="false" customHeight="true" outlineLevel="0" collapsed="false">
      <c r="A2" s="147" t="s">
        <v>221</v>
      </c>
      <c r="B2" s="147" t="s">
        <v>184</v>
      </c>
      <c r="C2" s="147" t="s">
        <v>185</v>
      </c>
      <c r="D2" s="147" t="s">
        <v>222</v>
      </c>
      <c r="E2" s="149" t="s">
        <v>223</v>
      </c>
      <c r="F2" s="149" t="s">
        <v>224</v>
      </c>
      <c r="G2" s="147" t="s">
        <v>225</v>
      </c>
      <c r="H2" s="147" t="s">
        <v>226</v>
      </c>
      <c r="I2" s="147" t="s">
        <v>227</v>
      </c>
      <c r="J2" s="147" t="s">
        <v>228</v>
      </c>
      <c r="K2" s="147" t="s">
        <v>229</v>
      </c>
      <c r="L2" s="147" t="s">
        <v>230</v>
      </c>
      <c r="M2" s="150" t="s">
        <v>231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12.8" hidden="false" customHeight="false" outlineLevel="0" collapsed="false">
      <c r="A3" s="152" t="s">
        <v>232</v>
      </c>
      <c r="B3" s="152" t="n">
        <v>2014</v>
      </c>
      <c r="C3" s="153" t="n">
        <v>1</v>
      </c>
      <c r="D3" s="152" t="n">
        <v>45</v>
      </c>
      <c r="E3" s="154" t="n">
        <v>16336703</v>
      </c>
      <c r="F3" s="154" t="n">
        <v>147746</v>
      </c>
      <c r="G3" s="155" t="n">
        <v>16188957</v>
      </c>
      <c r="H3" s="173" t="n">
        <v>59323985</v>
      </c>
      <c r="I3" s="174" t="n">
        <f aca="false">H3/G3</f>
        <v>3.66447233135526</v>
      </c>
      <c r="J3" s="155" t="n">
        <f aca="false">G3*I10</f>
        <v>61899880.2143381</v>
      </c>
      <c r="K3" s="173" t="n">
        <v>354218</v>
      </c>
      <c r="L3" s="174" t="n">
        <f aca="false">K3/F3</f>
        <v>2.39747945798871</v>
      </c>
      <c r="M3" s="155" t="n">
        <f aca="false">F3*2.511711692</f>
        <v>371095.355646232</v>
      </c>
      <c r="N3" s="173"/>
      <c r="O3" s="152"/>
      <c r="P3" s="152"/>
      <c r="Q3" s="155"/>
      <c r="R3" s="155"/>
      <c r="S3" s="155"/>
      <c r="T3" s="152"/>
      <c r="U3" s="152"/>
      <c r="V3" s="153"/>
      <c r="W3" s="153"/>
      <c r="X3" s="155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B4" s="152" t="n">
        <v>2014</v>
      </c>
      <c r="C4" s="153" t="n">
        <v>2</v>
      </c>
      <c r="D4" s="152" t="n">
        <v>46</v>
      </c>
      <c r="E4" s="154" t="n">
        <v>19039169</v>
      </c>
      <c r="F4" s="154" t="n">
        <v>150094</v>
      </c>
      <c r="G4" s="155" t="n">
        <v>18889075</v>
      </c>
      <c r="H4" s="173" t="n">
        <v>70642775</v>
      </c>
      <c r="I4" s="174" t="n">
        <f aca="false">H4/G4</f>
        <v>3.73987476888095</v>
      </c>
      <c r="J4" s="155" t="n">
        <f aca="false">G4*3.8235866717</f>
        <v>72224015.4107417</v>
      </c>
      <c r="K4" s="173" t="n">
        <v>375893</v>
      </c>
      <c r="L4" s="174" t="n">
        <f aca="false">K4/F4</f>
        <v>2.5043839194105</v>
      </c>
      <c r="M4" s="155" t="n">
        <f aca="false">F4*2.511711692</f>
        <v>376992.854699048</v>
      </c>
      <c r="N4" s="173"/>
      <c r="Q4" s="155"/>
      <c r="R4" s="155"/>
      <c r="S4" s="155"/>
      <c r="V4" s="153"/>
      <c r="W4" s="153"/>
      <c r="X4" s="155"/>
    </row>
    <row r="5" customFormat="false" ht="12.8" hidden="false" customHeight="false" outlineLevel="0" collapsed="false">
      <c r="B5" s="152" t="n">
        <v>2014</v>
      </c>
      <c r="C5" s="153" t="n">
        <v>3</v>
      </c>
      <c r="D5" s="152" t="n">
        <v>47</v>
      </c>
      <c r="E5" s="154" t="n">
        <v>16811748</v>
      </c>
      <c r="F5" s="154" t="n">
        <v>145661</v>
      </c>
      <c r="G5" s="155" t="n">
        <v>16666087</v>
      </c>
      <c r="H5" s="173" t="n">
        <v>66453030</v>
      </c>
      <c r="I5" s="174" t="n">
        <f aca="false">H5/G5</f>
        <v>3.98732047900626</v>
      </c>
      <c r="J5" s="155" t="n">
        <f aca="false">G5*3.8235866717</f>
        <v>63724228.1225926</v>
      </c>
      <c r="K5" s="173" t="n">
        <v>387130</v>
      </c>
      <c r="L5" s="174" t="n">
        <f aca="false">K5/F5</f>
        <v>2.65774641118762</v>
      </c>
      <c r="M5" s="155" t="n">
        <f aca="false">F5*2.511711692</f>
        <v>365858.436768412</v>
      </c>
      <c r="N5" s="173"/>
      <c r="Q5" s="155"/>
      <c r="R5" s="155"/>
      <c r="S5" s="155"/>
      <c r="V5" s="153"/>
      <c r="W5" s="153"/>
      <c r="X5" s="155"/>
    </row>
    <row r="6" customFormat="false" ht="12.8" hidden="false" customHeight="false" outlineLevel="0" collapsed="false">
      <c r="B6" s="152" t="n">
        <v>2014</v>
      </c>
      <c r="C6" s="153" t="n">
        <v>4</v>
      </c>
      <c r="D6" s="152" t="n">
        <v>48</v>
      </c>
      <c r="E6" s="154" t="n">
        <v>20743937</v>
      </c>
      <c r="F6" s="154" t="n">
        <v>143630</v>
      </c>
      <c r="G6" s="155" t="n">
        <v>20600306</v>
      </c>
      <c r="H6" s="173" t="n">
        <v>75212989</v>
      </c>
      <c r="I6" s="174" t="n">
        <f aca="false">H6/G6</f>
        <v>3.65106173665576</v>
      </c>
      <c r="J6" s="155" t="n">
        <f aca="false">G6*3.8235866717</f>
        <v>78767055.4545416</v>
      </c>
      <c r="K6" s="173" t="n">
        <v>390504</v>
      </c>
      <c r="L6" s="174" t="n">
        <f aca="false">K6/F6</f>
        <v>2.71881918819188</v>
      </c>
      <c r="M6" s="155" t="n">
        <f aca="false">F6*2.511711692</f>
        <v>360757.15032196</v>
      </c>
      <c r="N6" s="173"/>
      <c r="Q6" s="155"/>
      <c r="R6" s="155"/>
      <c r="S6" s="155"/>
      <c r="V6" s="153"/>
      <c r="W6" s="153"/>
      <c r="X6" s="155"/>
    </row>
    <row r="7" customFormat="false" ht="12.8" hidden="false" customHeight="false" outlineLevel="0" collapsed="false">
      <c r="B7" s="152" t="n">
        <v>2015</v>
      </c>
      <c r="C7" s="153" t="n">
        <v>1</v>
      </c>
      <c r="D7" s="152" t="n">
        <v>49</v>
      </c>
      <c r="E7" s="154" t="n">
        <v>18307160</v>
      </c>
      <c r="F7" s="154" t="n">
        <v>167252</v>
      </c>
      <c r="G7" s="155" t="n">
        <v>18139908</v>
      </c>
      <c r="H7" s="173" t="n">
        <v>71061517</v>
      </c>
      <c r="I7" s="174" t="n">
        <f aca="false">H7/G7</f>
        <v>3.91741330771909</v>
      </c>
      <c r="J7" s="155" t="n">
        <f aca="false">G7*3.8235866717</f>
        <v>69359510.4546642</v>
      </c>
      <c r="K7" s="173" t="n">
        <v>409117</v>
      </c>
      <c r="L7" s="174" t="n">
        <f aca="false">K7/F7</f>
        <v>2.44611125726449</v>
      </c>
      <c r="M7" s="155" t="n">
        <f aca="false">F7*2.511711692</f>
        <v>420088.803910384</v>
      </c>
      <c r="N7" s="173"/>
      <c r="Q7" s="155"/>
      <c r="R7" s="155"/>
      <c r="S7" s="155"/>
      <c r="V7" s="153"/>
      <c r="W7" s="153"/>
      <c r="X7" s="155"/>
    </row>
    <row r="8" customFormat="false" ht="12.8" hidden="false" customHeight="false" outlineLevel="0" collapsed="false">
      <c r="B8" s="152" t="n">
        <v>2015</v>
      </c>
      <c r="C8" s="153" t="n">
        <v>2</v>
      </c>
      <c r="D8" s="152" t="n">
        <v>50</v>
      </c>
      <c r="E8" s="154" t="n">
        <v>21740969</v>
      </c>
      <c r="F8" s="154" t="n">
        <v>188439</v>
      </c>
      <c r="G8" s="155" t="n">
        <v>21552530</v>
      </c>
      <c r="H8" s="173" t="n">
        <v>85808756</v>
      </c>
      <c r="I8" s="174" t="n">
        <f aca="false">H8/G8</f>
        <v>3.98137740673601</v>
      </c>
      <c r="J8" s="155" t="n">
        <f aca="false">G8*3.8235866717</f>
        <v>82407966.4494144</v>
      </c>
      <c r="K8" s="173" t="n">
        <v>442027</v>
      </c>
      <c r="L8" s="174" t="n">
        <f aca="false">K8/F8</f>
        <v>2.34572991790447</v>
      </c>
      <c r="M8" s="155" t="n">
        <f aca="false">F8*2.511711692</f>
        <v>473304.439528788</v>
      </c>
      <c r="N8" s="173"/>
      <c r="Q8" s="155"/>
      <c r="R8" s="155"/>
      <c r="S8" s="155"/>
      <c r="V8" s="153"/>
      <c r="W8" s="153"/>
      <c r="X8" s="155"/>
    </row>
    <row r="9" customFormat="false" ht="12.8" hidden="false" customHeight="false" outlineLevel="0" collapsed="false">
      <c r="A9" s="160"/>
      <c r="B9" s="160" t="n">
        <v>2015</v>
      </c>
      <c r="C9" s="5" t="n">
        <v>1</v>
      </c>
      <c r="D9" s="160" t="n">
        <v>161</v>
      </c>
      <c r="E9" s="162" t="n">
        <f aca="false">high_SIPA_income!B2</f>
        <v>18034497.499367</v>
      </c>
      <c r="F9" s="162" t="n">
        <f aca="false">high_SIPA_income!I2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4" t="n">
        <f aca="false">high_SIPA_income!B3</f>
        <v>22385764.1527932</v>
      </c>
      <c r="F10" s="164" t="n">
        <f aca="false">high_SIPA_income!I3</f>
        <v>137545.195244366</v>
      </c>
      <c r="G10" s="67" t="n">
        <f aca="false">E10-F10*0.7</f>
        <v>22289482.5161221</v>
      </c>
      <c r="H10" s="67" t="s">
        <v>233</v>
      </c>
      <c r="I10" s="176" t="n">
        <f aca="false">AVERAGE(I3:I8)</f>
        <v>3.82358667172555</v>
      </c>
      <c r="J10" s="67" t="n">
        <f aca="false">G10*3.8235866717</f>
        <v>85225768.2677348</v>
      </c>
      <c r="K10" s="9" t="s">
        <v>233</v>
      </c>
      <c r="L10" s="176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4" t="n">
        <f aca="false">high_SIPA_income!B4</f>
        <v>20234056.7711665</v>
      </c>
      <c r="F11" s="164" t="n">
        <f aca="false">high_SIPA_income!I4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4" t="n">
        <f aca="false">high_SIPA_income!B5</f>
        <v>23483163.7309384</v>
      </c>
      <c r="F12" s="164" t="n">
        <f aca="false">high_SIPA_income!I5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0" t="s">
        <v>234</v>
      </c>
      <c r="B13" s="160" t="n">
        <v>2016</v>
      </c>
      <c r="C13" s="5" t="n">
        <v>1</v>
      </c>
      <c r="D13" s="160" t="n">
        <v>165</v>
      </c>
      <c r="E13" s="162" t="n">
        <f aca="false">high_SIPA_income!B6</f>
        <v>19146816.254714</v>
      </c>
      <c r="F13" s="162" t="n">
        <f aca="false">high_SIPA_income!I6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4" t="n">
        <f aca="false">high_SIPA_income!B7</f>
        <v>21810280.3571705</v>
      </c>
      <c r="F14" s="164" t="n">
        <f aca="false">high_SIPA_income!I7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4" t="n">
        <f aca="false">high_SIPA_income!B8</f>
        <v>18980756.5787828</v>
      </c>
      <c r="F15" s="164" t="n">
        <f aca="false">high_SIPA_income!I8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4" t="n">
        <f aca="false">high_SIPA_income!B9</f>
        <v>22397188.7827913</v>
      </c>
      <c r="F16" s="164" t="n">
        <f aca="false">high_SIPA_income!I9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0"/>
      <c r="B17" s="160" t="n">
        <v>2017</v>
      </c>
      <c r="C17" s="5" t="n">
        <v>1</v>
      </c>
      <c r="D17" s="160" t="n">
        <v>169</v>
      </c>
      <c r="E17" s="162" t="n">
        <f aca="false">high_SIPA_income!B10</f>
        <v>19615633.2382376</v>
      </c>
      <c r="F17" s="162" t="n">
        <f aca="false">high_SIPA_income!I10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4" t="n">
        <f aca="false">high_SIPA_income!B11</f>
        <v>23378790.7203935</v>
      </c>
      <c r="F18" s="164" t="n">
        <f aca="false">high_SIPA_income!I11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4" t="n">
        <f aca="false">high_SIPA_income!B12</f>
        <v>20578914.6776703</v>
      </c>
      <c r="F19" s="164" t="n">
        <f aca="false">high_SIPA_income!I12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4" t="n">
        <f aca="false">high_SIPA_income!B13</f>
        <v>24419598.4120469</v>
      </c>
      <c r="F20" s="164" t="n">
        <f aca="false">high_SIPA_income!I13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0"/>
      <c r="B21" s="160" t="n">
        <v>2018</v>
      </c>
      <c r="C21" s="5" t="n">
        <v>1</v>
      </c>
      <c r="D21" s="160" t="n">
        <v>173</v>
      </c>
      <c r="E21" s="162" t="n">
        <f aca="false">high_SIPA_income!B14</f>
        <v>19446933.4382352</v>
      </c>
      <c r="F21" s="162" t="n">
        <f aca="false">high_SIPA_income!I14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4" t="n">
        <f aca="false">high_SIPA_income!B15</f>
        <v>21970032.2997489</v>
      </c>
      <c r="F22" s="164" t="n">
        <f aca="false">high_SIPA_income!I15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4" t="n">
        <f aca="false">high_SIPA_income!B16</f>
        <v>18061907.8282328</v>
      </c>
      <c r="F23" s="164" t="n">
        <f aca="false">high_SIPA_income!I16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68737098.0666498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4" t="n">
        <f aca="false">high_SIPA_income!B17</f>
        <v>19818011.5998267</v>
      </c>
      <c r="F24" s="164" t="n">
        <f aca="false">high_SIPA_income!I17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0"/>
      <c r="B25" s="160" t="n">
        <v>2019</v>
      </c>
      <c r="C25" s="5" t="n">
        <v>1</v>
      </c>
      <c r="D25" s="160" t="n">
        <v>177</v>
      </c>
      <c r="E25" s="162" t="n">
        <f aca="false">high_SIPA_income!B18</f>
        <v>15851385.0013307</v>
      </c>
      <c r="F25" s="162" t="n">
        <f aca="false">high_SIPA_income!I18</f>
        <v>113588.720787943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4" t="n">
        <f aca="false">high_SIPA_income!B19</f>
        <v>18844983.054924</v>
      </c>
      <c r="F26" s="164" t="n">
        <f aca="false">high_SIPA_income!I19</f>
        <v>109525.592719891</v>
      </c>
      <c r="G26" s="67" t="n">
        <f aca="false">E26-F26*0.7</f>
        <v>18768315.1400201</v>
      </c>
      <c r="H26" s="67" t="n">
        <v>1000</v>
      </c>
      <c r="I26" s="67"/>
      <c r="J26" s="67" t="n">
        <f aca="false">G26*3.8235866717</f>
        <v>71762279.6196462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4" t="n">
        <f aca="false">high_SIPA_income!B20</f>
        <v>15710193.8603894</v>
      </c>
      <c r="F27" s="164" t="n">
        <f aca="false">high_SIPA_income!I20</f>
        <v>104871.150029721</v>
      </c>
      <c r="G27" s="67" t="n">
        <f aca="false">E27-F27*0.7</f>
        <v>15636784.0553686</v>
      </c>
      <c r="H27" s="67"/>
      <c r="I27" s="67"/>
      <c r="J27" s="67" t="n">
        <f aca="false">G27*3.8235866717</f>
        <v>59788599.1023585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4" t="n">
        <f aca="false">high_SIPA_income!B21</f>
        <v>17902042.2470529</v>
      </c>
      <c r="F28" s="164" t="n">
        <f aca="false">high_SIPA_income!I21</f>
        <v>105328.863710973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264555.738487924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0"/>
      <c r="B29" s="160" t="n">
        <v>2020</v>
      </c>
      <c r="C29" s="5" t="n">
        <v>1</v>
      </c>
      <c r="D29" s="160" t="n">
        <v>181</v>
      </c>
      <c r="E29" s="162" t="n">
        <f aca="false">high_SIPA_income!B22</f>
        <v>16312473.6921639</v>
      </c>
      <c r="F29" s="162" t="n">
        <f aca="false">high_SIPA_income!I22</f>
        <v>114354.601684911</v>
      </c>
      <c r="G29" s="8" t="n">
        <f aca="false">E29-F29*0.7</f>
        <v>16232425.4709844</v>
      </c>
      <c r="H29" s="8"/>
      <c r="I29" s="8"/>
      <c r="J29" s="8" t="n">
        <f aca="false">G29*3.8235866717</f>
        <v>62066085.6802197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4" t="n">
        <f aca="false">high_SIPA_income!B23</f>
        <v>18377075.2557028</v>
      </c>
      <c r="F30" s="164" t="n">
        <f aca="false">high_SIPA_income!I23</f>
        <v>82723.7607858219</v>
      </c>
      <c r="G30" s="67" t="n">
        <f aca="false">E30-F30*0.7</f>
        <v>18319168.6231528</v>
      </c>
      <c r="H30" s="67"/>
      <c r="I30" s="67"/>
      <c r="J30" s="67" t="n">
        <f aca="false">G30*3.8235866717</f>
        <v>70044928.9841117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4" t="n">
        <f aca="false">high_SIPA_income!B24</f>
        <v>15775798.0054219</v>
      </c>
      <c r="F31" s="164" t="n">
        <f aca="false">high_SIPA_income!I24</f>
        <v>82703.5725651787</v>
      </c>
      <c r="G31" s="67" t="n">
        <f aca="false">E31-F31*0.7</f>
        <v>15717905.5046263</v>
      </c>
      <c r="H31" s="67"/>
      <c r="I31" s="67"/>
      <c r="J31" s="67" t="n">
        <f aca="false">G31*3.8235866717</f>
        <v>60098773.9945292</v>
      </c>
      <c r="K31" s="9"/>
      <c r="L31" s="67"/>
      <c r="M31" s="67" t="n">
        <f aca="false">F31*2.511711692</f>
        <v>207727.53018213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4" t="n">
        <f aca="false">high_SIPA_income!B25</f>
        <v>18779353.6968703</v>
      </c>
      <c r="F32" s="164" t="n">
        <f aca="false">high_SIPA_income!I25</f>
        <v>86069.6522727518</v>
      </c>
      <c r="G32" s="67" t="n">
        <f aca="false">E32-F32*0.7</f>
        <v>18719104.9402794</v>
      </c>
      <c r="H32" s="67"/>
      <c r="I32" s="67"/>
      <c r="J32" s="67" t="n">
        <f aca="false">G32*3.8235866717</f>
        <v>71574120.1558058</v>
      </c>
      <c r="K32" s="9"/>
      <c r="L32" s="67"/>
      <c r="M32" s="67" t="n">
        <f aca="false">F32*2.511711692</f>
        <v>216182.151939845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0"/>
      <c r="B33" s="160" t="n">
        <v>2021</v>
      </c>
      <c r="C33" s="5" t="n">
        <v>1</v>
      </c>
      <c r="D33" s="160" t="n">
        <v>185</v>
      </c>
      <c r="E33" s="162" t="n">
        <f aca="false">high_SIPA_income!B26</f>
        <v>16443334.3623476</v>
      </c>
      <c r="F33" s="162" t="n">
        <f aca="false">high_SIPA_income!I26</f>
        <v>91969.0917883151</v>
      </c>
      <c r="G33" s="8" t="n">
        <f aca="false">E33-F33*0.7</f>
        <v>16378955.9980958</v>
      </c>
      <c r="H33" s="8"/>
      <c r="I33" s="8"/>
      <c r="J33" s="8" t="n">
        <f aca="false">G33*3.8235866717</f>
        <v>62626357.85068</v>
      </c>
      <c r="K33" s="6"/>
      <c r="L33" s="8"/>
      <c r="M33" s="8" t="n">
        <f aca="false">F33*2.511711692</f>
        <v>230999.843147332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4" t="n">
        <f aca="false">high_SIPA_income!B27</f>
        <v>19588544.635177</v>
      </c>
      <c r="F34" s="164" t="n">
        <f aca="false">high_SIPA_income!I27</f>
        <v>97551.437387447</v>
      </c>
      <c r="G34" s="67" t="n">
        <f aca="false">E34-F34*0.7</f>
        <v>19520258.6290058</v>
      </c>
      <c r="H34" s="67"/>
      <c r="I34" s="67"/>
      <c r="J34" s="67" t="n">
        <f aca="false">G34*3.8235866717</f>
        <v>74637400.7220034</v>
      </c>
      <c r="K34" s="9"/>
      <c r="L34" s="67"/>
      <c r="M34" s="67" t="n">
        <f aca="false">F34*2.511711692</f>
        <v>245021.085857457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4" t="n">
        <f aca="false">high_SIPA_income!B28</f>
        <v>17644389.5583671</v>
      </c>
      <c r="F35" s="164" t="n">
        <f aca="false">high_SIPA_income!I28</f>
        <v>102107.820449715</v>
      </c>
      <c r="G35" s="67" t="n">
        <f aca="false">E35-F35*0.7</f>
        <v>17572914.0840523</v>
      </c>
      <c r="H35" s="67"/>
      <c r="I35" s="67"/>
      <c r="J35" s="67" t="n">
        <f aca="false">G35*3.8235866717</f>
        <v>67191560.0747116</v>
      </c>
      <c r="K35" s="9"/>
      <c r="L35" s="67"/>
      <c r="M35" s="67" t="n">
        <f aca="false">F35*2.511711692</f>
        <v>256465.406468187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4" t="n">
        <f aca="false">high_SIPA_income!B29</f>
        <v>21173179.1716766</v>
      </c>
      <c r="F36" s="164" t="n">
        <f aca="false">high_SIPA_income!I29</f>
        <v>103038.863253937</v>
      </c>
      <c r="G36" s="67" t="n">
        <f aca="false">E36-F36*0.7</f>
        <v>21101051.9673988</v>
      </c>
      <c r="H36" s="67"/>
      <c r="I36" s="67"/>
      <c r="J36" s="67" t="n">
        <f aca="false">G36*3.8235866717</f>
        <v>80681701.0613952</v>
      </c>
      <c r="K36" s="9"/>
      <c r="L36" s="67"/>
      <c r="M36" s="67" t="n">
        <f aca="false">F36*2.511711692</f>
        <v>258803.917565303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0"/>
      <c r="B37" s="160" t="n">
        <v>2022</v>
      </c>
      <c r="C37" s="5" t="n">
        <v>1</v>
      </c>
      <c r="D37" s="160" t="n">
        <v>189</v>
      </c>
      <c r="E37" s="162" t="n">
        <f aca="false">high_SIPA_income!B30</f>
        <v>18737498.3031587</v>
      </c>
      <c r="F37" s="162" t="n">
        <f aca="false">high_SIPA_income!I30</f>
        <v>107540.815748784</v>
      </c>
      <c r="G37" s="8" t="n">
        <f aca="false">E37-F37*0.7</f>
        <v>18662219.7321345</v>
      </c>
      <c r="H37" s="8"/>
      <c r="I37" s="8"/>
      <c r="J37" s="8" t="n">
        <f aca="false">G37*3.8235866717</f>
        <v>71356614.6321264</v>
      </c>
      <c r="K37" s="6"/>
      <c r="L37" s="8"/>
      <c r="M37" s="8" t="n">
        <f aca="false">F37*2.511711692</f>
        <v>270111.524283437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4" t="n">
        <f aca="false">high_SIPA_income!B31</f>
        <v>22475680.0857125</v>
      </c>
      <c r="F38" s="164" t="n">
        <f aca="false">high_SIPA_income!I31</f>
        <v>109403.442175937</v>
      </c>
      <c r="G38" s="67" t="n">
        <f aca="false">E38-F38*0.7</f>
        <v>22399097.6761893</v>
      </c>
      <c r="H38" s="67"/>
      <c r="I38" s="67"/>
      <c r="J38" s="67" t="n">
        <f aca="false">G38*3.8235866717</f>
        <v>85644891.3327839</v>
      </c>
      <c r="K38" s="9"/>
      <c r="L38" s="67"/>
      <c r="M38" s="67" t="n">
        <f aca="false">F38*2.511711692</f>
        <v>274789.904858346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4" t="n">
        <f aca="false">high_SIPA_income!B32</f>
        <v>19933443.1632928</v>
      </c>
      <c r="F39" s="164" t="n">
        <f aca="false">high_SIPA_income!I32</f>
        <v>111250.603285591</v>
      </c>
      <c r="G39" s="67" t="n">
        <f aca="false">E39-F39*0.7</f>
        <v>19855567.7409929</v>
      </c>
      <c r="H39" s="67"/>
      <c r="I39" s="67"/>
      <c r="J39" s="67" t="n">
        <f aca="false">G39*3.8235866717</f>
        <v>75919484.1734968</v>
      </c>
      <c r="K39" s="9"/>
      <c r="L39" s="67"/>
      <c r="M39" s="67" t="n">
        <f aca="false">F39*2.511711692</f>
        <v>279429.441014473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4" t="n">
        <f aca="false">high_SIPA_income!B33</f>
        <v>23734794.3642027</v>
      </c>
      <c r="F40" s="164" t="n">
        <f aca="false">high_SIPA_income!I33</f>
        <v>113758.667084446</v>
      </c>
      <c r="G40" s="67" t="n">
        <f aca="false">E40-F40*0.7</f>
        <v>23655163.2972436</v>
      </c>
      <c r="H40" s="67"/>
      <c r="I40" s="67"/>
      <c r="J40" s="67" t="n">
        <f aca="false">G40*3.8235866717</f>
        <v>90447567.1002275</v>
      </c>
      <c r="K40" s="9"/>
      <c r="L40" s="67"/>
      <c r="M40" s="67" t="n">
        <f aca="false">F40*2.511711692</f>
        <v>285728.974182338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0"/>
      <c r="B41" s="160" t="n">
        <v>2023</v>
      </c>
      <c r="C41" s="5" t="n">
        <v>1</v>
      </c>
      <c r="D41" s="160" t="n">
        <v>193</v>
      </c>
      <c r="E41" s="162" t="n">
        <f aca="false">high_SIPA_income!B34</f>
        <v>20822830.663674</v>
      </c>
      <c r="F41" s="162" t="n">
        <f aca="false">high_SIPA_income!I34</f>
        <v>112654.925056558</v>
      </c>
      <c r="G41" s="8" t="n">
        <f aca="false">E41-F41*0.7</f>
        <v>20743972.2161344</v>
      </c>
      <c r="H41" s="8"/>
      <c r="I41" s="8"/>
      <c r="J41" s="8" t="n">
        <f aca="false">G41*3.8235866717</f>
        <v>79316375.6837265</v>
      </c>
      <c r="K41" s="6"/>
      <c r="L41" s="8"/>
      <c r="M41" s="8" t="n">
        <f aca="false">F41*2.511711692</f>
        <v>282956.692425941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4" t="n">
        <f aca="false">high_SIPA_income!B35</f>
        <v>24251383.8788498</v>
      </c>
      <c r="F42" s="164" t="n">
        <f aca="false">high_SIPA_income!I35</f>
        <v>116132.542818695</v>
      </c>
      <c r="G42" s="67" t="n">
        <f aca="false">E42-F42*0.7</f>
        <v>24170091.0988767</v>
      </c>
      <c r="H42" s="67"/>
      <c r="I42" s="67"/>
      <c r="J42" s="67" t="n">
        <f aca="false">G42*3.8235866717</f>
        <v>92416438.1794396</v>
      </c>
      <c r="K42" s="9"/>
      <c r="L42" s="67"/>
      <c r="M42" s="67" t="n">
        <f aca="false">F42*2.511711692</f>
        <v>291691.465619407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4" t="n">
        <f aca="false">high_SIPA_income!B36</f>
        <v>21403995.7762307</v>
      </c>
      <c r="F43" s="164" t="n">
        <f aca="false">high_SIPA_income!I36</f>
        <v>112298.653204167</v>
      </c>
      <c r="G43" s="67" t="n">
        <f aca="false">E43-F43*0.7</f>
        <v>21325386.7189878</v>
      </c>
      <c r="H43" s="67"/>
      <c r="I43" s="67"/>
      <c r="J43" s="67" t="n">
        <f aca="false">G43*3.8235866717</f>
        <v>81539464.4275701</v>
      </c>
      <c r="K43" s="9"/>
      <c r="L43" s="67"/>
      <c r="M43" s="67" t="n">
        <f aca="false">F43*2.511711692</f>
        <v>282061.84024876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4" t="n">
        <f aca="false">high_SIPA_income!B37</f>
        <v>25243289.3622356</v>
      </c>
      <c r="F44" s="164" t="n">
        <f aca="false">high_SIPA_income!I37</f>
        <v>112847.923841293</v>
      </c>
      <c r="G44" s="67" t="n">
        <f aca="false">E44-F44*0.7</f>
        <v>25164295.8155467</v>
      </c>
      <c r="H44" s="67"/>
      <c r="I44" s="67"/>
      <c r="J44" s="67" t="n">
        <f aca="false">G44*3.8235866717</f>
        <v>96217866.0830403</v>
      </c>
      <c r="K44" s="9"/>
      <c r="L44" s="67"/>
      <c r="M44" s="67" t="n">
        <f aca="false">F44*2.511711692</f>
        <v>283441.449730101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0"/>
      <c r="B45" s="160" t="n">
        <v>2024</v>
      </c>
      <c r="C45" s="5" t="n">
        <v>1</v>
      </c>
      <c r="D45" s="160" t="n">
        <v>197</v>
      </c>
      <c r="E45" s="162" t="n">
        <f aca="false">high_SIPA_income!B38</f>
        <v>22177791.1684703</v>
      </c>
      <c r="F45" s="162" t="n">
        <f aca="false">high_SIPA_income!I38</f>
        <v>111890.793355775</v>
      </c>
      <c r="G45" s="8" t="n">
        <f aca="false">E45-F45*0.7</f>
        <v>22099467.6131213</v>
      </c>
      <c r="H45" s="8"/>
      <c r="I45" s="8"/>
      <c r="J45" s="8" t="n">
        <f aca="false">G45*3.8235866717</f>
        <v>84499229.8171963</v>
      </c>
      <c r="K45" s="6"/>
      <c r="L45" s="8"/>
      <c r="M45" s="8" t="n">
        <f aca="false">F45*2.511711692</f>
        <v>281037.413898856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4" t="n">
        <f aca="false">high_SIPA_income!B39</f>
        <v>26077038.7445639</v>
      </c>
      <c r="F46" s="164" t="n">
        <f aca="false">high_SIPA_income!I39</f>
        <v>109645.018588412</v>
      </c>
      <c r="G46" s="67" t="n">
        <f aca="false">E46-F46*0.7</f>
        <v>26000287.2315521</v>
      </c>
      <c r="H46" s="67"/>
      <c r="I46" s="67"/>
      <c r="J46" s="67" t="n">
        <f aca="false">G46*3.8235866717</f>
        <v>99414351.7189342</v>
      </c>
      <c r="K46" s="9"/>
      <c r="L46" s="67"/>
      <c r="M46" s="67" t="n">
        <f aca="false">F46*2.511711692</f>
        <v>275396.675158071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4" t="n">
        <f aca="false">high_SIPA_income!B40</f>
        <v>22877572.6698054</v>
      </c>
      <c r="F47" s="164" t="n">
        <f aca="false">high_SIPA_income!I40</f>
        <v>109317.518583727</v>
      </c>
      <c r="G47" s="67" t="n">
        <f aca="false">E47-F47*0.7</f>
        <v>22801050.4067967</v>
      </c>
      <c r="H47" s="67"/>
      <c r="I47" s="67"/>
      <c r="J47" s="67" t="n">
        <f aca="false">G47*3.8235866717</f>
        <v>87181792.4361879</v>
      </c>
      <c r="K47" s="9"/>
      <c r="L47" s="67"/>
      <c r="M47" s="67" t="n">
        <f aca="false">F47*2.511711692</f>
        <v>274574.089567175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4" t="n">
        <f aca="false">high_SIPA_income!B41</f>
        <v>26774773.7911644</v>
      </c>
      <c r="F48" s="164" t="n">
        <f aca="false">high_SIPA_income!I41</f>
        <v>115638.254165249</v>
      </c>
      <c r="G48" s="67" t="n">
        <f aca="false">E48-F48*0.7</f>
        <v>26693827.0132488</v>
      </c>
      <c r="H48" s="67"/>
      <c r="I48" s="67"/>
      <c r="J48" s="67" t="n">
        <f aca="false">G48*3.8235866717</f>
        <v>102066161.184523</v>
      </c>
      <c r="K48" s="9"/>
      <c r="L48" s="67"/>
      <c r="M48" s="67" t="n">
        <f aca="false">F48*2.511711692</f>
        <v>290449.955029323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0"/>
      <c r="B49" s="160" t="n">
        <v>2025</v>
      </c>
      <c r="C49" s="5" t="n">
        <v>1</v>
      </c>
      <c r="D49" s="160" t="n">
        <v>201</v>
      </c>
      <c r="E49" s="162" t="n">
        <f aca="false">high_SIPA_income!B42</f>
        <v>23580247.8054418</v>
      </c>
      <c r="F49" s="162" t="n">
        <f aca="false">high_SIPA_income!I42</f>
        <v>117256.943936741</v>
      </c>
      <c r="G49" s="8" t="n">
        <f aca="false">E49-F49*0.7</f>
        <v>23498167.9446861</v>
      </c>
      <c r="H49" s="8"/>
      <c r="I49" s="8"/>
      <c r="J49" s="8" t="n">
        <f aca="false">G49*3.8235866717</f>
        <v>89847281.7626699</v>
      </c>
      <c r="K49" s="6"/>
      <c r="L49" s="8"/>
      <c r="M49" s="8" t="n">
        <f aca="false">F49*2.511711692</f>
        <v>294515.637054102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4" t="n">
        <f aca="false">high_SIPA_income!B43</f>
        <v>27479821.8911466</v>
      </c>
      <c r="F50" s="164" t="n">
        <f aca="false">high_SIPA_income!I43</f>
        <v>121549.284460773</v>
      </c>
      <c r="G50" s="67" t="n">
        <f aca="false">E50-F50*0.7</f>
        <v>27394737.3920241</v>
      </c>
      <c r="H50" s="67"/>
      <c r="I50" s="67"/>
      <c r="J50" s="67" t="n">
        <f aca="false">G50*3.8235866717</f>
        <v>104746152.766865</v>
      </c>
      <c r="K50" s="9"/>
      <c r="L50" s="67"/>
      <c r="M50" s="67" t="n">
        <f aca="false">F50*2.511711692</f>
        <v>305296.758934357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4" t="n">
        <f aca="false">high_SIPA_income!B44</f>
        <v>24130603.7740418</v>
      </c>
      <c r="F51" s="164" t="n">
        <f aca="false">high_SIPA_income!I44</f>
        <v>124619.932741499</v>
      </c>
      <c r="G51" s="67" t="n">
        <f aca="false">E51-F51*0.7</f>
        <v>24043369.8211228</v>
      </c>
      <c r="H51" s="67"/>
      <c r="I51" s="67"/>
      <c r="J51" s="67" t="n">
        <f aca="false">G51*3.8235866717</f>
        <v>91931908.3907991</v>
      </c>
      <c r="K51" s="9"/>
      <c r="L51" s="67"/>
      <c r="M51" s="67" t="n">
        <f aca="false">F51*2.511711692</f>
        <v>313009.342123076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4" t="n">
        <f aca="false">high_SIPA_income!B45</f>
        <v>28245217.5050769</v>
      </c>
      <c r="F52" s="164" t="n">
        <f aca="false">high_SIPA_income!I45</f>
        <v>126178.262082238</v>
      </c>
      <c r="G52" s="67" t="n">
        <f aca="false">E52-F52*0.7</f>
        <v>28156892.7216193</v>
      </c>
      <c r="H52" s="67"/>
      <c r="I52" s="67"/>
      <c r="J52" s="67" t="n">
        <f aca="false">G52*3.8235866717</f>
        <v>107660319.72687</v>
      </c>
      <c r="K52" s="9"/>
      <c r="L52" s="67"/>
      <c r="M52" s="67" t="n">
        <f aca="false">F52*2.511711692</f>
        <v>316923.416148198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0"/>
      <c r="B53" s="160" t="n">
        <v>2026</v>
      </c>
      <c r="C53" s="5" t="n">
        <v>1</v>
      </c>
      <c r="D53" s="160" t="n">
        <v>205</v>
      </c>
      <c r="E53" s="162" t="n">
        <f aca="false">high_SIPA_income!B46</f>
        <v>24971709.0003674</v>
      </c>
      <c r="F53" s="162" t="n">
        <f aca="false">high_SIPA_income!I46</f>
        <v>120708.560459846</v>
      </c>
      <c r="G53" s="8" t="n">
        <f aca="false">E53-F53*0.7</f>
        <v>24887213.0080455</v>
      </c>
      <c r="H53" s="8"/>
      <c r="I53" s="8"/>
      <c r="J53" s="8" t="n">
        <f aca="false">G53*3.8235866717</f>
        <v>95158415.9533215</v>
      </c>
      <c r="K53" s="6"/>
      <c r="L53" s="8"/>
      <c r="M53" s="8" t="n">
        <f aca="false">F53*2.511711692</f>
        <v>303185.102631485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4" t="n">
        <f aca="false">high_SIPA_income!B47</f>
        <v>29079942.2422859</v>
      </c>
      <c r="F54" s="164" t="n">
        <f aca="false">high_SIPA_income!I47</f>
        <v>120377.154329101</v>
      </c>
      <c r="G54" s="67" t="n">
        <f aca="false">E54-F54*0.7</f>
        <v>28995678.2342555</v>
      </c>
      <c r="H54" s="67"/>
      <c r="I54" s="67"/>
      <c r="J54" s="67" t="n">
        <f aca="false">G54*3.8235866717</f>
        <v>110867488.833401</v>
      </c>
      <c r="K54" s="9"/>
      <c r="L54" s="67"/>
      <c r="M54" s="67" t="n">
        <f aca="false">F54*2.511711692</f>
        <v>302352.705978092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4" t="n">
        <f aca="false">high_SIPA_income!B48</f>
        <v>25551357.536551</v>
      </c>
      <c r="F55" s="164" t="n">
        <f aca="false">high_SIPA_income!I48</f>
        <v>119626.203196195</v>
      </c>
      <c r="G55" s="67" t="n">
        <f aca="false">E55-F55*0.7</f>
        <v>25467619.1943136</v>
      </c>
      <c r="H55" s="67"/>
      <c r="I55" s="67"/>
      <c r="J55" s="67" t="n">
        <f aca="false">G55*3.8235866717</f>
        <v>97377649.3113087</v>
      </c>
      <c r="K55" s="9"/>
      <c r="L55" s="67"/>
      <c r="M55" s="67" t="n">
        <f aca="false">F55*2.511711692</f>
        <v>300466.53323745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4" t="n">
        <f aca="false">high_SIPA_income!B49</f>
        <v>29970588.2174361</v>
      </c>
      <c r="F56" s="164" t="n">
        <f aca="false">high_SIPA_income!I49</f>
        <v>119622.007835759</v>
      </c>
      <c r="G56" s="67" t="n">
        <f aca="false">E56-F56*0.7</f>
        <v>29886852.8119511</v>
      </c>
      <c r="H56" s="67"/>
      <c r="I56" s="67"/>
      <c r="J56" s="67" t="n">
        <f aca="false">G56*3.8235866717</f>
        <v>114274972.070836</v>
      </c>
      <c r="K56" s="9"/>
      <c r="L56" s="67"/>
      <c r="M56" s="67" t="n">
        <f aca="false">F56*2.511711692</f>
        <v>300455.995701593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0"/>
      <c r="B57" s="160" t="n">
        <v>2027</v>
      </c>
      <c r="C57" s="5" t="n">
        <v>1</v>
      </c>
      <c r="D57" s="160" t="n">
        <v>209</v>
      </c>
      <c r="E57" s="162" t="n">
        <f aca="false">high_SIPA_income!B50</f>
        <v>26273273.7507578</v>
      </c>
      <c r="F57" s="162" t="n">
        <f aca="false">high_SIPA_income!I50</f>
        <v>117394.489040146</v>
      </c>
      <c r="G57" s="8" t="n">
        <f aca="false">E57-F57*0.7</f>
        <v>26191097.6084297</v>
      </c>
      <c r="H57" s="8"/>
      <c r="I57" s="8"/>
      <c r="J57" s="8" t="n">
        <f aca="false">G57*3.8235866717</f>
        <v>100143931.732786</v>
      </c>
      <c r="K57" s="6"/>
      <c r="L57" s="8"/>
      <c r="M57" s="8" t="n">
        <f aca="false">F57*2.511711692</f>
        <v>294861.110698501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4" t="n">
        <f aca="false">high_SIPA_income!B51</f>
        <v>30676821.5106546</v>
      </c>
      <c r="F58" s="164" t="n">
        <f aca="false">high_SIPA_income!I51</f>
        <v>119111.688308016</v>
      </c>
      <c r="G58" s="67" t="n">
        <f aca="false">E58-F58*0.7</f>
        <v>30593443.328839</v>
      </c>
      <c r="H58" s="67"/>
      <c r="I58" s="67"/>
      <c r="J58" s="67" t="n">
        <f aca="false">G58*3.8235866717</f>
        <v>116976682.153558</v>
      </c>
      <c r="K58" s="9"/>
      <c r="L58" s="67"/>
      <c r="M58" s="67" t="n">
        <f aca="false">F58*2.511711692</f>
        <v>299174.220177103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4" t="n">
        <f aca="false">high_SIPA_income!B52</f>
        <v>27185979.9826451</v>
      </c>
      <c r="F59" s="164" t="n">
        <f aca="false">high_SIPA_income!I52</f>
        <v>122204.075002144</v>
      </c>
      <c r="G59" s="67" t="n">
        <f aca="false">E59-F59*0.7</f>
        <v>27100437.1301436</v>
      </c>
      <c r="H59" s="67"/>
      <c r="I59" s="67"/>
      <c r="J59" s="67" t="n">
        <f aca="false">G59*3.8235866717</f>
        <v>103620870.208061</v>
      </c>
      <c r="K59" s="9"/>
      <c r="L59" s="67"/>
      <c r="M59" s="67" t="n">
        <f aca="false">F59*2.511711692</f>
        <v>306941.403992929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4" t="n">
        <f aca="false">high_SIPA_income!B53</f>
        <v>31444070.3122526</v>
      </c>
      <c r="F60" s="164" t="n">
        <f aca="false">high_SIPA_income!I53</f>
        <v>120954.627041246</v>
      </c>
      <c r="G60" s="67" t="n">
        <f aca="false">E60-F60*0.7</f>
        <v>31359402.0733237</v>
      </c>
      <c r="H60" s="67"/>
      <c r="I60" s="67"/>
      <c r="J60" s="67" t="n">
        <f aca="false">G60*3.8235866717</f>
        <v>119905391.800042</v>
      </c>
      <c r="K60" s="9"/>
      <c r="L60" s="67"/>
      <c r="M60" s="67" t="n">
        <f aca="false">F60*2.511711692</f>
        <v>303803.150940997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0"/>
      <c r="B61" s="160" t="n">
        <v>2028</v>
      </c>
      <c r="C61" s="5" t="n">
        <v>1</v>
      </c>
      <c r="D61" s="160" t="n">
        <v>213</v>
      </c>
      <c r="E61" s="162" t="n">
        <f aca="false">high_SIPA_income!B54</f>
        <v>27666981.8875362</v>
      </c>
      <c r="F61" s="162" t="n">
        <f aca="false">high_SIPA_income!I54</f>
        <v>118922.268280735</v>
      </c>
      <c r="G61" s="8" t="n">
        <f aca="false">E61-F61*0.7</f>
        <v>27583736.2997397</v>
      </c>
      <c r="H61" s="8"/>
      <c r="I61" s="8"/>
      <c r="J61" s="8" t="n">
        <f aca="false">G61*3.8235866717</f>
        <v>105468806.471372</v>
      </c>
      <c r="K61" s="6"/>
      <c r="L61" s="8"/>
      <c r="M61" s="8" t="n">
        <f aca="false">F61*2.511711692</f>
        <v>298698.451679882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4" t="n">
        <f aca="false">high_SIPA_income!B55</f>
        <v>31951227.1749394</v>
      </c>
      <c r="F62" s="164" t="n">
        <f aca="false">high_SIPA_income!I55</f>
        <v>117274.565280134</v>
      </c>
      <c r="G62" s="67" t="n">
        <f aca="false">E62-F62*0.7</f>
        <v>31869134.9792433</v>
      </c>
      <c r="H62" s="67"/>
      <c r="I62" s="67"/>
      <c r="J62" s="67" t="n">
        <f aca="false">G62*3.8235866717</f>
        <v>121854399.745243</v>
      </c>
      <c r="K62" s="9"/>
      <c r="L62" s="67"/>
      <c r="M62" s="67" t="n">
        <f aca="false">F62*2.511711692</f>
        <v>294559.896788331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4" t="n">
        <f aca="false">high_SIPA_income!B56</f>
        <v>27979350.4473259</v>
      </c>
      <c r="F63" s="164" t="n">
        <f aca="false">high_SIPA_income!I56</f>
        <v>121036.633530897</v>
      </c>
      <c r="G63" s="67" t="n">
        <f aca="false">E63-F63*0.7</f>
        <v>27894624.8038542</v>
      </c>
      <c r="H63" s="67"/>
      <c r="I63" s="67"/>
      <c r="J63" s="67" t="n">
        <f aca="false">G63*3.8235866717</f>
        <v>106657515.612089</v>
      </c>
      <c r="K63" s="9"/>
      <c r="L63" s="67"/>
      <c r="M63" s="67" t="n">
        <f aca="false">F63*2.511711692</f>
        <v>304009.127599874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4" t="n">
        <f aca="false">high_SIPA_income!B57</f>
        <v>32405588.9800881</v>
      </c>
      <c r="F64" s="164" t="n">
        <f aca="false">high_SIPA_income!I57</f>
        <v>118215.129937036</v>
      </c>
      <c r="G64" s="67" t="n">
        <f aca="false">E64-F64*0.7</f>
        <v>32322838.3891322</v>
      </c>
      <c r="H64" s="67"/>
      <c r="I64" s="67"/>
      <c r="J64" s="67" t="n">
        <f aca="false">G64*3.8235866717</f>
        <v>123589174.056199</v>
      </c>
      <c r="K64" s="9"/>
      <c r="L64" s="67"/>
      <c r="M64" s="67" t="n">
        <f aca="false">F64*2.511711692</f>
        <v>296922.324034152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0"/>
      <c r="B65" s="160" t="n">
        <v>2029</v>
      </c>
      <c r="C65" s="5" t="n">
        <v>1</v>
      </c>
      <c r="D65" s="160" t="n">
        <v>217</v>
      </c>
      <c r="E65" s="162" t="n">
        <f aca="false">high_SIPA_income!B58</f>
        <v>28490685.6956641</v>
      </c>
      <c r="F65" s="162" t="n">
        <f aca="false">high_SIPA_income!I58</f>
        <v>120323.255234905</v>
      </c>
      <c r="G65" s="8" t="n">
        <f aca="false">E65-F65*0.7</f>
        <v>28406459.4169997</v>
      </c>
      <c r="H65" s="8"/>
      <c r="I65" s="8"/>
      <c r="J65" s="8" t="n">
        <f aca="false">G65*3.8235866717</f>
        <v>108614559.617027</v>
      </c>
      <c r="K65" s="6"/>
      <c r="L65" s="8"/>
      <c r="M65" s="8" t="n">
        <f aca="false">F65*2.511711692</f>
        <v>302217.326993011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4" t="n">
        <f aca="false">high_SIPA_income!B59</f>
        <v>33504829.0456673</v>
      </c>
      <c r="F66" s="164" t="n">
        <f aca="false">high_SIPA_income!I59</f>
        <v>118855.695773898</v>
      </c>
      <c r="G66" s="67" t="n">
        <f aca="false">E66-F66*0.7</f>
        <v>33421630.0586256</v>
      </c>
      <c r="H66" s="67"/>
      <c r="I66" s="67"/>
      <c r="J66" s="67" t="n">
        <f aca="false">G66*3.8235866717</f>
        <v>127790499.238649</v>
      </c>
      <c r="K66" s="9"/>
      <c r="L66" s="67"/>
      <c r="M66" s="67" t="n">
        <f aca="false">F66*2.511711692</f>
        <v>298531.240736094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4" t="n">
        <f aca="false">high_SIPA_income!B60</f>
        <v>29324652.8056423</v>
      </c>
      <c r="F67" s="164" t="n">
        <f aca="false">high_SIPA_income!I60</f>
        <v>119210.223705619</v>
      </c>
      <c r="G67" s="67" t="n">
        <f aca="false">E67-F67*0.7</f>
        <v>29241205.6490484</v>
      </c>
      <c r="H67" s="67"/>
      <c r="I67" s="67"/>
      <c r="J67" s="67" t="n">
        <f aca="false">G67*3.8235866717</f>
        <v>111806284.18414</v>
      </c>
      <c r="K67" s="9"/>
      <c r="L67" s="67"/>
      <c r="M67" s="67" t="n">
        <f aca="false">F67*2.511711692</f>
        <v>299421.71268734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4" t="n">
        <f aca="false">high_SIPA_income!B61</f>
        <v>34192719.0485474</v>
      </c>
      <c r="F68" s="164" t="n">
        <f aca="false">high_SIPA_income!I61</f>
        <v>118072.293965687</v>
      </c>
      <c r="G68" s="67" t="n">
        <f aca="false">E68-F68*0.7</f>
        <v>34110068.4427714</v>
      </c>
      <c r="H68" s="67"/>
      <c r="I68" s="67"/>
      <c r="J68" s="67" t="n">
        <f aca="false">G68*3.8235866717</f>
        <v>130422803.068555</v>
      </c>
      <c r="K68" s="9"/>
      <c r="L68" s="67"/>
      <c r="M68" s="67" t="n">
        <f aca="false">F68*2.511711692</f>
        <v>296563.561254876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0"/>
      <c r="B69" s="160" t="n">
        <v>2030</v>
      </c>
      <c r="C69" s="5" t="n">
        <v>1</v>
      </c>
      <c r="D69" s="160" t="n">
        <v>221</v>
      </c>
      <c r="E69" s="162" t="n">
        <f aca="false">high_SIPA_income!B62</f>
        <v>29942770.1105229</v>
      </c>
      <c r="F69" s="162" t="n">
        <f aca="false">high_SIPA_income!I62</f>
        <v>120378.65867126</v>
      </c>
      <c r="G69" s="8" t="n">
        <f aca="false">E69-F69*0.7</f>
        <v>29858505.049453</v>
      </c>
      <c r="H69" s="8"/>
      <c r="I69" s="8"/>
      <c r="J69" s="8" t="n">
        <f aca="false">G69*3.8235866717</f>
        <v>114166581.943976</v>
      </c>
      <c r="K69" s="6"/>
      <c r="L69" s="8"/>
      <c r="M69" s="8" t="n">
        <f aca="false">F69*2.511711692</f>
        <v>302356.484451881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4" t="n">
        <f aca="false">high_SIPA_income!B63</f>
        <v>34564661.3228382</v>
      </c>
      <c r="F70" s="164" t="n">
        <f aca="false">high_SIPA_income!I63</f>
        <v>127003.626608087</v>
      </c>
      <c r="G70" s="67" t="n">
        <f aca="false">E70-F70*0.7</f>
        <v>34475758.7842126</v>
      </c>
      <c r="H70" s="67"/>
      <c r="I70" s="67"/>
      <c r="J70" s="67" t="n">
        <f aca="false">G70*3.8235866717</f>
        <v>131821051.784059</v>
      </c>
      <c r="K70" s="9"/>
      <c r="L70" s="67"/>
      <c r="M70" s="67" t="n">
        <f aca="false">F70*2.511711692</f>
        <v>318996.493877934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4" t="n">
        <f aca="false">high_SIPA_income!B64</f>
        <v>30487151.1934103</v>
      </c>
      <c r="F71" s="164" t="n">
        <f aca="false">high_SIPA_income!I64</f>
        <v>124422.614285234</v>
      </c>
      <c r="G71" s="67" t="n">
        <f aca="false">E71-F71*0.7</f>
        <v>30400055.3634106</v>
      </c>
      <c r="H71" s="67"/>
      <c r="I71" s="67"/>
      <c r="J71" s="67" t="n">
        <f aca="false">G71*3.8235866717</f>
        <v>116237246.506479</v>
      </c>
      <c r="K71" s="9"/>
      <c r="L71" s="67"/>
      <c r="M71" s="67" t="n">
        <f aca="false">F71*2.511711692</f>
        <v>312513.735049428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4" t="n">
        <f aca="false">high_SIPA_income!B65</f>
        <v>35430928.803568</v>
      </c>
      <c r="F72" s="164" t="n">
        <f aca="false">high_SIPA_income!I65</f>
        <v>127988.191858692</v>
      </c>
      <c r="G72" s="67" t="n">
        <f aca="false">E72-F72*0.7</f>
        <v>35341337.069267</v>
      </c>
      <c r="H72" s="67"/>
      <c r="I72" s="67"/>
      <c r="J72" s="67" t="n">
        <f aca="false">G72*3.8235866717</f>
        <v>135130665.378106</v>
      </c>
      <c r="K72" s="9"/>
      <c r="L72" s="67"/>
      <c r="M72" s="67" t="n">
        <f aca="false">F72*2.511711692</f>
        <v>321469.437929417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0"/>
      <c r="B73" s="160" t="n">
        <v>2031</v>
      </c>
      <c r="C73" s="5" t="n">
        <v>1</v>
      </c>
      <c r="D73" s="160" t="n">
        <v>225</v>
      </c>
      <c r="E73" s="162" t="n">
        <f aca="false">high_SIPA_income!B66</f>
        <v>31129336.4909584</v>
      </c>
      <c r="F73" s="162" t="n">
        <f aca="false">high_SIPA_income!I66</f>
        <v>128118.070325363</v>
      </c>
      <c r="G73" s="8" t="n">
        <f aca="false">E73-F73*0.7</f>
        <v>31039653.8417306</v>
      </c>
      <c r="H73" s="8"/>
      <c r="I73" s="8"/>
      <c r="J73" s="8" t="n">
        <f aca="false">G73*3.8235866717</f>
        <v>118682806.723423</v>
      </c>
      <c r="K73" s="6"/>
      <c r="L73" s="8"/>
      <c r="M73" s="8" t="n">
        <f aca="false">F73*2.511711692</f>
        <v>321795.655192692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  <c r="BL73" s="16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4" t="n">
        <f aca="false">high_SIPA_income!B67</f>
        <v>36077803.7404809</v>
      </c>
      <c r="F74" s="164" t="n">
        <f aca="false">high_SIPA_income!I67</f>
        <v>125029.826120818</v>
      </c>
      <c r="G74" s="67" t="n">
        <f aca="false">E74-F74*0.7</f>
        <v>35990282.8621963</v>
      </c>
      <c r="H74" s="67"/>
      <c r="I74" s="67"/>
      <c r="J74" s="67" t="n">
        <f aca="false">G74*3.8235866717</f>
        <v>137611965.862607</v>
      </c>
      <c r="K74" s="9"/>
      <c r="L74" s="67"/>
      <c r="M74" s="67" t="n">
        <f aca="false">F74*2.511711692</f>
        <v>314038.876116387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4" t="n">
        <f aca="false">high_SIPA_income!B68</f>
        <v>31590364.6214123</v>
      </c>
      <c r="F75" s="164" t="n">
        <f aca="false">high_SIPA_income!I68</f>
        <v>132527.046248762</v>
      </c>
      <c r="G75" s="67" t="n">
        <f aca="false">E75-F75*0.7</f>
        <v>31497595.6890382</v>
      </c>
      <c r="H75" s="67"/>
      <c r="I75" s="67"/>
      <c r="J75" s="67" t="n">
        <f aca="false">G75*3.8235866717</f>
        <v>120433787.067202</v>
      </c>
      <c r="K75" s="9"/>
      <c r="L75" s="67"/>
      <c r="M75" s="67" t="n">
        <f aca="false">F75*2.511711692</f>
        <v>332869.731569239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4" t="n">
        <f aca="false">high_SIPA_income!B69</f>
        <v>36710260.0522397</v>
      </c>
      <c r="F76" s="164" t="n">
        <f aca="false">high_SIPA_income!I69</f>
        <v>130494.211096929</v>
      </c>
      <c r="G76" s="67" t="n">
        <f aca="false">E76-F76*0.7</f>
        <v>36618914.1044718</v>
      </c>
      <c r="H76" s="67"/>
      <c r="I76" s="67"/>
      <c r="J76" s="67" t="n">
        <f aca="false">G76*3.8235866717</f>
        <v>140015591.901986</v>
      </c>
      <c r="K76" s="9"/>
      <c r="L76" s="67"/>
      <c r="M76" s="67" t="n">
        <f aca="false">F76*2.511711692</f>
        <v>327763.835750473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0"/>
      <c r="B77" s="160" t="n">
        <v>2032</v>
      </c>
      <c r="C77" s="5" t="n">
        <v>1</v>
      </c>
      <c r="D77" s="160" t="n">
        <v>229</v>
      </c>
      <c r="E77" s="162" t="n">
        <f aca="false">high_SIPA_income!B70</f>
        <v>32401848.8673242</v>
      </c>
      <c r="F77" s="162" t="n">
        <f aca="false">high_SIPA_income!I70</f>
        <v>129244.223438714</v>
      </c>
      <c r="G77" s="8" t="n">
        <f aca="false">E77-F77*0.7</f>
        <v>32311377.9109171</v>
      </c>
      <c r="H77" s="8"/>
      <c r="I77" s="8"/>
      <c r="J77" s="8" t="n">
        <f aca="false">G77*3.8235866717</f>
        <v>123545353.924445</v>
      </c>
      <c r="K77" s="6"/>
      <c r="L77" s="8"/>
      <c r="M77" s="8" t="n">
        <f aca="false">F77*2.511711692</f>
        <v>324624.227134479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4" t="n">
        <f aca="false">high_SIPA_income!B71</f>
        <v>37394023.4551045</v>
      </c>
      <c r="F78" s="164" t="n">
        <f aca="false">high_SIPA_income!I71</f>
        <v>131039.315955199</v>
      </c>
      <c r="G78" s="67" t="n">
        <f aca="false">E78-F78*0.7</f>
        <v>37302295.9339358</v>
      </c>
      <c r="H78" s="67"/>
      <c r="I78" s="67"/>
      <c r="J78" s="67" t="n">
        <f aca="false">G78*3.8235866717</f>
        <v>142628561.556806</v>
      </c>
      <c r="K78" s="9"/>
      <c r="L78" s="67"/>
      <c r="M78" s="67" t="n">
        <f aca="false">F78*2.511711692</f>
        <v>329132.981996356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4" t="n">
        <f aca="false">high_SIPA_income!B72</f>
        <v>32551174.1137552</v>
      </c>
      <c r="F79" s="164" t="n">
        <f aca="false">high_SIPA_income!I72</f>
        <v>135127.10916851</v>
      </c>
      <c r="G79" s="67" t="n">
        <f aca="false">E79-F79*0.7</f>
        <v>32456585.1373372</v>
      </c>
      <c r="H79" s="67"/>
      <c r="I79" s="67"/>
      <c r="J79" s="67" t="n">
        <f aca="false">G79*3.8235866717</f>
        <v>124100566.340019</v>
      </c>
      <c r="K79" s="9"/>
      <c r="L79" s="67"/>
      <c r="M79" s="67" t="n">
        <f aca="false">F79*2.511711692</f>
        <v>339400.340004707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4" t="n">
        <f aca="false">high_SIPA_income!B73</f>
        <v>37691606.4238245</v>
      </c>
      <c r="F80" s="164" t="n">
        <f aca="false">high_SIPA_income!I73</f>
        <v>135348.798748055</v>
      </c>
      <c r="G80" s="67" t="n">
        <f aca="false">E80-F80*0.7</f>
        <v>37596862.2647009</v>
      </c>
      <c r="H80" s="67"/>
      <c r="I80" s="67"/>
      <c r="J80" s="67" t="n">
        <f aca="false">G80*3.8235866717</f>
        <v>143754861.453051</v>
      </c>
      <c r="K80" s="9"/>
      <c r="L80" s="67"/>
      <c r="M80" s="67" t="n">
        <f aca="false">F80*2.511711692</f>
        <v>339957.160313645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0"/>
      <c r="B81" s="160" t="n">
        <v>2033</v>
      </c>
      <c r="C81" s="5" t="n">
        <v>1</v>
      </c>
      <c r="D81" s="160" t="n">
        <v>233</v>
      </c>
      <c r="E81" s="162" t="n">
        <f aca="false">high_SIPA_income!B74</f>
        <v>33209959.2746843</v>
      </c>
      <c r="F81" s="162" t="n">
        <f aca="false">high_SIPA_income!I74</f>
        <v>132279.531914013</v>
      </c>
      <c r="G81" s="8" t="n">
        <f aca="false">E81-F81*0.7</f>
        <v>33117363.6023445</v>
      </c>
      <c r="H81" s="8"/>
      <c r="I81" s="8"/>
      <c r="J81" s="8" t="n">
        <f aca="false">G81*3.8235866717</f>
        <v>126627110.071767</v>
      </c>
      <c r="K81" s="6"/>
      <c r="L81" s="8"/>
      <c r="M81" s="8" t="n">
        <f aca="false">F81*2.511711692</f>
        <v>332248.046920713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4" t="n">
        <f aca="false">high_SIPA_income!B75</f>
        <v>38759564.8172144</v>
      </c>
      <c r="F82" s="164" t="n">
        <f aca="false">high_SIPA_income!I75</f>
        <v>130329.081044018</v>
      </c>
      <c r="G82" s="67" t="n">
        <f aca="false">E82-F82*0.7</f>
        <v>38668334.4604836</v>
      </c>
      <c r="H82" s="67"/>
      <c r="I82" s="67"/>
      <c r="J82" s="67" t="n">
        <f aca="false">G82*3.8235866717</f>
        <v>147851728.259943</v>
      </c>
      <c r="K82" s="9"/>
      <c r="L82" s="67"/>
      <c r="M82" s="67" t="n">
        <f aca="false">F82*2.511711692</f>
        <v>327349.076665876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4" t="n">
        <f aca="false">high_SIPA_income!B76</f>
        <v>34051140.4394391</v>
      </c>
      <c r="F83" s="164" t="n">
        <f aca="false">high_SIPA_income!I76</f>
        <v>129170.8266952</v>
      </c>
      <c r="G83" s="67" t="n">
        <f aca="false">E83-F83*0.7</f>
        <v>33960720.8607525</v>
      </c>
      <c r="H83" s="67"/>
      <c r="I83" s="67"/>
      <c r="J83" s="67" t="n">
        <f aca="false">G83*3.8235866717</f>
        <v>129851759.644497</v>
      </c>
      <c r="K83" s="9"/>
      <c r="L83" s="67"/>
      <c r="M83" s="67" t="n">
        <f aca="false">F83*2.511711692</f>
        <v>324439.875675639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4" t="n">
        <f aca="false">high_SIPA_income!B77</f>
        <v>39458945.968135</v>
      </c>
      <c r="F84" s="164" t="n">
        <f aca="false">high_SIPA_income!I77</f>
        <v>129919.157306883</v>
      </c>
      <c r="G84" s="67" t="n">
        <f aca="false">E84-F84*0.7</f>
        <v>39368002.5580201</v>
      </c>
      <c r="H84" s="67"/>
      <c r="I84" s="67"/>
      <c r="J84" s="67" t="n">
        <f aca="false">G84*3.8235866717</f>
        <v>150526969.872297</v>
      </c>
      <c r="K84" s="9"/>
      <c r="L84" s="67"/>
      <c r="M84" s="67" t="n">
        <f aca="false">F84*2.511711692</f>
        <v>326319.466422486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0"/>
      <c r="B85" s="160" t="n">
        <v>2034</v>
      </c>
      <c r="C85" s="5" t="n">
        <v>1</v>
      </c>
      <c r="D85" s="160" t="n">
        <v>237</v>
      </c>
      <c r="E85" s="162" t="n">
        <f aca="false">high_SIPA_income!B78</f>
        <v>34422191.0905653</v>
      </c>
      <c r="F85" s="162" t="n">
        <f aca="false">high_SIPA_income!I78</f>
        <v>133753.354194646</v>
      </c>
      <c r="G85" s="8" t="n">
        <f aca="false">E85-F85*0.7</f>
        <v>34328563.742629</v>
      </c>
      <c r="H85" s="8"/>
      <c r="I85" s="8"/>
      <c r="J85" s="8" t="n">
        <f aca="false">G85*3.8235866717</f>
        <v>131258238.78492</v>
      </c>
      <c r="K85" s="6"/>
      <c r="L85" s="8"/>
      <c r="M85" s="8" t="n">
        <f aca="false">F85*2.511711692</f>
        <v>335949.863574909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4" t="n">
        <f aca="false">high_SIPA_income!B79</f>
        <v>40059790.0200844</v>
      </c>
      <c r="F86" s="164" t="n">
        <f aca="false">high_SIPA_income!I79</f>
        <v>130406.215025075</v>
      </c>
      <c r="G86" s="67" t="n">
        <f aca="false">E86-F86*0.7</f>
        <v>39968505.6695669</v>
      </c>
      <c r="H86" s="67"/>
      <c r="I86" s="67"/>
      <c r="J86" s="67" t="n">
        <f aca="false">G86*3.8235866717</f>
        <v>152823045.565922</v>
      </c>
      <c r="K86" s="9"/>
      <c r="L86" s="67"/>
      <c r="M86" s="67" t="n">
        <f aca="false">F86*2.511711692</f>
        <v>327542.814987946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4" t="n">
        <f aca="false">high_SIPA_income!B80</f>
        <v>35185756.8111108</v>
      </c>
      <c r="F87" s="164" t="n">
        <f aca="false">high_SIPA_income!I80</f>
        <v>130083.328070847</v>
      </c>
      <c r="G87" s="67" t="n">
        <f aca="false">E87-F87*0.7</f>
        <v>35094698.4814612</v>
      </c>
      <c r="H87" s="67"/>
      <c r="I87" s="67"/>
      <c r="J87" s="67" t="n">
        <f aca="false">G87*3.8235866717</f>
        <v>134187621.361045</v>
      </c>
      <c r="K87" s="9"/>
      <c r="L87" s="67"/>
      <c r="M87" s="67" t="n">
        <f aca="false">F87*2.511711692</f>
        <v>326731.816049818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4" t="n">
        <f aca="false">high_SIPA_income!B81</f>
        <v>40607077.2526192</v>
      </c>
      <c r="F88" s="164" t="n">
        <f aca="false">high_SIPA_income!I81</f>
        <v>129965.162124495</v>
      </c>
      <c r="G88" s="67" t="n">
        <f aca="false">E88-F88*0.7</f>
        <v>40516101.639132</v>
      </c>
      <c r="H88" s="67"/>
      <c r="I88" s="67"/>
      <c r="J88" s="67" t="n">
        <f aca="false">G88*3.8235866717</f>
        <v>154916826.216628</v>
      </c>
      <c r="K88" s="9"/>
      <c r="L88" s="67"/>
      <c r="M88" s="67" t="n">
        <f aca="false">F88*2.511711692</f>
        <v>326435.01726077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0"/>
      <c r="B89" s="160" t="n">
        <v>2035</v>
      </c>
      <c r="C89" s="5" t="n">
        <v>1</v>
      </c>
      <c r="D89" s="160" t="n">
        <v>241</v>
      </c>
      <c r="E89" s="162" t="n">
        <f aca="false">high_SIPA_income!B82</f>
        <v>35693880.32186</v>
      </c>
      <c r="F89" s="162" t="n">
        <f aca="false">high_SIPA_income!I82</f>
        <v>132095.753679928</v>
      </c>
      <c r="G89" s="8" t="n">
        <f aca="false">E89-F89*0.7</f>
        <v>35601413.2942841</v>
      </c>
      <c r="H89" s="8"/>
      <c r="I89" s="8"/>
      <c r="J89" s="8" t="n">
        <f aca="false">G89*3.8235866717</f>
        <v>136125089.365708</v>
      </c>
      <c r="K89" s="6"/>
      <c r="L89" s="8"/>
      <c r="M89" s="8" t="n">
        <f aca="false">F89*2.511711692</f>
        <v>331786.448981428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4" t="n">
        <f aca="false">high_SIPA_income!B83</f>
        <v>41347781.7058354</v>
      </c>
      <c r="F90" s="164" t="n">
        <f aca="false">high_SIPA_income!I83</f>
        <v>137776.673996793</v>
      </c>
      <c r="G90" s="67" t="n">
        <f aca="false">E90-F90*0.7</f>
        <v>41251338.0340376</v>
      </c>
      <c r="H90" s="67"/>
      <c r="I90" s="67"/>
      <c r="J90" s="67" t="n">
        <f aca="false">G90*3.8235866717</f>
        <v>157728066.296738</v>
      </c>
      <c r="K90" s="9"/>
      <c r="L90" s="67"/>
      <c r="M90" s="67" t="n">
        <f aca="false">F90*2.511711692</f>
        <v>346055.282962616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4" t="n">
        <f aca="false">high_SIPA_income!B84</f>
        <v>36385508.3319017</v>
      </c>
      <c r="F91" s="164" t="n">
        <f aca="false">high_SIPA_income!I84</f>
        <v>131174.117377173</v>
      </c>
      <c r="G91" s="67" t="n">
        <f aca="false">E91-F91*0.7</f>
        <v>36293686.4497377</v>
      </c>
      <c r="H91" s="67"/>
      <c r="I91" s="67"/>
      <c r="J91" s="67" t="n">
        <f aca="false">G91*3.8235866717</f>
        <v>138772055.776076</v>
      </c>
      <c r="K91" s="9"/>
      <c r="L91" s="67"/>
      <c r="M91" s="67" t="n">
        <f aca="false">F91*2.511711692</f>
        <v>329471.564304026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4" t="n">
        <f aca="false">high_SIPA_income!B85</f>
        <v>42034951.1585748</v>
      </c>
      <c r="F92" s="164" t="n">
        <f aca="false">high_SIPA_income!I85</f>
        <v>132077.8749628</v>
      </c>
      <c r="G92" s="67" t="n">
        <f aca="false">E92-F92*0.7</f>
        <v>41942496.6461008</v>
      </c>
      <c r="H92" s="67"/>
      <c r="I92" s="67"/>
      <c r="J92" s="67" t="n">
        <f aca="false">G92*3.8235866717</f>
        <v>160370771.153853</v>
      </c>
      <c r="K92" s="9"/>
      <c r="L92" s="67"/>
      <c r="M92" s="67" t="n">
        <f aca="false">F92*2.511711692</f>
        <v>331741.542798579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0"/>
      <c r="B93" s="160" t="n">
        <v>2036</v>
      </c>
      <c r="C93" s="5" t="n">
        <v>1</v>
      </c>
      <c r="D93" s="160" t="n">
        <v>245</v>
      </c>
      <c r="E93" s="162" t="n">
        <f aca="false">high_SIPA_income!B86</f>
        <v>36744971.4630744</v>
      </c>
      <c r="F93" s="162" t="n">
        <f aca="false">high_SIPA_income!I86</f>
        <v>136051.307832695</v>
      </c>
      <c r="G93" s="8" t="n">
        <f aca="false">E93-F93*0.7</f>
        <v>36649735.5475915</v>
      </c>
      <c r="H93" s="8"/>
      <c r="I93" s="8"/>
      <c r="J93" s="8" t="n">
        <f aca="false">G93*3.8235866717</f>
        <v>140133440.361101</v>
      </c>
      <c r="K93" s="6"/>
      <c r="L93" s="8"/>
      <c r="M93" s="8" t="n">
        <f aca="false">F93*2.511711692</f>
        <v>341721.66059527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4" t="n">
        <f aca="false">high_SIPA_income!B87</f>
        <v>42249512.5515911</v>
      </c>
      <c r="F94" s="164" t="n">
        <f aca="false">high_SIPA_income!I87</f>
        <v>137979.660297807</v>
      </c>
      <c r="G94" s="67" t="n">
        <f aca="false">E94-F94*0.7</f>
        <v>42152926.7893827</v>
      </c>
      <c r="H94" s="67"/>
      <c r="I94" s="67"/>
      <c r="J94" s="67" t="n">
        <f aca="false">G94*3.8235866717</f>
        <v>161175369.045029</v>
      </c>
      <c r="K94" s="9"/>
      <c r="L94" s="67"/>
      <c r="M94" s="67" t="n">
        <f aca="false">F94*2.511711692</f>
        <v>346565.12602819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4" t="n">
        <f aca="false">high_SIPA_income!B88</f>
        <v>37224259.5755437</v>
      </c>
      <c r="F95" s="164" t="n">
        <f aca="false">high_SIPA_income!I88</f>
        <v>136009.884320916</v>
      </c>
      <c r="G95" s="67" t="n">
        <f aca="false">E95-F95*0.7</f>
        <v>37129052.656519</v>
      </c>
      <c r="H95" s="67"/>
      <c r="I95" s="67"/>
      <c r="J95" s="67" t="n">
        <f aca="false">G95*3.8235866717</f>
        <v>141966150.870314</v>
      </c>
      <c r="K95" s="9"/>
      <c r="L95" s="67"/>
      <c r="M95" s="67" t="n">
        <f aca="false">F95*2.511711692</f>
        <v>341617.616676412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4" t="n">
        <f aca="false">high_SIPA_income!B89</f>
        <v>42988823.2934911</v>
      </c>
      <c r="F96" s="164" t="n">
        <f aca="false">high_SIPA_income!I89</f>
        <v>133093.101345196</v>
      </c>
      <c r="G96" s="67" t="n">
        <f aca="false">E96-F96*0.7</f>
        <v>42895658.1225494</v>
      </c>
      <c r="H96" s="67"/>
      <c r="I96" s="67"/>
      <c r="J96" s="67" t="n">
        <f aca="false">G96*3.8235866717</f>
        <v>164015266.67118</v>
      </c>
      <c r="K96" s="9"/>
      <c r="L96" s="67"/>
      <c r="M96" s="67" t="n">
        <f aca="false">F96*2.511711692</f>
        <v>334291.49877327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0"/>
      <c r="B97" s="160" t="n">
        <v>2037</v>
      </c>
      <c r="C97" s="5" t="n">
        <v>1</v>
      </c>
      <c r="D97" s="160" t="n">
        <v>249</v>
      </c>
      <c r="E97" s="162" t="n">
        <f aca="false">high_SIPA_income!B90</f>
        <v>37815923.5502592</v>
      </c>
      <c r="F97" s="162" t="n">
        <f aca="false">high_SIPA_income!I90</f>
        <v>129930.49209253</v>
      </c>
      <c r="G97" s="8" t="n">
        <f aca="false">E97-F97*0.7</f>
        <v>37724972.2057945</v>
      </c>
      <c r="H97" s="8"/>
      <c r="I97" s="8"/>
      <c r="J97" s="8" t="n">
        <f aca="false">G97*3.8235866717</f>
        <v>144244700.916329</v>
      </c>
      <c r="K97" s="6"/>
      <c r="L97" s="8"/>
      <c r="M97" s="8" t="n">
        <f aca="false">F97*2.511711692</f>
        <v>326347.936136121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  <c r="BL97" s="16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4" t="n">
        <f aca="false">high_SIPA_income!B91</f>
        <v>43478920.9939767</v>
      </c>
      <c r="F98" s="164" t="n">
        <f aca="false">high_SIPA_income!I91</f>
        <v>133673.263948197</v>
      </c>
      <c r="G98" s="67" t="n">
        <f aca="false">E98-F98*0.7</f>
        <v>43385349.709213</v>
      </c>
      <c r="H98" s="67"/>
      <c r="I98" s="67"/>
      <c r="J98" s="67" t="n">
        <f aca="false">G98*3.8235866717</f>
        <v>165887644.89519</v>
      </c>
      <c r="K98" s="9"/>
      <c r="L98" s="67"/>
      <c r="M98" s="67" t="n">
        <f aca="false">F98*2.511711692</f>
        <v>335748.699966489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4" t="n">
        <f aca="false">high_SIPA_income!B92</f>
        <v>38187915.0132318</v>
      </c>
      <c r="F99" s="164" t="n">
        <f aca="false">high_SIPA_income!I92</f>
        <v>132017.464089195</v>
      </c>
      <c r="G99" s="67" t="n">
        <f aca="false">E99-F99*0.7</f>
        <v>38095502.7883694</v>
      </c>
      <c r="H99" s="67"/>
      <c r="I99" s="67"/>
      <c r="J99" s="67" t="n">
        <f aca="false">G99*3.8235866717</f>
        <v>145661456.713319</v>
      </c>
      <c r="K99" s="9"/>
      <c r="L99" s="67"/>
      <c r="M99" s="67" t="n">
        <f aca="false">F99*2.511711692</f>
        <v>331589.808101021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4" t="n">
        <f aca="false">high_SIPA_income!B93</f>
        <v>43977941.0388642</v>
      </c>
      <c r="F100" s="164" t="n">
        <f aca="false">high_SIPA_income!I93</f>
        <v>131672.945221338</v>
      </c>
      <c r="G100" s="67" t="n">
        <f aca="false">E100-F100*0.7</f>
        <v>43885769.9772092</v>
      </c>
      <c r="H100" s="67"/>
      <c r="I100" s="67"/>
      <c r="J100" s="67" t="n">
        <f aca="false">G100*3.8235866717</f>
        <v>167801045.162149</v>
      </c>
      <c r="K100" s="9"/>
      <c r="L100" s="67"/>
      <c r="M100" s="67" t="n">
        <f aca="false">F100*2.511711692</f>
        <v>330724.476032511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0"/>
      <c r="B101" s="160" t="n">
        <v>2038</v>
      </c>
      <c r="C101" s="5" t="n">
        <v>1</v>
      </c>
      <c r="D101" s="160" t="n">
        <v>253</v>
      </c>
      <c r="E101" s="162" t="n">
        <f aca="false">high_SIPA_income!B94</f>
        <v>38811722.4895481</v>
      </c>
      <c r="F101" s="162" t="n">
        <f aca="false">high_SIPA_income!I94</f>
        <v>133216.074736756</v>
      </c>
      <c r="G101" s="8" t="n">
        <f aca="false">E101-F101*0.7</f>
        <v>38718471.2372324</v>
      </c>
      <c r="H101" s="8"/>
      <c r="I101" s="8"/>
      <c r="J101" s="8" t="n">
        <f aca="false">G101*3.8235866717</f>
        <v>148043430.571282</v>
      </c>
      <c r="K101" s="6"/>
      <c r="L101" s="8"/>
      <c r="M101" s="8" t="n">
        <f aca="false">F101*2.511711692</f>
        <v>334600.372478657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  <c r="BL101" s="16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4" t="n">
        <f aca="false">high_SIPA_income!B95</f>
        <v>44686070.0603879</v>
      </c>
      <c r="F102" s="164" t="n">
        <f aca="false">high_SIPA_income!I95</f>
        <v>133147.294778893</v>
      </c>
      <c r="G102" s="67" t="n">
        <f aca="false">E102-F102*0.7</f>
        <v>44592866.9540427</v>
      </c>
      <c r="H102" s="67"/>
      <c r="I102" s="67"/>
      <c r="J102" s="67" t="n">
        <f aca="false">G102*3.8235866717</f>
        <v>170504691.738369</v>
      </c>
      <c r="K102" s="9"/>
      <c r="L102" s="67"/>
      <c r="M102" s="67" t="n">
        <f aca="false">F102*2.511711692</f>
        <v>334427.617054315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4" t="n">
        <f aca="false">high_SIPA_income!B96</f>
        <v>39051887.7723206</v>
      </c>
      <c r="F103" s="164" t="n">
        <f aca="false">high_SIPA_income!I96</f>
        <v>136109.759165355</v>
      </c>
      <c r="G103" s="67" t="n">
        <f aca="false">E103-F103*0.7</f>
        <v>38956610.9409049</v>
      </c>
      <c r="H103" s="67"/>
      <c r="I103" s="67"/>
      <c r="J103" s="67" t="n">
        <f aca="false">G103*3.8235866717</f>
        <v>148953978.368246</v>
      </c>
      <c r="K103" s="9"/>
      <c r="L103" s="67"/>
      <c r="M103" s="67" t="n">
        <f aca="false">F103*2.511711692</f>
        <v>341868.473490925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4" t="n">
        <f aca="false">high_SIPA_income!B97</f>
        <v>45050496.4034237</v>
      </c>
      <c r="F104" s="164" t="n">
        <f aca="false">high_SIPA_income!I97</f>
        <v>137529.485072768</v>
      </c>
      <c r="G104" s="67" t="n">
        <f aca="false">E104-F104*0.7</f>
        <v>44954225.7638728</v>
      </c>
      <c r="H104" s="67"/>
      <c r="I104" s="67"/>
      <c r="J104" s="67" t="n">
        <f aca="false">G104*3.8235866717</f>
        <v>171886378.467337</v>
      </c>
      <c r="K104" s="9"/>
      <c r="L104" s="67"/>
      <c r="M104" s="67" t="n">
        <f aca="false">F104*2.511711692</f>
        <v>345434.415652012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0"/>
      <c r="B105" s="160" t="n">
        <v>2039</v>
      </c>
      <c r="C105" s="5" t="n">
        <v>1</v>
      </c>
      <c r="D105" s="160" t="n">
        <v>257</v>
      </c>
      <c r="E105" s="162" t="n">
        <f aca="false">high_SIPA_income!B98</f>
        <v>39384661.7974862</v>
      </c>
      <c r="F105" s="162" t="n">
        <f aca="false">high_SIPA_income!I98</f>
        <v>140425.126930334</v>
      </c>
      <c r="G105" s="8" t="n">
        <f aca="false">E105-F105*0.7</f>
        <v>39286364.208635</v>
      </c>
      <c r="H105" s="8"/>
      <c r="I105" s="8"/>
      <c r="J105" s="8" t="n">
        <f aca="false">G105*3.8235866717</f>
        <v>150214818.567689</v>
      </c>
      <c r="K105" s="6"/>
      <c r="L105" s="8"/>
      <c r="M105" s="8" t="n">
        <f aca="false">F105*2.511711692</f>
        <v>352707.433161503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4" t="n">
        <f aca="false">high_SIPA_income!B99</f>
        <v>45500179.617614</v>
      </c>
      <c r="F106" s="164" t="n">
        <f aca="false">high_SIPA_income!I99</f>
        <v>138920.701274793</v>
      </c>
      <c r="G106" s="67" t="n">
        <f aca="false">E106-F106*0.7</f>
        <v>45402935.1267217</v>
      </c>
      <c r="H106" s="67"/>
      <c r="I106" s="67"/>
      <c r="J106" s="67" t="n">
        <f aca="false">G106*3.8235866717</f>
        <v>173602057.606593</v>
      </c>
      <c r="K106" s="9"/>
      <c r="L106" s="67"/>
      <c r="M106" s="67" t="n">
        <f aca="false">F106*2.511711692</f>
        <v>348928.749652736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4" t="n">
        <f aca="false">high_SIPA_income!B100</f>
        <v>39773273.7097083</v>
      </c>
      <c r="F107" s="164" t="n">
        <f aca="false">high_SIPA_income!I100</f>
        <v>136547.772400585</v>
      </c>
      <c r="G107" s="67" t="n">
        <f aca="false">E107-F107*0.7</f>
        <v>39677690.2690279</v>
      </c>
      <c r="H107" s="67"/>
      <c r="I107" s="67"/>
      <c r="J107" s="67" t="n">
        <f aca="false">G107*3.8235866717</f>
        <v>151711087.676496</v>
      </c>
      <c r="K107" s="9"/>
      <c r="L107" s="67"/>
      <c r="M107" s="67" t="n">
        <f aca="false">F107*2.511711692</f>
        <v>342968.636455103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4" t="n">
        <f aca="false">high_SIPA_income!B101</f>
        <v>46017108.6236402</v>
      </c>
      <c r="F108" s="164" t="n">
        <f aca="false">high_SIPA_income!I101</f>
        <v>134473.394516199</v>
      </c>
      <c r="G108" s="67" t="n">
        <f aca="false">E108-F108*0.7</f>
        <v>45922977.2474789</v>
      </c>
      <c r="H108" s="67"/>
      <c r="I108" s="67"/>
      <c r="J108" s="67" t="n">
        <f aca="false">G108*3.8235866717</f>
        <v>175590483.728243</v>
      </c>
      <c r="K108" s="9"/>
      <c r="L108" s="67"/>
      <c r="M108" s="67" t="n">
        <f aca="false">F108*2.511711692</f>
        <v>337758.397269265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0"/>
      <c r="B109" s="160" t="n">
        <v>2040</v>
      </c>
      <c r="C109" s="5" t="n">
        <v>1</v>
      </c>
      <c r="D109" s="160" t="n">
        <v>261</v>
      </c>
      <c r="E109" s="162" t="n">
        <f aca="false">high_SIPA_income!B102</f>
        <v>40314459.8111123</v>
      </c>
      <c r="F109" s="162" t="n">
        <f aca="false">high_SIPA_income!I102</f>
        <v>132011.037675081</v>
      </c>
      <c r="G109" s="8" t="n">
        <f aca="false">E109-F109*0.7</f>
        <v>40222052.0847397</v>
      </c>
      <c r="H109" s="8"/>
      <c r="I109" s="8"/>
      <c r="J109" s="8" t="n">
        <f aca="false">G109*3.8235866717</f>
        <v>153792502.259634</v>
      </c>
      <c r="K109" s="6"/>
      <c r="L109" s="8"/>
      <c r="M109" s="8" t="n">
        <f aca="false">F109*2.511711692</f>
        <v>331573.666801553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4" t="n">
        <f aca="false">high_SIPA_income!B103</f>
        <v>46597818.5734852</v>
      </c>
      <c r="F110" s="164" t="n">
        <f aca="false">high_SIPA_income!I103</f>
        <v>134382.359737545</v>
      </c>
      <c r="G110" s="67" t="n">
        <f aca="false">E110-F110*0.7</f>
        <v>46503750.921669</v>
      </c>
      <c r="H110" s="67"/>
      <c r="I110" s="67"/>
      <c r="J110" s="67" t="n">
        <f aca="false">G110*3.8235866717</f>
        <v>177811122.20815</v>
      </c>
      <c r="K110" s="9"/>
      <c r="L110" s="67"/>
      <c r="M110" s="67" t="n">
        <f aca="false">F110*2.511711692</f>
        <v>337529.744151342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4" t="n">
        <f aca="false">high_SIPA_income!B104</f>
        <v>40882213.8003359</v>
      </c>
      <c r="F111" s="164" t="n">
        <f aca="false">high_SIPA_income!I104</f>
        <v>131275.679555482</v>
      </c>
      <c r="G111" s="67" t="n">
        <f aca="false">E111-F111*0.7</f>
        <v>40790320.8246471</v>
      </c>
      <c r="H111" s="67"/>
      <c r="I111" s="67"/>
      <c r="J111" s="67" t="n">
        <f aca="false">G111*3.8235866717</f>
        <v>155965327.039488</v>
      </c>
      <c r="K111" s="9"/>
      <c r="L111" s="67"/>
      <c r="M111" s="67" t="n">
        <f aca="false">F111*2.511711692</f>
        <v>329726.65921475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4" t="n">
        <f aca="false">high_SIPA_income!B105</f>
        <v>47265905.8759581</v>
      </c>
      <c r="F112" s="164" t="n">
        <f aca="false">high_SIPA_income!I105</f>
        <v>133626.569236229</v>
      </c>
      <c r="G112" s="67" t="n">
        <f aca="false">E112-F112*0.7</f>
        <v>47172367.2774928</v>
      </c>
      <c r="H112" s="67"/>
      <c r="I112" s="67"/>
      <c r="J112" s="67" t="n">
        <f aca="false">G112*3.8235866717</f>
        <v>180367634.794759</v>
      </c>
      <c r="K112" s="9"/>
      <c r="L112" s="67"/>
      <c r="M112" s="67" t="n">
        <f aca="false">F112*2.511711692</f>
        <v>335631.416312484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0"/>
      <c r="B113" s="160"/>
      <c r="C113" s="5"/>
      <c r="D113" s="160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5964.69692516807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5814.12701750824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6364.4342048338</v>
      </c>
      <c r="C23" s="0" t="n">
        <v>9401693</v>
      </c>
    </row>
    <row r="24" customFormat="false" ht="12.8" hidden="false" customHeight="false" outlineLevel="0" collapsed="false">
      <c r="A24" s="0" t="n">
        <v>71</v>
      </c>
      <c r="B24" s="0" t="n">
        <v>6093.27890464604</v>
      </c>
      <c r="C24" s="0" t="n">
        <v>9905628</v>
      </c>
    </row>
    <row r="25" customFormat="false" ht="12.8" hidden="false" customHeight="false" outlineLevel="0" collapsed="false">
      <c r="A25" s="0" t="n">
        <v>72</v>
      </c>
      <c r="B25" s="0" t="n">
        <v>5980.18887666563</v>
      </c>
      <c r="C25" s="0" t="n">
        <v>10445166</v>
      </c>
    </row>
    <row r="26" customFormat="false" ht="12.8" hidden="false" customHeight="false" outlineLevel="0" collapsed="false">
      <c r="A26" s="0" t="n">
        <v>73</v>
      </c>
      <c r="B26" s="0" t="n">
        <v>5878.28648485426</v>
      </c>
      <c r="C26" s="0" t="n">
        <v>10784959</v>
      </c>
    </row>
    <row r="27" customFormat="false" ht="12.8" hidden="false" customHeight="false" outlineLevel="0" collapsed="false">
      <c r="A27" s="0" t="n">
        <v>74</v>
      </c>
      <c r="B27" s="0" t="n">
        <v>5855.8376513494</v>
      </c>
      <c r="C27" s="0" t="n">
        <v>11098718</v>
      </c>
    </row>
    <row r="28" customFormat="false" ht="12.8" hidden="false" customHeight="false" outlineLevel="0" collapsed="false">
      <c r="A28" s="0" t="n">
        <v>75</v>
      </c>
      <c r="B28" s="0" t="n">
        <v>5813.57490076287</v>
      </c>
      <c r="C28" s="0" t="n">
        <v>11565270</v>
      </c>
    </row>
    <row r="29" customFormat="false" ht="12.8" hidden="false" customHeight="false" outlineLevel="0" collapsed="false">
      <c r="A29" s="0" t="n">
        <v>76</v>
      </c>
      <c r="B29" s="0" t="n">
        <v>5895.18921922819</v>
      </c>
      <c r="C29" s="0" t="n">
        <v>11628823</v>
      </c>
    </row>
    <row r="30" customFormat="false" ht="12.8" hidden="false" customHeight="false" outlineLevel="0" collapsed="false">
      <c r="A30" s="0" t="n">
        <v>77</v>
      </c>
      <c r="B30" s="0" t="n">
        <v>5969.12755579678</v>
      </c>
      <c r="C30" s="0" t="n">
        <v>11659506</v>
      </c>
    </row>
    <row r="31" customFormat="false" ht="12.8" hidden="false" customHeight="false" outlineLevel="0" collapsed="false">
      <c r="A31" s="0" t="n">
        <v>78</v>
      </c>
      <c r="B31" s="0" t="n">
        <v>6082.48245568861</v>
      </c>
      <c r="C31" s="0" t="n">
        <v>11715398</v>
      </c>
    </row>
    <row r="32" customFormat="false" ht="12.8" hidden="false" customHeight="false" outlineLevel="0" collapsed="false">
      <c r="A32" s="0" t="n">
        <v>79</v>
      </c>
      <c r="B32" s="0" t="n">
        <v>6183.04905655705</v>
      </c>
      <c r="C32" s="0" t="n">
        <v>11776666</v>
      </c>
    </row>
    <row r="33" customFormat="false" ht="12.8" hidden="false" customHeight="false" outlineLevel="0" collapsed="false">
      <c r="A33" s="0" t="n">
        <v>80</v>
      </c>
      <c r="B33" s="0" t="n">
        <v>6294.90192625806</v>
      </c>
      <c r="C33" s="0" t="n">
        <v>11788773</v>
      </c>
    </row>
    <row r="34" customFormat="false" ht="12.8" hidden="false" customHeight="false" outlineLevel="0" collapsed="false">
      <c r="A34" s="0" t="n">
        <v>81</v>
      </c>
      <c r="B34" s="0" t="n">
        <v>6353.35533269916</v>
      </c>
      <c r="C34" s="0" t="n">
        <v>11843517</v>
      </c>
    </row>
    <row r="35" customFormat="false" ht="12.8" hidden="false" customHeight="false" outlineLevel="0" collapsed="false">
      <c r="A35" s="0" t="n">
        <v>82</v>
      </c>
      <c r="B35" s="0" t="n">
        <v>6381.26132767885</v>
      </c>
      <c r="C35" s="0" t="n">
        <v>11914214</v>
      </c>
    </row>
    <row r="36" customFormat="false" ht="12.8" hidden="false" customHeight="false" outlineLevel="0" collapsed="false">
      <c r="A36" s="0" t="n">
        <v>83</v>
      </c>
      <c r="B36" s="0" t="n">
        <v>6423.19912054405</v>
      </c>
      <c r="C36" s="0" t="n">
        <v>11950093</v>
      </c>
    </row>
    <row r="37" customFormat="false" ht="12.8" hidden="false" customHeight="false" outlineLevel="0" collapsed="false">
      <c r="A37" s="0" t="n">
        <v>84</v>
      </c>
      <c r="B37" s="0" t="n">
        <v>6478.46060514418</v>
      </c>
      <c r="C37" s="0" t="n">
        <v>12021706</v>
      </c>
    </row>
    <row r="38" customFormat="false" ht="12.8" hidden="false" customHeight="false" outlineLevel="0" collapsed="false">
      <c r="A38" s="0" t="n">
        <v>85</v>
      </c>
      <c r="B38" s="0" t="n">
        <v>6483.8595655658</v>
      </c>
      <c r="C38" s="0" t="n">
        <v>12084817</v>
      </c>
    </row>
    <row r="39" customFormat="false" ht="12.8" hidden="false" customHeight="false" outlineLevel="0" collapsed="false">
      <c r="A39" s="0" t="n">
        <v>86</v>
      </c>
      <c r="B39" s="0" t="n">
        <v>6528.68858233038</v>
      </c>
      <c r="C39" s="0" t="n">
        <v>12065917</v>
      </c>
    </row>
    <row r="40" customFormat="false" ht="12.8" hidden="false" customHeight="false" outlineLevel="0" collapsed="false">
      <c r="A40" s="0" t="n">
        <v>87</v>
      </c>
      <c r="B40" s="0" t="n">
        <v>6550.28212858296</v>
      </c>
      <c r="C40" s="0" t="n">
        <v>12100399</v>
      </c>
    </row>
    <row r="41" customFormat="false" ht="12.8" hidden="false" customHeight="false" outlineLevel="0" collapsed="false">
      <c r="A41" s="0" t="n">
        <v>88</v>
      </c>
      <c r="B41" s="0" t="n">
        <v>6596.05998284958</v>
      </c>
      <c r="C41" s="0" t="n">
        <v>12112061</v>
      </c>
    </row>
    <row r="42" customFormat="false" ht="12.8" hidden="false" customHeight="false" outlineLevel="0" collapsed="false">
      <c r="A42" s="0" t="n">
        <v>89</v>
      </c>
      <c r="B42" s="0" t="n">
        <v>6615.06648145899</v>
      </c>
      <c r="C42" s="0" t="n">
        <v>12224912</v>
      </c>
    </row>
    <row r="43" customFormat="false" ht="12.8" hidden="false" customHeight="false" outlineLevel="0" collapsed="false">
      <c r="A43" s="0" t="n">
        <v>90</v>
      </c>
      <c r="B43" s="0" t="n">
        <v>6649.7044545853</v>
      </c>
      <c r="C43" s="0" t="n">
        <v>12262713</v>
      </c>
    </row>
    <row r="44" customFormat="false" ht="12.8" hidden="false" customHeight="false" outlineLevel="0" collapsed="false">
      <c r="A44" s="0" t="n">
        <v>91</v>
      </c>
      <c r="B44" s="0" t="n">
        <v>6684.52136340997</v>
      </c>
      <c r="C44" s="0" t="n">
        <v>12277383</v>
      </c>
    </row>
    <row r="45" customFormat="false" ht="12.8" hidden="false" customHeight="false" outlineLevel="0" collapsed="false">
      <c r="A45" s="0" t="n">
        <v>92</v>
      </c>
      <c r="B45" s="0" t="n">
        <v>6699.844050581</v>
      </c>
      <c r="C45" s="0" t="n">
        <v>12359929</v>
      </c>
    </row>
    <row r="46" customFormat="false" ht="12.8" hidden="false" customHeight="false" outlineLevel="0" collapsed="false">
      <c r="A46" s="0" t="n">
        <v>93</v>
      </c>
      <c r="B46" s="0" t="n">
        <v>6772.39035128128</v>
      </c>
      <c r="C46" s="0" t="n">
        <v>12391272</v>
      </c>
    </row>
    <row r="47" customFormat="false" ht="12.8" hidden="false" customHeight="false" outlineLevel="0" collapsed="false">
      <c r="A47" s="0" t="n">
        <v>94</v>
      </c>
      <c r="B47" s="0" t="n">
        <v>6767.81537017865</v>
      </c>
      <c r="C47" s="0" t="n">
        <v>12473474</v>
      </c>
    </row>
    <row r="48" customFormat="false" ht="12.8" hidden="false" customHeight="false" outlineLevel="0" collapsed="false">
      <c r="A48" s="0" t="n">
        <v>95</v>
      </c>
      <c r="B48" s="0" t="n">
        <v>6790.88530722264</v>
      </c>
      <c r="C48" s="0" t="n">
        <v>12541894</v>
      </c>
    </row>
    <row r="49" customFormat="false" ht="12.8" hidden="false" customHeight="false" outlineLevel="0" collapsed="false">
      <c r="A49" s="0" t="n">
        <v>96</v>
      </c>
      <c r="B49" s="0" t="n">
        <v>6844.54050426095</v>
      </c>
      <c r="C49" s="0" t="n">
        <v>12549026</v>
      </c>
    </row>
    <row r="50" customFormat="false" ht="12.8" hidden="false" customHeight="false" outlineLevel="0" collapsed="false">
      <c r="A50" s="0" t="n">
        <v>97</v>
      </c>
      <c r="B50" s="0" t="n">
        <v>6864.69893371199</v>
      </c>
      <c r="C50" s="0" t="n">
        <v>12607826</v>
      </c>
    </row>
    <row r="51" customFormat="false" ht="12.8" hidden="false" customHeight="false" outlineLevel="0" collapsed="false">
      <c r="A51" s="0" t="n">
        <v>98</v>
      </c>
      <c r="B51" s="0" t="n">
        <v>6885.13182537374</v>
      </c>
      <c r="C51" s="0" t="n">
        <v>12633348</v>
      </c>
    </row>
    <row r="52" customFormat="false" ht="12.8" hidden="false" customHeight="false" outlineLevel="0" collapsed="false">
      <c r="A52" s="0" t="n">
        <v>99</v>
      </c>
      <c r="B52" s="0" t="n">
        <v>6965.10343905638</v>
      </c>
      <c r="C52" s="0" t="n">
        <v>12729458</v>
      </c>
    </row>
    <row r="53" customFormat="false" ht="12.8" hidden="false" customHeight="false" outlineLevel="0" collapsed="false">
      <c r="A53" s="0" t="n">
        <v>100</v>
      </c>
      <c r="B53" s="0" t="n">
        <v>7007.53436484947</v>
      </c>
      <c r="C53" s="0" t="n">
        <v>12770421</v>
      </c>
    </row>
    <row r="54" customFormat="false" ht="12.8" hidden="false" customHeight="false" outlineLevel="0" collapsed="false">
      <c r="A54" s="0" t="n">
        <v>101</v>
      </c>
      <c r="B54" s="0" t="n">
        <v>7031.0496045007</v>
      </c>
      <c r="C54" s="0" t="n">
        <v>12802639</v>
      </c>
    </row>
    <row r="55" customFormat="false" ht="12.8" hidden="false" customHeight="false" outlineLevel="0" collapsed="false">
      <c r="A55" s="0" t="n">
        <v>102</v>
      </c>
      <c r="B55" s="0" t="n">
        <v>7048.47749183747</v>
      </c>
      <c r="C55" s="0" t="n">
        <v>12889470</v>
      </c>
    </row>
    <row r="56" customFormat="false" ht="12.8" hidden="false" customHeight="false" outlineLevel="0" collapsed="false">
      <c r="A56" s="0" t="n">
        <v>103</v>
      </c>
      <c r="B56" s="0" t="n">
        <v>7072.10645967608</v>
      </c>
      <c r="C56" s="0" t="n">
        <v>12898878</v>
      </c>
    </row>
    <row r="57" customFormat="false" ht="12.8" hidden="false" customHeight="false" outlineLevel="0" collapsed="false">
      <c r="A57" s="0" t="n">
        <v>104</v>
      </c>
      <c r="B57" s="0" t="n">
        <v>7112.18982907081</v>
      </c>
      <c r="C57" s="0" t="n">
        <v>12930254</v>
      </c>
    </row>
    <row r="58" customFormat="false" ht="12.8" hidden="false" customHeight="false" outlineLevel="0" collapsed="false">
      <c r="A58" s="0" t="n">
        <v>105</v>
      </c>
      <c r="B58" s="0" t="n">
        <v>7129.09006090344</v>
      </c>
      <c r="C58" s="0" t="n">
        <v>13020541</v>
      </c>
    </row>
    <row r="59" customFormat="false" ht="12.8" hidden="false" customHeight="false" outlineLevel="0" collapsed="false">
      <c r="A59" s="0" t="n">
        <v>106</v>
      </c>
      <c r="B59" s="0" t="n">
        <v>7175.37096748486</v>
      </c>
      <c r="C59" s="0" t="n">
        <v>13049333</v>
      </c>
    </row>
    <row r="60" customFormat="false" ht="12.8" hidden="false" customHeight="false" outlineLevel="0" collapsed="false">
      <c r="A60" s="0" t="n">
        <v>107</v>
      </c>
      <c r="B60" s="0" t="n">
        <v>7188.82222029595</v>
      </c>
      <c r="C60" s="0" t="n">
        <v>13073517</v>
      </c>
    </row>
    <row r="61" customFormat="false" ht="12.8" hidden="false" customHeight="false" outlineLevel="0" collapsed="false">
      <c r="A61" s="0" t="n">
        <v>108</v>
      </c>
      <c r="B61" s="0" t="n">
        <v>7229.95249257182</v>
      </c>
      <c r="C61" s="0" t="n">
        <v>13138041</v>
      </c>
    </row>
    <row r="62" customFormat="false" ht="12.8" hidden="false" customHeight="false" outlineLevel="0" collapsed="false">
      <c r="A62" s="0" t="n">
        <v>109</v>
      </c>
      <c r="B62" s="0" t="n">
        <v>7262.89568381582</v>
      </c>
      <c r="C62" s="0" t="n">
        <v>13187507</v>
      </c>
    </row>
    <row r="63" customFormat="false" ht="12.8" hidden="false" customHeight="false" outlineLevel="0" collapsed="false">
      <c r="A63" s="0" t="n">
        <v>110</v>
      </c>
      <c r="B63" s="0" t="n">
        <v>7289.47271159964</v>
      </c>
      <c r="C63" s="0" t="n">
        <v>13258337</v>
      </c>
    </row>
    <row r="64" customFormat="false" ht="12.8" hidden="false" customHeight="false" outlineLevel="0" collapsed="false">
      <c r="A64" s="0" t="n">
        <v>111</v>
      </c>
      <c r="B64" s="0" t="n">
        <v>7304.71501041358</v>
      </c>
      <c r="C64" s="0" t="n">
        <v>13296261</v>
      </c>
    </row>
    <row r="65" customFormat="false" ht="12.8" hidden="false" customHeight="false" outlineLevel="0" collapsed="false">
      <c r="A65" s="0" t="n">
        <v>112</v>
      </c>
      <c r="B65" s="0" t="n">
        <v>7302.35554759513</v>
      </c>
      <c r="C65" s="0" t="n">
        <v>13372102</v>
      </c>
    </row>
    <row r="66" customFormat="false" ht="12.8" hidden="false" customHeight="false" outlineLevel="0" collapsed="false">
      <c r="A66" s="0" t="n">
        <v>113</v>
      </c>
      <c r="B66" s="0" t="n">
        <v>7336.25578609869</v>
      </c>
      <c r="C66" s="0" t="n">
        <v>13357371</v>
      </c>
    </row>
    <row r="67" customFormat="false" ht="12.8" hidden="false" customHeight="false" outlineLevel="0" collapsed="false">
      <c r="A67" s="0" t="n">
        <v>114</v>
      </c>
      <c r="B67" s="0" t="n">
        <v>7346.02218508148</v>
      </c>
      <c r="C67" s="0" t="n">
        <v>13429265</v>
      </c>
    </row>
    <row r="68" customFormat="false" ht="12.8" hidden="false" customHeight="false" outlineLevel="0" collapsed="false">
      <c r="A68" s="0" t="n">
        <v>115</v>
      </c>
      <c r="B68" s="0" t="n">
        <v>7355.40044925439</v>
      </c>
      <c r="C68" s="0" t="n">
        <v>13409996</v>
      </c>
    </row>
    <row r="69" customFormat="false" ht="12.8" hidden="false" customHeight="false" outlineLevel="0" collapsed="false">
      <c r="A69" s="0" t="n">
        <v>116</v>
      </c>
      <c r="B69" s="0" t="n">
        <v>7346.9162982561</v>
      </c>
      <c r="C69" s="0" t="n">
        <v>13445152</v>
      </c>
    </row>
    <row r="70" customFormat="false" ht="12.8" hidden="false" customHeight="false" outlineLevel="0" collapsed="false">
      <c r="A70" s="0" t="n">
        <v>117</v>
      </c>
      <c r="B70" s="0" t="n">
        <v>7358.80625764182</v>
      </c>
      <c r="C70" s="0" t="n">
        <v>13470832</v>
      </c>
    </row>
    <row r="71" customFormat="false" ht="12.8" hidden="false" customHeight="false" outlineLevel="0" collapsed="false">
      <c r="A71" s="0" t="n">
        <v>118</v>
      </c>
      <c r="B71" s="0" t="n">
        <v>7428.06694733652</v>
      </c>
      <c r="C71" s="0" t="n">
        <v>13465323</v>
      </c>
    </row>
    <row r="72" customFormat="false" ht="12.8" hidden="false" customHeight="false" outlineLevel="0" collapsed="false">
      <c r="A72" s="0" t="n">
        <v>119</v>
      </c>
      <c r="B72" s="0" t="n">
        <v>7471.83546350359</v>
      </c>
      <c r="C72" s="0" t="n">
        <v>13493412</v>
      </c>
    </row>
    <row r="73" customFormat="false" ht="12.8" hidden="false" customHeight="false" outlineLevel="0" collapsed="false">
      <c r="A73" s="0" t="n">
        <v>120</v>
      </c>
      <c r="B73" s="0" t="n">
        <v>7473.66224118711</v>
      </c>
      <c r="C73" s="0" t="n">
        <v>13584249</v>
      </c>
    </row>
    <row r="74" customFormat="false" ht="12.8" hidden="false" customHeight="false" outlineLevel="0" collapsed="false">
      <c r="A74" s="0" t="n">
        <v>121</v>
      </c>
      <c r="B74" s="0" t="n">
        <v>7505.49567193634</v>
      </c>
      <c r="C74" s="0" t="n">
        <v>13594892</v>
      </c>
    </row>
    <row r="75" customFormat="false" ht="12.8" hidden="false" customHeight="false" outlineLevel="0" collapsed="false">
      <c r="A75" s="0" t="n">
        <v>122</v>
      </c>
      <c r="B75" s="0" t="n">
        <v>7545.73170893357</v>
      </c>
      <c r="C75" s="0" t="n">
        <v>13572783</v>
      </c>
    </row>
    <row r="76" customFormat="false" ht="12.8" hidden="false" customHeight="false" outlineLevel="0" collapsed="false">
      <c r="A76" s="0" t="n">
        <v>123</v>
      </c>
      <c r="B76" s="0" t="n">
        <v>7582.21021723824</v>
      </c>
      <c r="C76" s="0" t="n">
        <v>13579984</v>
      </c>
    </row>
    <row r="77" customFormat="false" ht="12.8" hidden="false" customHeight="false" outlineLevel="0" collapsed="false">
      <c r="A77" s="0" t="n">
        <v>124</v>
      </c>
      <c r="B77" s="0" t="n">
        <v>7557.38451557902</v>
      </c>
      <c r="C77" s="0" t="n">
        <v>13610259</v>
      </c>
    </row>
    <row r="78" customFormat="false" ht="12.8" hidden="false" customHeight="false" outlineLevel="0" collapsed="false">
      <c r="A78" s="0" t="n">
        <v>125</v>
      </c>
      <c r="B78" s="0" t="n">
        <v>7535.26136113853</v>
      </c>
      <c r="C78" s="0" t="n">
        <v>13657184</v>
      </c>
    </row>
    <row r="79" customFormat="false" ht="12.8" hidden="false" customHeight="false" outlineLevel="0" collapsed="false">
      <c r="A79" s="0" t="n">
        <v>126</v>
      </c>
      <c r="B79" s="0" t="n">
        <v>7556.4362809067</v>
      </c>
      <c r="C79" s="0" t="n">
        <v>13703457</v>
      </c>
    </row>
    <row r="80" customFormat="false" ht="12.8" hidden="false" customHeight="false" outlineLevel="0" collapsed="false">
      <c r="A80" s="0" t="n">
        <v>127</v>
      </c>
      <c r="B80" s="0" t="n">
        <v>7547.79031523942</v>
      </c>
      <c r="C80" s="0" t="n">
        <v>13691331</v>
      </c>
    </row>
    <row r="81" customFormat="false" ht="12.8" hidden="false" customHeight="false" outlineLevel="0" collapsed="false">
      <c r="A81" s="0" t="n">
        <v>128</v>
      </c>
      <c r="B81" s="0" t="n">
        <v>7574.99951895785</v>
      </c>
      <c r="C81" s="0" t="n">
        <v>13752363</v>
      </c>
    </row>
    <row r="82" customFormat="false" ht="12.8" hidden="false" customHeight="false" outlineLevel="0" collapsed="false">
      <c r="A82" s="0" t="n">
        <v>129</v>
      </c>
      <c r="B82" s="0" t="n">
        <v>7623.00365301436</v>
      </c>
      <c r="C82" s="0" t="n">
        <v>13802078</v>
      </c>
    </row>
    <row r="83" customFormat="false" ht="12.8" hidden="false" customHeight="false" outlineLevel="0" collapsed="false">
      <c r="A83" s="0" t="n">
        <v>130</v>
      </c>
      <c r="B83" s="0" t="n">
        <v>7640.97709269484</v>
      </c>
      <c r="C83" s="0" t="n">
        <v>13787312</v>
      </c>
    </row>
    <row r="84" customFormat="false" ht="12.8" hidden="false" customHeight="false" outlineLevel="0" collapsed="false">
      <c r="A84" s="0" t="n">
        <v>131</v>
      </c>
      <c r="B84" s="0" t="n">
        <v>7665.38637847553</v>
      </c>
      <c r="C84" s="0" t="n">
        <v>13868774</v>
      </c>
    </row>
    <row r="85" customFormat="false" ht="12.8" hidden="false" customHeight="false" outlineLevel="0" collapsed="false">
      <c r="A85" s="0" t="n">
        <v>132</v>
      </c>
      <c r="B85" s="0" t="n">
        <v>7673.09290078851</v>
      </c>
      <c r="C85" s="0" t="n">
        <v>13936450</v>
      </c>
    </row>
    <row r="86" customFormat="false" ht="12.8" hidden="false" customHeight="false" outlineLevel="0" collapsed="false">
      <c r="A86" s="0" t="n">
        <v>133</v>
      </c>
      <c r="B86" s="0" t="n">
        <v>7690.94216776117</v>
      </c>
      <c r="C86" s="0" t="n">
        <v>13968948</v>
      </c>
    </row>
    <row r="87" customFormat="false" ht="12.8" hidden="false" customHeight="false" outlineLevel="0" collapsed="false">
      <c r="A87" s="0" t="n">
        <v>134</v>
      </c>
      <c r="B87" s="0" t="n">
        <v>7697.59679996416</v>
      </c>
      <c r="C87" s="0" t="n">
        <v>14056145</v>
      </c>
    </row>
    <row r="88" customFormat="false" ht="12.8" hidden="false" customHeight="false" outlineLevel="0" collapsed="false">
      <c r="A88" s="0" t="n">
        <v>135</v>
      </c>
      <c r="B88" s="0" t="n">
        <v>7714.03442372835</v>
      </c>
      <c r="C88" s="0" t="n">
        <v>14068180</v>
      </c>
    </row>
    <row r="89" customFormat="false" ht="12.8" hidden="false" customHeight="false" outlineLevel="0" collapsed="false">
      <c r="A89" s="0" t="n">
        <v>136</v>
      </c>
      <c r="B89" s="0" t="n">
        <v>7720.0842206703</v>
      </c>
      <c r="C89" s="0" t="n">
        <v>14047149</v>
      </c>
    </row>
    <row r="90" customFormat="false" ht="12.8" hidden="false" customHeight="false" outlineLevel="0" collapsed="false">
      <c r="A90" s="0" t="n">
        <v>137</v>
      </c>
      <c r="B90" s="0" t="n">
        <v>7738.77308668643</v>
      </c>
      <c r="C90" s="0" t="n">
        <v>14035991</v>
      </c>
    </row>
    <row r="91" customFormat="false" ht="12.8" hidden="false" customHeight="false" outlineLevel="0" collapsed="false">
      <c r="A91" s="0" t="n">
        <v>138</v>
      </c>
      <c r="B91" s="0" t="n">
        <v>7753.62274243241</v>
      </c>
      <c r="C91" s="0" t="n">
        <v>14095985</v>
      </c>
    </row>
    <row r="92" customFormat="false" ht="12.8" hidden="false" customHeight="false" outlineLevel="0" collapsed="false">
      <c r="A92" s="0" t="n">
        <v>139</v>
      </c>
      <c r="B92" s="0" t="n">
        <v>7759.6284352912</v>
      </c>
      <c r="C92" s="0" t="n">
        <v>14185103</v>
      </c>
    </row>
    <row r="93" customFormat="false" ht="12.8" hidden="false" customHeight="false" outlineLevel="0" collapsed="false">
      <c r="A93" s="0" t="n">
        <v>140</v>
      </c>
      <c r="B93" s="0" t="n">
        <v>7811.15936779276</v>
      </c>
      <c r="C93" s="0" t="n">
        <v>14177974</v>
      </c>
    </row>
    <row r="94" customFormat="false" ht="12.8" hidden="false" customHeight="false" outlineLevel="0" collapsed="false">
      <c r="A94" s="0" t="n">
        <v>141</v>
      </c>
      <c r="B94" s="0" t="n">
        <v>7827.3433305586</v>
      </c>
      <c r="C94" s="0" t="n">
        <v>14217762</v>
      </c>
    </row>
    <row r="95" customFormat="false" ht="12.8" hidden="false" customHeight="false" outlineLevel="0" collapsed="false">
      <c r="A95" s="0" t="n">
        <v>142</v>
      </c>
      <c r="B95" s="0" t="n">
        <v>7830.43718310699</v>
      </c>
      <c r="C95" s="0" t="n">
        <v>14251656</v>
      </c>
    </row>
    <row r="96" customFormat="false" ht="12.8" hidden="false" customHeight="false" outlineLevel="0" collapsed="false">
      <c r="A96" s="0" t="n">
        <v>143</v>
      </c>
      <c r="B96" s="0" t="n">
        <v>7792.02973706952</v>
      </c>
      <c r="C96" s="0" t="n">
        <v>14309590</v>
      </c>
    </row>
    <row r="97" customFormat="false" ht="12.8" hidden="false" customHeight="false" outlineLevel="0" collapsed="false">
      <c r="A97" s="0" t="n">
        <v>144</v>
      </c>
      <c r="B97" s="0" t="n">
        <v>7793.31435244363</v>
      </c>
      <c r="C97" s="0" t="n">
        <v>14331985</v>
      </c>
    </row>
    <row r="98" customFormat="false" ht="12.8" hidden="false" customHeight="false" outlineLevel="0" collapsed="false">
      <c r="A98" s="0" t="n">
        <v>145</v>
      </c>
      <c r="B98" s="0" t="n">
        <v>7816.28807655871</v>
      </c>
      <c r="C98" s="0" t="n">
        <v>14333990</v>
      </c>
    </row>
    <row r="99" customFormat="false" ht="12.8" hidden="false" customHeight="false" outlineLevel="0" collapsed="false">
      <c r="A99" s="0" t="n">
        <v>146</v>
      </c>
      <c r="B99" s="0" t="n">
        <v>7824.70277333924</v>
      </c>
      <c r="C99" s="0" t="n">
        <v>14373624</v>
      </c>
    </row>
    <row r="100" customFormat="false" ht="12.8" hidden="false" customHeight="false" outlineLevel="0" collapsed="false">
      <c r="A100" s="0" t="n">
        <v>147</v>
      </c>
      <c r="B100" s="0" t="n">
        <v>7860.04291598085</v>
      </c>
      <c r="C100" s="0" t="n">
        <v>14401084</v>
      </c>
    </row>
    <row r="101" customFormat="false" ht="12.8" hidden="false" customHeight="false" outlineLevel="0" collapsed="false">
      <c r="A101" s="0" t="n">
        <v>148</v>
      </c>
      <c r="B101" s="0" t="n">
        <v>7828.59496226607</v>
      </c>
      <c r="C101" s="0" t="n">
        <v>14442495</v>
      </c>
    </row>
    <row r="102" customFormat="false" ht="12.8" hidden="false" customHeight="false" outlineLevel="0" collapsed="false">
      <c r="A102" s="0" t="n">
        <v>149</v>
      </c>
      <c r="B102" s="0" t="n">
        <v>7845.09443253924</v>
      </c>
      <c r="C102" s="0" t="n">
        <v>14514735</v>
      </c>
    </row>
    <row r="103" customFormat="false" ht="12.8" hidden="false" customHeight="false" outlineLevel="0" collapsed="false">
      <c r="A103" s="0" t="n">
        <v>150</v>
      </c>
      <c r="B103" s="0" t="n">
        <v>7894.02846967022</v>
      </c>
      <c r="C103" s="0" t="n">
        <v>14469599</v>
      </c>
    </row>
    <row r="104" customFormat="false" ht="12.8" hidden="false" customHeight="false" outlineLevel="0" collapsed="false">
      <c r="A104" s="0" t="n">
        <v>151</v>
      </c>
      <c r="B104" s="0" t="n">
        <v>7921.66955865305</v>
      </c>
      <c r="C104" s="0" t="n">
        <v>14525759</v>
      </c>
    </row>
    <row r="105" customFormat="false" ht="12.8" hidden="false" customHeight="false" outlineLevel="0" collapsed="false">
      <c r="A105" s="0" t="n">
        <v>152</v>
      </c>
      <c r="B105" s="0" t="n">
        <v>7927.08738475716</v>
      </c>
      <c r="C105" s="0" t="n">
        <v>14525580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5964.69692516807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5814.12701750824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6364.4342048338</v>
      </c>
      <c r="C23" s="0" t="n">
        <v>9401693</v>
      </c>
    </row>
    <row r="24" customFormat="false" ht="12.8" hidden="false" customHeight="false" outlineLevel="0" collapsed="false">
      <c r="A24" s="0" t="n">
        <v>71</v>
      </c>
      <c r="B24" s="0" t="n">
        <v>6093.27890464604</v>
      </c>
      <c r="C24" s="0" t="n">
        <v>9905628</v>
      </c>
    </row>
    <row r="25" customFormat="false" ht="12.8" hidden="false" customHeight="false" outlineLevel="0" collapsed="false">
      <c r="A25" s="0" t="n">
        <v>72</v>
      </c>
      <c r="B25" s="0" t="n">
        <v>5980.18887666563</v>
      </c>
      <c r="C25" s="0" t="n">
        <v>10445166</v>
      </c>
    </row>
    <row r="26" customFormat="false" ht="12.8" hidden="false" customHeight="false" outlineLevel="0" collapsed="false">
      <c r="A26" s="0" t="n">
        <v>73</v>
      </c>
      <c r="B26" s="0" t="n">
        <v>5928.12774511113</v>
      </c>
      <c r="C26" s="0" t="n">
        <v>10784959</v>
      </c>
    </row>
    <row r="27" customFormat="false" ht="12.8" hidden="false" customHeight="false" outlineLevel="0" collapsed="false">
      <c r="A27" s="0" t="n">
        <v>74</v>
      </c>
      <c r="B27" s="0" t="n">
        <v>5978.57260588475</v>
      </c>
      <c r="C27" s="0" t="n">
        <v>11098718</v>
      </c>
    </row>
    <row r="28" customFormat="false" ht="12.8" hidden="false" customHeight="false" outlineLevel="0" collapsed="false">
      <c r="A28" s="0" t="n">
        <v>75</v>
      </c>
      <c r="B28" s="0" t="n">
        <v>6004.5474242825</v>
      </c>
      <c r="C28" s="0" t="n">
        <v>11564673</v>
      </c>
    </row>
    <row r="29" customFormat="false" ht="12.8" hidden="false" customHeight="false" outlineLevel="0" collapsed="false">
      <c r="A29" s="0" t="n">
        <v>76</v>
      </c>
      <c r="B29" s="0" t="n">
        <v>6161.87510881741</v>
      </c>
      <c r="C29" s="0" t="n">
        <v>11639225</v>
      </c>
    </row>
    <row r="30" customFormat="false" ht="12.8" hidden="false" customHeight="false" outlineLevel="0" collapsed="false">
      <c r="A30" s="0" t="n">
        <v>77</v>
      </c>
      <c r="B30" s="0" t="n">
        <v>6273.99236007898</v>
      </c>
      <c r="C30" s="0" t="n">
        <v>11658888</v>
      </c>
    </row>
    <row r="31" customFormat="false" ht="12.8" hidden="false" customHeight="false" outlineLevel="0" collapsed="false">
      <c r="A31" s="0" t="n">
        <v>78</v>
      </c>
      <c r="B31" s="0" t="n">
        <v>6403.95190399672</v>
      </c>
      <c r="C31" s="0" t="n">
        <v>11764580</v>
      </c>
    </row>
    <row r="32" customFormat="false" ht="12.8" hidden="false" customHeight="false" outlineLevel="0" collapsed="false">
      <c r="A32" s="0" t="n">
        <v>79</v>
      </c>
      <c r="B32" s="0" t="n">
        <v>6522.1142105131</v>
      </c>
      <c r="C32" s="0" t="n">
        <v>11812719</v>
      </c>
    </row>
    <row r="33" customFormat="false" ht="12.8" hidden="false" customHeight="false" outlineLevel="0" collapsed="false">
      <c r="A33" s="0" t="n">
        <v>80</v>
      </c>
      <c r="B33" s="0" t="n">
        <v>6614.6677805482</v>
      </c>
      <c r="C33" s="0" t="n">
        <v>11915672</v>
      </c>
    </row>
    <row r="34" customFormat="false" ht="12.8" hidden="false" customHeight="false" outlineLevel="0" collapsed="false">
      <c r="A34" s="0" t="n">
        <v>81</v>
      </c>
      <c r="B34" s="0" t="n">
        <v>6690.04228394325</v>
      </c>
      <c r="C34" s="0" t="n">
        <v>11909872</v>
      </c>
    </row>
    <row r="35" customFormat="false" ht="12.8" hidden="false" customHeight="false" outlineLevel="0" collapsed="false">
      <c r="A35" s="0" t="n">
        <v>82</v>
      </c>
      <c r="B35" s="0" t="n">
        <v>6741.42070419853</v>
      </c>
      <c r="C35" s="0" t="n">
        <v>11927039</v>
      </c>
    </row>
    <row r="36" customFormat="false" ht="12.8" hidden="false" customHeight="false" outlineLevel="0" collapsed="false">
      <c r="A36" s="0" t="n">
        <v>83</v>
      </c>
      <c r="B36" s="0" t="n">
        <v>6790.67431561384</v>
      </c>
      <c r="C36" s="0" t="n">
        <v>11963082</v>
      </c>
    </row>
    <row r="37" customFormat="false" ht="12.8" hidden="false" customHeight="false" outlineLevel="0" collapsed="false">
      <c r="A37" s="0" t="n">
        <v>84</v>
      </c>
      <c r="B37" s="0" t="n">
        <v>6871.10423695838</v>
      </c>
      <c r="C37" s="0" t="n">
        <v>12014869</v>
      </c>
    </row>
    <row r="38" customFormat="false" ht="12.8" hidden="false" customHeight="false" outlineLevel="0" collapsed="false">
      <c r="A38" s="0" t="n">
        <v>85</v>
      </c>
      <c r="B38" s="0" t="n">
        <v>6907.90395538608</v>
      </c>
      <c r="C38" s="0" t="n">
        <v>12065293</v>
      </c>
    </row>
    <row r="39" customFormat="false" ht="12.8" hidden="false" customHeight="false" outlineLevel="0" collapsed="false">
      <c r="A39" s="0" t="n">
        <v>86</v>
      </c>
      <c r="B39" s="0" t="n">
        <v>6951.82467047527</v>
      </c>
      <c r="C39" s="0" t="n">
        <v>12151349</v>
      </c>
    </row>
    <row r="40" customFormat="false" ht="12.8" hidden="false" customHeight="false" outlineLevel="0" collapsed="false">
      <c r="A40" s="0" t="n">
        <v>87</v>
      </c>
      <c r="B40" s="0" t="n">
        <v>6982.05689943774</v>
      </c>
      <c r="C40" s="0" t="n">
        <v>12251754</v>
      </c>
    </row>
    <row r="41" customFormat="false" ht="12.8" hidden="false" customHeight="false" outlineLevel="0" collapsed="false">
      <c r="A41" s="0" t="n">
        <v>88</v>
      </c>
      <c r="B41" s="0" t="n">
        <v>7059.05382934558</v>
      </c>
      <c r="C41" s="0" t="n">
        <v>12268437</v>
      </c>
    </row>
    <row r="42" customFormat="false" ht="12.8" hidden="false" customHeight="false" outlineLevel="0" collapsed="false">
      <c r="A42" s="0" t="n">
        <v>89</v>
      </c>
      <c r="B42" s="0" t="n">
        <v>7093.75291265411</v>
      </c>
      <c r="C42" s="0" t="n">
        <v>12384646</v>
      </c>
    </row>
    <row r="43" customFormat="false" ht="12.8" hidden="false" customHeight="false" outlineLevel="0" collapsed="false">
      <c r="A43" s="0" t="n">
        <v>90</v>
      </c>
      <c r="B43" s="0" t="n">
        <v>7139.83938091753</v>
      </c>
      <c r="C43" s="0" t="n">
        <v>12401266</v>
      </c>
    </row>
    <row r="44" customFormat="false" ht="12.8" hidden="false" customHeight="false" outlineLevel="0" collapsed="false">
      <c r="A44" s="0" t="n">
        <v>91</v>
      </c>
      <c r="B44" s="0" t="n">
        <v>7172.79487519728</v>
      </c>
      <c r="C44" s="0" t="n">
        <v>12474474</v>
      </c>
    </row>
    <row r="45" customFormat="false" ht="12.8" hidden="false" customHeight="false" outlineLevel="0" collapsed="false">
      <c r="A45" s="0" t="n">
        <v>92</v>
      </c>
      <c r="B45" s="0" t="n">
        <v>7241.25661998449</v>
      </c>
      <c r="C45" s="0" t="n">
        <v>12546828</v>
      </c>
    </row>
    <row r="46" customFormat="false" ht="12.8" hidden="false" customHeight="false" outlineLevel="0" collapsed="false">
      <c r="A46" s="0" t="n">
        <v>93</v>
      </c>
      <c r="B46" s="0" t="n">
        <v>7271.97528025661</v>
      </c>
      <c r="C46" s="0" t="n">
        <v>12661291</v>
      </c>
    </row>
    <row r="47" customFormat="false" ht="12.8" hidden="false" customHeight="false" outlineLevel="0" collapsed="false">
      <c r="A47" s="0" t="n">
        <v>94</v>
      </c>
      <c r="B47" s="0" t="n">
        <v>7322.56597873325</v>
      </c>
      <c r="C47" s="0" t="n">
        <v>12659394</v>
      </c>
    </row>
    <row r="48" customFormat="false" ht="12.8" hidden="false" customHeight="false" outlineLevel="0" collapsed="false">
      <c r="A48" s="0" t="n">
        <v>95</v>
      </c>
      <c r="B48" s="0" t="n">
        <v>7346.63840061737</v>
      </c>
      <c r="C48" s="0" t="n">
        <v>12730559</v>
      </c>
    </row>
    <row r="49" customFormat="false" ht="12.8" hidden="false" customHeight="false" outlineLevel="0" collapsed="false">
      <c r="A49" s="0" t="n">
        <v>96</v>
      </c>
      <c r="B49" s="0" t="n">
        <v>7409.56620929439</v>
      </c>
      <c r="C49" s="0" t="n">
        <v>12809006</v>
      </c>
    </row>
    <row r="50" customFormat="false" ht="12.8" hidden="false" customHeight="false" outlineLevel="0" collapsed="false">
      <c r="A50" s="0" t="n">
        <v>97</v>
      </c>
      <c r="B50" s="0" t="n">
        <v>7458.98932629259</v>
      </c>
      <c r="C50" s="0" t="n">
        <v>12798680</v>
      </c>
    </row>
    <row r="51" customFormat="false" ht="12.8" hidden="false" customHeight="false" outlineLevel="0" collapsed="false">
      <c r="A51" s="0" t="n">
        <v>98</v>
      </c>
      <c r="B51" s="0" t="n">
        <v>7497.55978747402</v>
      </c>
      <c r="C51" s="0" t="n">
        <v>12883791</v>
      </c>
    </row>
    <row r="52" customFormat="false" ht="12.8" hidden="false" customHeight="false" outlineLevel="0" collapsed="false">
      <c r="A52" s="0" t="n">
        <v>99</v>
      </c>
      <c r="B52" s="0" t="n">
        <v>7558.25165875858</v>
      </c>
      <c r="C52" s="0" t="n">
        <v>12975839</v>
      </c>
    </row>
    <row r="53" customFormat="false" ht="12.8" hidden="false" customHeight="false" outlineLevel="0" collapsed="false">
      <c r="A53" s="0" t="n">
        <v>100</v>
      </c>
      <c r="B53" s="0" t="n">
        <v>7576.1768387438</v>
      </c>
      <c r="C53" s="0" t="n">
        <v>13024331</v>
      </c>
    </row>
    <row r="54" customFormat="false" ht="12.8" hidden="false" customHeight="false" outlineLevel="0" collapsed="false">
      <c r="A54" s="0" t="n">
        <v>101</v>
      </c>
      <c r="B54" s="0" t="n">
        <v>7616.50328300653</v>
      </c>
      <c r="C54" s="0" t="n">
        <v>13075712</v>
      </c>
    </row>
    <row r="55" customFormat="false" ht="12.8" hidden="false" customHeight="false" outlineLevel="0" collapsed="false">
      <c r="A55" s="0" t="n">
        <v>102</v>
      </c>
      <c r="B55" s="0" t="n">
        <v>7612.82528429059</v>
      </c>
      <c r="C55" s="0" t="n">
        <v>13122422</v>
      </c>
    </row>
    <row r="56" customFormat="false" ht="12.8" hidden="false" customHeight="false" outlineLevel="0" collapsed="false">
      <c r="A56" s="0" t="n">
        <v>103</v>
      </c>
      <c r="B56" s="0" t="n">
        <v>7633.05979210751</v>
      </c>
      <c r="C56" s="0" t="n">
        <v>13209213</v>
      </c>
    </row>
    <row r="57" customFormat="false" ht="12.8" hidden="false" customHeight="false" outlineLevel="0" collapsed="false">
      <c r="A57" s="0" t="n">
        <v>104</v>
      </c>
      <c r="B57" s="0" t="n">
        <v>7665.65478309075</v>
      </c>
      <c r="C57" s="0" t="n">
        <v>13197492</v>
      </c>
    </row>
    <row r="58" customFormat="false" ht="12.8" hidden="false" customHeight="false" outlineLevel="0" collapsed="false">
      <c r="A58" s="0" t="n">
        <v>105</v>
      </c>
      <c r="B58" s="0" t="n">
        <v>7718.20622500745</v>
      </c>
      <c r="C58" s="0" t="n">
        <v>13232743</v>
      </c>
    </row>
    <row r="59" customFormat="false" ht="12.8" hidden="false" customHeight="false" outlineLevel="0" collapsed="false">
      <c r="A59" s="0" t="n">
        <v>106</v>
      </c>
      <c r="B59" s="0" t="n">
        <v>7794.64506124167</v>
      </c>
      <c r="C59" s="0" t="n">
        <v>13340895</v>
      </c>
    </row>
    <row r="60" customFormat="false" ht="12.8" hidden="false" customHeight="false" outlineLevel="0" collapsed="false">
      <c r="A60" s="0" t="n">
        <v>107</v>
      </c>
      <c r="B60" s="0" t="n">
        <v>7835.48064273713</v>
      </c>
      <c r="C60" s="0" t="n">
        <v>13366277</v>
      </c>
    </row>
    <row r="61" customFormat="false" ht="12.8" hidden="false" customHeight="false" outlineLevel="0" collapsed="false">
      <c r="A61" s="0" t="n">
        <v>108</v>
      </c>
      <c r="B61" s="0" t="n">
        <v>7896.08714605162</v>
      </c>
      <c r="C61" s="0" t="n">
        <v>13428299</v>
      </c>
    </row>
    <row r="62" customFormat="false" ht="12.8" hidden="false" customHeight="false" outlineLevel="0" collapsed="false">
      <c r="A62" s="0" t="n">
        <v>109</v>
      </c>
      <c r="B62" s="0" t="n">
        <v>7915.83863463538</v>
      </c>
      <c r="C62" s="0" t="n">
        <v>13452047</v>
      </c>
    </row>
    <row r="63" customFormat="false" ht="12.8" hidden="false" customHeight="false" outlineLevel="0" collapsed="false">
      <c r="A63" s="0" t="n">
        <v>110</v>
      </c>
      <c r="B63" s="0" t="n">
        <v>7932.45103988633</v>
      </c>
      <c r="C63" s="0" t="n">
        <v>13533102</v>
      </c>
    </row>
    <row r="64" customFormat="false" ht="12.8" hidden="false" customHeight="false" outlineLevel="0" collapsed="false">
      <c r="A64" s="0" t="n">
        <v>111</v>
      </c>
      <c r="B64" s="0" t="n">
        <v>7977.68066645429</v>
      </c>
      <c r="C64" s="0" t="n">
        <v>13585493</v>
      </c>
    </row>
    <row r="65" customFormat="false" ht="12.8" hidden="false" customHeight="false" outlineLevel="0" collapsed="false">
      <c r="A65" s="0" t="n">
        <v>112</v>
      </c>
      <c r="B65" s="0" t="n">
        <v>8008.40389939282</v>
      </c>
      <c r="C65" s="0" t="n">
        <v>13678124</v>
      </c>
    </row>
    <row r="66" customFormat="false" ht="12.8" hidden="false" customHeight="false" outlineLevel="0" collapsed="false">
      <c r="A66" s="0" t="n">
        <v>113</v>
      </c>
      <c r="B66" s="0" t="n">
        <v>8048.13451931884</v>
      </c>
      <c r="C66" s="0" t="n">
        <v>13702744</v>
      </c>
    </row>
    <row r="67" customFormat="false" ht="12.8" hidden="false" customHeight="false" outlineLevel="0" collapsed="false">
      <c r="A67" s="0" t="n">
        <v>114</v>
      </c>
      <c r="B67" s="0" t="n">
        <v>8088.72081304066</v>
      </c>
      <c r="C67" s="0" t="n">
        <v>13711804</v>
      </c>
    </row>
    <row r="68" customFormat="false" ht="12.8" hidden="false" customHeight="false" outlineLevel="0" collapsed="false">
      <c r="A68" s="0" t="n">
        <v>115</v>
      </c>
      <c r="B68" s="0" t="n">
        <v>8097.1176462719</v>
      </c>
      <c r="C68" s="0" t="n">
        <v>13750907</v>
      </c>
    </row>
    <row r="69" customFormat="false" ht="12.8" hidden="false" customHeight="false" outlineLevel="0" collapsed="false">
      <c r="A69" s="0" t="n">
        <v>116</v>
      </c>
      <c r="B69" s="0" t="n">
        <v>8147.4345753143</v>
      </c>
      <c r="C69" s="0" t="n">
        <v>13800117</v>
      </c>
    </row>
    <row r="70" customFormat="false" ht="12.8" hidden="false" customHeight="false" outlineLevel="0" collapsed="false">
      <c r="A70" s="0" t="n">
        <v>117</v>
      </c>
      <c r="B70" s="0" t="n">
        <v>8187.89809726187</v>
      </c>
      <c r="C70" s="0" t="n">
        <v>13872810</v>
      </c>
    </row>
    <row r="71" customFormat="false" ht="12.8" hidden="false" customHeight="false" outlineLevel="0" collapsed="false">
      <c r="A71" s="0" t="n">
        <v>118</v>
      </c>
      <c r="B71" s="0" t="n">
        <v>8215.44398359444</v>
      </c>
      <c r="C71" s="0" t="n">
        <v>13863095</v>
      </c>
    </row>
    <row r="72" customFormat="false" ht="12.8" hidden="false" customHeight="false" outlineLevel="0" collapsed="false">
      <c r="A72" s="0" t="n">
        <v>119</v>
      </c>
      <c r="B72" s="0" t="n">
        <v>8237.81327434675</v>
      </c>
      <c r="C72" s="0" t="n">
        <v>13838270</v>
      </c>
    </row>
    <row r="73" customFormat="false" ht="12.8" hidden="false" customHeight="false" outlineLevel="0" collapsed="false">
      <c r="A73" s="0" t="n">
        <v>120</v>
      </c>
      <c r="B73" s="0" t="n">
        <v>8249.11456962973</v>
      </c>
      <c r="C73" s="0" t="n">
        <v>13931342</v>
      </c>
    </row>
    <row r="74" customFormat="false" ht="12.8" hidden="false" customHeight="false" outlineLevel="0" collapsed="false">
      <c r="A74" s="0" t="n">
        <v>121</v>
      </c>
      <c r="B74" s="0" t="n">
        <v>8318.6303097343</v>
      </c>
      <c r="C74" s="0" t="n">
        <v>13918040</v>
      </c>
    </row>
    <row r="75" customFormat="false" ht="12.8" hidden="false" customHeight="false" outlineLevel="0" collapsed="false">
      <c r="A75" s="0" t="n">
        <v>122</v>
      </c>
      <c r="B75" s="0" t="n">
        <v>8355.82257354457</v>
      </c>
      <c r="C75" s="0" t="n">
        <v>14012348</v>
      </c>
    </row>
    <row r="76" customFormat="false" ht="12.8" hidden="false" customHeight="false" outlineLevel="0" collapsed="false">
      <c r="A76" s="0" t="n">
        <v>123</v>
      </c>
      <c r="B76" s="0" t="n">
        <v>8397.95937344236</v>
      </c>
      <c r="C76" s="0" t="n">
        <v>14054532</v>
      </c>
    </row>
    <row r="77" customFormat="false" ht="12.8" hidden="false" customHeight="false" outlineLevel="0" collapsed="false">
      <c r="A77" s="0" t="n">
        <v>124</v>
      </c>
      <c r="B77" s="0" t="n">
        <v>8421.84683082732</v>
      </c>
      <c r="C77" s="0" t="n">
        <v>14129298</v>
      </c>
    </row>
    <row r="78" customFormat="false" ht="12.8" hidden="false" customHeight="false" outlineLevel="0" collapsed="false">
      <c r="A78" s="0" t="n">
        <v>125</v>
      </c>
      <c r="B78" s="0" t="n">
        <v>8445.89160113532</v>
      </c>
      <c r="C78" s="0" t="n">
        <v>14104717</v>
      </c>
    </row>
    <row r="79" customFormat="false" ht="12.8" hidden="false" customHeight="false" outlineLevel="0" collapsed="false">
      <c r="A79" s="0" t="n">
        <v>126</v>
      </c>
      <c r="B79" s="0" t="n">
        <v>8474.75912136725</v>
      </c>
      <c r="C79" s="0" t="n">
        <v>14187000</v>
      </c>
    </row>
    <row r="80" customFormat="false" ht="12.8" hidden="false" customHeight="false" outlineLevel="0" collapsed="false">
      <c r="A80" s="0" t="n">
        <v>127</v>
      </c>
      <c r="B80" s="0" t="n">
        <v>8494.62380861673</v>
      </c>
      <c r="C80" s="0" t="n">
        <v>14283177</v>
      </c>
    </row>
    <row r="81" customFormat="false" ht="12.8" hidden="false" customHeight="false" outlineLevel="0" collapsed="false">
      <c r="A81" s="0" t="n">
        <v>128</v>
      </c>
      <c r="B81" s="0" t="n">
        <v>8506.41067225414</v>
      </c>
      <c r="C81" s="0" t="n">
        <v>14318847</v>
      </c>
    </row>
    <row r="82" customFormat="false" ht="12.8" hidden="false" customHeight="false" outlineLevel="0" collapsed="false">
      <c r="A82" s="0" t="n">
        <v>129</v>
      </c>
      <c r="B82" s="0" t="n">
        <v>8539.14921929727</v>
      </c>
      <c r="C82" s="0" t="n">
        <v>14379263</v>
      </c>
    </row>
    <row r="83" customFormat="false" ht="12.8" hidden="false" customHeight="false" outlineLevel="0" collapsed="false">
      <c r="A83" s="0" t="n">
        <v>130</v>
      </c>
      <c r="B83" s="0" t="n">
        <v>8588.91502525357</v>
      </c>
      <c r="C83" s="0" t="n">
        <v>14416847</v>
      </c>
    </row>
    <row r="84" customFormat="false" ht="12.8" hidden="false" customHeight="false" outlineLevel="0" collapsed="false">
      <c r="A84" s="0" t="n">
        <v>131</v>
      </c>
      <c r="B84" s="0" t="n">
        <v>8658.07220980272</v>
      </c>
      <c r="C84" s="0" t="n">
        <v>14378063</v>
      </c>
    </row>
    <row r="85" customFormat="false" ht="12.8" hidden="false" customHeight="false" outlineLevel="0" collapsed="false">
      <c r="A85" s="0" t="n">
        <v>132</v>
      </c>
      <c r="B85" s="0" t="n">
        <v>8650.60043097189</v>
      </c>
      <c r="C85" s="0" t="n">
        <v>14502380</v>
      </c>
    </row>
    <row r="86" customFormat="false" ht="12.8" hidden="false" customHeight="false" outlineLevel="0" collapsed="false">
      <c r="A86" s="0" t="n">
        <v>133</v>
      </c>
      <c r="B86" s="0" t="n">
        <v>8686.08536011926</v>
      </c>
      <c r="C86" s="0" t="n">
        <v>14504593</v>
      </c>
    </row>
    <row r="87" customFormat="false" ht="12.8" hidden="false" customHeight="false" outlineLevel="0" collapsed="false">
      <c r="A87" s="0" t="n">
        <v>134</v>
      </c>
      <c r="B87" s="0" t="n">
        <v>8663.6773117704</v>
      </c>
      <c r="C87" s="0" t="n">
        <v>14545399</v>
      </c>
    </row>
    <row r="88" customFormat="false" ht="12.8" hidden="false" customHeight="false" outlineLevel="0" collapsed="false">
      <c r="A88" s="0" t="n">
        <v>135</v>
      </c>
      <c r="B88" s="0" t="n">
        <v>8692.07371778423</v>
      </c>
      <c r="C88" s="0" t="n">
        <v>14646039</v>
      </c>
    </row>
    <row r="89" customFormat="false" ht="12.8" hidden="false" customHeight="false" outlineLevel="0" collapsed="false">
      <c r="A89" s="0" t="n">
        <v>136</v>
      </c>
      <c r="B89" s="0" t="n">
        <v>8708.94171389656</v>
      </c>
      <c r="C89" s="0" t="n">
        <v>14655405</v>
      </c>
    </row>
    <row r="90" customFormat="false" ht="12.8" hidden="false" customHeight="false" outlineLevel="0" collapsed="false">
      <c r="A90" s="0" t="n">
        <v>137</v>
      </c>
      <c r="B90" s="0" t="n">
        <v>8751.71243647286</v>
      </c>
      <c r="C90" s="0" t="n">
        <v>14683403</v>
      </c>
    </row>
    <row r="91" customFormat="false" ht="12.8" hidden="false" customHeight="false" outlineLevel="0" collapsed="false">
      <c r="A91" s="0" t="n">
        <v>138</v>
      </c>
      <c r="B91" s="0" t="n">
        <v>8750.84003311917</v>
      </c>
      <c r="C91" s="0" t="n">
        <v>14712151</v>
      </c>
    </row>
    <row r="92" customFormat="false" ht="12.8" hidden="false" customHeight="false" outlineLevel="0" collapsed="false">
      <c r="A92" s="0" t="n">
        <v>139</v>
      </c>
      <c r="B92" s="0" t="n">
        <v>8765.91596598434</v>
      </c>
      <c r="C92" s="0" t="n">
        <v>14771493</v>
      </c>
    </row>
    <row r="93" customFormat="false" ht="12.8" hidden="false" customHeight="false" outlineLevel="0" collapsed="false">
      <c r="A93" s="0" t="n">
        <v>140</v>
      </c>
      <c r="B93" s="0" t="n">
        <v>8774.46735424938</v>
      </c>
      <c r="C93" s="0" t="n">
        <v>14794015</v>
      </c>
    </row>
    <row r="94" customFormat="false" ht="12.8" hidden="false" customHeight="false" outlineLevel="0" collapsed="false">
      <c r="A94" s="0" t="n">
        <v>141</v>
      </c>
      <c r="B94" s="0" t="n">
        <v>8806.73523771442</v>
      </c>
      <c r="C94" s="0" t="n">
        <v>14903413</v>
      </c>
    </row>
    <row r="95" customFormat="false" ht="12.8" hidden="false" customHeight="false" outlineLevel="0" collapsed="false">
      <c r="A95" s="0" t="n">
        <v>142</v>
      </c>
      <c r="B95" s="0" t="n">
        <v>8820.34705426768</v>
      </c>
      <c r="C95" s="0" t="n">
        <v>14917168</v>
      </c>
    </row>
    <row r="96" customFormat="false" ht="12.8" hidden="false" customHeight="false" outlineLevel="0" collapsed="false">
      <c r="A96" s="0" t="n">
        <v>143</v>
      </c>
      <c r="B96" s="0" t="n">
        <v>8812.36806870688</v>
      </c>
      <c r="C96" s="0" t="n">
        <v>14973418</v>
      </c>
    </row>
    <row r="97" customFormat="false" ht="12.8" hidden="false" customHeight="false" outlineLevel="0" collapsed="false">
      <c r="A97" s="0" t="n">
        <v>144</v>
      </c>
      <c r="B97" s="0" t="n">
        <v>8823.71320347142</v>
      </c>
      <c r="C97" s="0" t="n">
        <v>15013626</v>
      </c>
    </row>
    <row r="98" customFormat="false" ht="12.8" hidden="false" customHeight="false" outlineLevel="0" collapsed="false">
      <c r="A98" s="0" t="n">
        <v>145</v>
      </c>
      <c r="B98" s="0" t="n">
        <v>8846.6152383876</v>
      </c>
      <c r="C98" s="0" t="n">
        <v>15025227</v>
      </c>
    </row>
    <row r="99" customFormat="false" ht="12.8" hidden="false" customHeight="false" outlineLevel="0" collapsed="false">
      <c r="A99" s="0" t="n">
        <v>146</v>
      </c>
      <c r="B99" s="0" t="n">
        <v>8847.51560774057</v>
      </c>
      <c r="C99" s="0" t="n">
        <v>15096705</v>
      </c>
    </row>
    <row r="100" customFormat="false" ht="12.8" hidden="false" customHeight="false" outlineLevel="0" collapsed="false">
      <c r="A100" s="0" t="n">
        <v>147</v>
      </c>
      <c r="B100" s="0" t="n">
        <v>8859.77534914926</v>
      </c>
      <c r="C100" s="0" t="n">
        <v>15128791</v>
      </c>
    </row>
    <row r="101" customFormat="false" ht="12.8" hidden="false" customHeight="false" outlineLevel="0" collapsed="false">
      <c r="A101" s="0" t="n">
        <v>148</v>
      </c>
      <c r="B101" s="0" t="n">
        <v>8886.39202524406</v>
      </c>
      <c r="C101" s="0" t="n">
        <v>15163489</v>
      </c>
    </row>
    <row r="102" customFormat="false" ht="12.8" hidden="false" customHeight="false" outlineLevel="0" collapsed="false">
      <c r="A102" s="0" t="n">
        <v>149</v>
      </c>
      <c r="B102" s="0" t="n">
        <v>8933.33750438234</v>
      </c>
      <c r="C102" s="0" t="n">
        <v>15147452</v>
      </c>
    </row>
    <row r="103" customFormat="false" ht="12.8" hidden="false" customHeight="false" outlineLevel="0" collapsed="false">
      <c r="A103" s="0" t="n">
        <v>150</v>
      </c>
      <c r="B103" s="0" t="n">
        <v>8962.91288369953</v>
      </c>
      <c r="C103" s="0" t="n">
        <v>15170095</v>
      </c>
    </row>
    <row r="104" customFormat="false" ht="12.8" hidden="false" customHeight="false" outlineLevel="0" collapsed="false">
      <c r="A104" s="0" t="n">
        <v>151</v>
      </c>
      <c r="B104" s="0" t="n">
        <v>8989.83877278607</v>
      </c>
      <c r="C104" s="0" t="n">
        <v>15203069</v>
      </c>
    </row>
    <row r="105" customFormat="false" ht="12.8" hidden="false" customHeight="false" outlineLevel="0" collapsed="false">
      <c r="A105" s="0" t="n">
        <v>152</v>
      </c>
      <c r="B105" s="0" t="n">
        <v>9015.17458896066</v>
      </c>
      <c r="C105" s="0" t="n">
        <v>15259700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5964.69692516807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5814.12701750824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5930.04634320402</v>
      </c>
      <c r="C22" s="0" t="n">
        <v>11516503</v>
      </c>
    </row>
    <row r="23" customFormat="false" ht="12.8" hidden="false" customHeight="false" outlineLevel="0" collapsed="false">
      <c r="A23" s="0" t="n">
        <v>70</v>
      </c>
      <c r="B23" s="0" t="n">
        <v>6361.98249860389</v>
      </c>
      <c r="C23" s="0" t="n">
        <v>9403544</v>
      </c>
    </row>
    <row r="24" customFormat="false" ht="12.8" hidden="false" customHeight="false" outlineLevel="0" collapsed="false">
      <c r="A24" s="0" t="n">
        <v>71</v>
      </c>
      <c r="B24" s="0" t="n">
        <v>6091.38137580562</v>
      </c>
      <c r="C24" s="0" t="n">
        <v>9907200</v>
      </c>
    </row>
    <row r="25" customFormat="false" ht="12.8" hidden="false" customHeight="false" outlineLevel="0" collapsed="false">
      <c r="A25" s="0" t="n">
        <v>72</v>
      </c>
      <c r="B25" s="0" t="n">
        <v>5982.54823850888</v>
      </c>
      <c r="C25" s="0" t="n">
        <v>10446968</v>
      </c>
    </row>
    <row r="26" customFormat="false" ht="12.8" hidden="false" customHeight="false" outlineLevel="0" collapsed="false">
      <c r="A26" s="0" t="n">
        <v>73</v>
      </c>
      <c r="B26" s="0" t="n">
        <v>5849.49442376879</v>
      </c>
      <c r="C26" s="0" t="n">
        <v>10786830</v>
      </c>
    </row>
    <row r="27" customFormat="false" ht="12.8" hidden="false" customHeight="false" outlineLevel="0" collapsed="false">
      <c r="A27" s="0" t="n">
        <v>74</v>
      </c>
      <c r="B27" s="0" t="n">
        <v>5783.96669414075</v>
      </c>
      <c r="C27" s="0" t="n">
        <v>11100673</v>
      </c>
    </row>
    <row r="28" customFormat="false" ht="12.8" hidden="false" customHeight="false" outlineLevel="0" collapsed="false">
      <c r="A28" s="0" t="n">
        <v>75</v>
      </c>
      <c r="B28" s="0" t="n">
        <v>5697.71726626559</v>
      </c>
      <c r="C28" s="0" t="n">
        <v>11569986</v>
      </c>
    </row>
    <row r="29" customFormat="false" ht="12.8" hidden="false" customHeight="false" outlineLevel="0" collapsed="false">
      <c r="A29" s="0" t="n">
        <v>76</v>
      </c>
      <c r="B29" s="0" t="n">
        <v>5728.58446930523</v>
      </c>
      <c r="C29" s="0" t="n">
        <v>11629534</v>
      </c>
    </row>
    <row r="30" customFormat="false" ht="12.8" hidden="false" customHeight="false" outlineLevel="0" collapsed="false">
      <c r="A30" s="0" t="n">
        <v>77</v>
      </c>
      <c r="B30" s="0" t="n">
        <v>5760.46066996241</v>
      </c>
      <c r="C30" s="0" t="n">
        <v>11622282</v>
      </c>
    </row>
    <row r="31" customFormat="false" ht="12.8" hidden="false" customHeight="false" outlineLevel="0" collapsed="false">
      <c r="A31" s="0" t="n">
        <v>78</v>
      </c>
      <c r="B31" s="0" t="n">
        <v>5820.56043974182</v>
      </c>
      <c r="C31" s="0" t="n">
        <v>11708417</v>
      </c>
    </row>
    <row r="32" customFormat="false" ht="12.8" hidden="false" customHeight="false" outlineLevel="0" collapsed="false">
      <c r="A32" s="0" t="n">
        <v>79</v>
      </c>
      <c r="B32" s="0" t="n">
        <v>5879.86803210576</v>
      </c>
      <c r="C32" s="0" t="n">
        <v>11730726</v>
      </c>
    </row>
    <row r="33" customFormat="false" ht="12.8" hidden="false" customHeight="false" outlineLevel="0" collapsed="false">
      <c r="A33" s="0" t="n">
        <v>80</v>
      </c>
      <c r="B33" s="0" t="n">
        <v>5904.90058483298</v>
      </c>
      <c r="C33" s="0" t="n">
        <v>11799781</v>
      </c>
    </row>
    <row r="34" customFormat="false" ht="12.8" hidden="false" customHeight="false" outlineLevel="0" collapsed="false">
      <c r="A34" s="0" t="n">
        <v>81</v>
      </c>
      <c r="B34" s="0" t="n">
        <v>5971.27220295058</v>
      </c>
      <c r="C34" s="0" t="n">
        <v>11778428</v>
      </c>
    </row>
    <row r="35" customFormat="false" ht="12.8" hidden="false" customHeight="false" outlineLevel="0" collapsed="false">
      <c r="A35" s="0" t="n">
        <v>82</v>
      </c>
      <c r="B35" s="0" t="n">
        <v>5994.47914458553</v>
      </c>
      <c r="C35" s="0" t="n">
        <v>11840500</v>
      </c>
    </row>
    <row r="36" customFormat="false" ht="12.8" hidden="false" customHeight="false" outlineLevel="0" collapsed="false">
      <c r="A36" s="0" t="n">
        <v>83</v>
      </c>
      <c r="B36" s="0" t="n">
        <v>6042.35020971093</v>
      </c>
      <c r="C36" s="0" t="n">
        <v>11901541</v>
      </c>
    </row>
    <row r="37" customFormat="false" ht="12.8" hidden="false" customHeight="false" outlineLevel="0" collapsed="false">
      <c r="A37" s="0" t="n">
        <v>84</v>
      </c>
      <c r="B37" s="0" t="n">
        <v>6106.55821340126</v>
      </c>
      <c r="C37" s="0" t="n">
        <v>11884956</v>
      </c>
    </row>
    <row r="38" customFormat="false" ht="12.8" hidden="false" customHeight="false" outlineLevel="0" collapsed="false">
      <c r="A38" s="0" t="n">
        <v>85</v>
      </c>
      <c r="B38" s="0" t="n">
        <v>6164.68532526358</v>
      </c>
      <c r="C38" s="0" t="n">
        <v>11916583</v>
      </c>
    </row>
    <row r="39" customFormat="false" ht="12.8" hidden="false" customHeight="false" outlineLevel="0" collapsed="false">
      <c r="A39" s="0" t="n">
        <v>86</v>
      </c>
      <c r="B39" s="0" t="n">
        <v>6193.90370961474</v>
      </c>
      <c r="C39" s="0" t="n">
        <v>11943842</v>
      </c>
    </row>
    <row r="40" customFormat="false" ht="12.8" hidden="false" customHeight="false" outlineLevel="0" collapsed="false">
      <c r="A40" s="0" t="n">
        <v>87</v>
      </c>
      <c r="B40" s="0" t="n">
        <v>6201.74129116553</v>
      </c>
      <c r="C40" s="0" t="n">
        <v>11974421</v>
      </c>
    </row>
    <row r="41" customFormat="false" ht="12.8" hidden="false" customHeight="false" outlineLevel="0" collapsed="false">
      <c r="A41" s="0" t="n">
        <v>88</v>
      </c>
      <c r="B41" s="0" t="n">
        <v>6232.46970124449</v>
      </c>
      <c r="C41" s="0" t="n">
        <v>12019576</v>
      </c>
    </row>
    <row r="42" customFormat="false" ht="12.8" hidden="false" customHeight="false" outlineLevel="0" collapsed="false">
      <c r="A42" s="0" t="n">
        <v>89</v>
      </c>
      <c r="B42" s="0" t="n">
        <v>6246.19926970772</v>
      </c>
      <c r="C42" s="0" t="n">
        <v>12051513</v>
      </c>
    </row>
    <row r="43" customFormat="false" ht="12.8" hidden="false" customHeight="false" outlineLevel="0" collapsed="false">
      <c r="A43" s="0" t="n">
        <v>90</v>
      </c>
      <c r="B43" s="0" t="n">
        <v>6253.06342998742</v>
      </c>
      <c r="C43" s="0" t="n">
        <v>12085727</v>
      </c>
    </row>
    <row r="44" customFormat="false" ht="12.8" hidden="false" customHeight="false" outlineLevel="0" collapsed="false">
      <c r="A44" s="0" t="n">
        <v>91</v>
      </c>
      <c r="B44" s="0" t="n">
        <v>6238.19530828645</v>
      </c>
      <c r="C44" s="0" t="n">
        <v>12177676</v>
      </c>
    </row>
    <row r="45" customFormat="false" ht="12.8" hidden="false" customHeight="false" outlineLevel="0" collapsed="false">
      <c r="A45" s="0" t="n">
        <v>92</v>
      </c>
      <c r="B45" s="0" t="n">
        <v>6279.00760797195</v>
      </c>
      <c r="C45" s="0" t="n">
        <v>12212069</v>
      </c>
    </row>
    <row r="46" customFormat="false" ht="12.8" hidden="false" customHeight="false" outlineLevel="0" collapsed="false">
      <c r="A46" s="0" t="n">
        <v>93</v>
      </c>
      <c r="B46" s="0" t="n">
        <v>6290.28544612508</v>
      </c>
      <c r="C46" s="0" t="n">
        <v>12284144</v>
      </c>
    </row>
    <row r="47" customFormat="false" ht="12.8" hidden="false" customHeight="false" outlineLevel="0" collapsed="false">
      <c r="A47" s="0" t="n">
        <v>94</v>
      </c>
      <c r="B47" s="0" t="n">
        <v>6323.34596904513</v>
      </c>
      <c r="C47" s="0" t="n">
        <v>12257877</v>
      </c>
    </row>
    <row r="48" customFormat="false" ht="12.8" hidden="false" customHeight="false" outlineLevel="0" collapsed="false">
      <c r="A48" s="0" t="n">
        <v>95</v>
      </c>
      <c r="B48" s="0" t="n">
        <v>6313.53490799255</v>
      </c>
      <c r="C48" s="0" t="n">
        <v>12343938</v>
      </c>
    </row>
    <row r="49" customFormat="false" ht="12.8" hidden="false" customHeight="false" outlineLevel="0" collapsed="false">
      <c r="A49" s="0" t="n">
        <v>96</v>
      </c>
      <c r="B49" s="0" t="n">
        <v>6387.02641760228</v>
      </c>
      <c r="C49" s="0" t="n">
        <v>12336409</v>
      </c>
    </row>
    <row r="50" customFormat="false" ht="12.8" hidden="false" customHeight="false" outlineLevel="0" collapsed="false">
      <c r="A50" s="0" t="n">
        <v>97</v>
      </c>
      <c r="B50" s="0" t="n">
        <v>6396.03800701663</v>
      </c>
      <c r="C50" s="0" t="n">
        <v>12408651</v>
      </c>
    </row>
    <row r="51" customFormat="false" ht="12.8" hidden="false" customHeight="false" outlineLevel="0" collapsed="false">
      <c r="A51" s="0" t="n">
        <v>98</v>
      </c>
      <c r="B51" s="0" t="n">
        <v>6407.1411257815</v>
      </c>
      <c r="C51" s="0" t="n">
        <v>12426299</v>
      </c>
    </row>
    <row r="52" customFormat="false" ht="12.8" hidden="false" customHeight="false" outlineLevel="0" collapsed="false">
      <c r="A52" s="0" t="n">
        <v>99</v>
      </c>
      <c r="B52" s="0" t="n">
        <v>6416.84532055312</v>
      </c>
      <c r="C52" s="0" t="n">
        <v>12472015</v>
      </c>
    </row>
    <row r="53" customFormat="false" ht="12.8" hidden="false" customHeight="false" outlineLevel="0" collapsed="false">
      <c r="A53" s="0" t="n">
        <v>100</v>
      </c>
      <c r="B53" s="0" t="n">
        <v>6461.8420857635</v>
      </c>
      <c r="C53" s="0" t="n">
        <v>12515096</v>
      </c>
    </row>
    <row r="54" customFormat="false" ht="12.8" hidden="false" customHeight="false" outlineLevel="0" collapsed="false">
      <c r="A54" s="0" t="n">
        <v>101</v>
      </c>
      <c r="B54" s="0" t="n">
        <v>6475.82138741731</v>
      </c>
      <c r="C54" s="0" t="n">
        <v>12508324</v>
      </c>
    </row>
    <row r="55" customFormat="false" ht="12.8" hidden="false" customHeight="false" outlineLevel="0" collapsed="false">
      <c r="A55" s="0" t="n">
        <v>102</v>
      </c>
      <c r="B55" s="0" t="n">
        <v>6474.34926549105</v>
      </c>
      <c r="C55" s="0" t="n">
        <v>12571340</v>
      </c>
    </row>
    <row r="56" customFormat="false" ht="12.8" hidden="false" customHeight="false" outlineLevel="0" collapsed="false">
      <c r="A56" s="0" t="n">
        <v>103</v>
      </c>
      <c r="B56" s="0" t="n">
        <v>6514.65134568589</v>
      </c>
      <c r="C56" s="0" t="n">
        <v>12614269</v>
      </c>
    </row>
    <row r="57" customFormat="false" ht="12.8" hidden="false" customHeight="false" outlineLevel="0" collapsed="false">
      <c r="A57" s="0" t="n">
        <v>104</v>
      </c>
      <c r="B57" s="0" t="n">
        <v>6535.24297607759</v>
      </c>
      <c r="C57" s="0" t="n">
        <v>12666165</v>
      </c>
    </row>
    <row r="58" customFormat="false" ht="12.8" hidden="false" customHeight="false" outlineLevel="0" collapsed="false">
      <c r="A58" s="0" t="n">
        <v>105</v>
      </c>
      <c r="B58" s="0" t="n">
        <v>6550.14045593168</v>
      </c>
      <c r="C58" s="0" t="n">
        <v>12695535</v>
      </c>
    </row>
    <row r="59" customFormat="false" ht="12.8" hidden="false" customHeight="false" outlineLevel="0" collapsed="false">
      <c r="A59" s="0" t="n">
        <v>106</v>
      </c>
      <c r="B59" s="0" t="n">
        <v>6578.68289272359</v>
      </c>
      <c r="C59" s="0" t="n">
        <v>12665532</v>
      </c>
    </row>
    <row r="60" customFormat="false" ht="12.8" hidden="false" customHeight="false" outlineLevel="0" collapsed="false">
      <c r="A60" s="0" t="n">
        <v>107</v>
      </c>
      <c r="B60" s="0" t="n">
        <v>6610.36325966159</v>
      </c>
      <c r="C60" s="0" t="n">
        <v>12726589</v>
      </c>
    </row>
    <row r="61" customFormat="false" ht="12.8" hidden="false" customHeight="false" outlineLevel="0" collapsed="false">
      <c r="A61" s="0" t="n">
        <v>108</v>
      </c>
      <c r="B61" s="0" t="n">
        <v>6638.72574283815</v>
      </c>
      <c r="C61" s="0" t="n">
        <v>12724466</v>
      </c>
    </row>
    <row r="62" customFormat="false" ht="12.8" hidden="false" customHeight="false" outlineLevel="0" collapsed="false">
      <c r="A62" s="0" t="n">
        <v>109</v>
      </c>
      <c r="B62" s="0" t="n">
        <v>6680.89252320263</v>
      </c>
      <c r="C62" s="0" t="n">
        <v>12787135</v>
      </c>
    </row>
    <row r="63" customFormat="false" ht="12.8" hidden="false" customHeight="false" outlineLevel="0" collapsed="false">
      <c r="A63" s="0" t="n">
        <v>110</v>
      </c>
      <c r="B63" s="0" t="n">
        <v>6668.74652777855</v>
      </c>
      <c r="C63" s="0" t="n">
        <v>12830548</v>
      </c>
    </row>
    <row r="64" customFormat="false" ht="12.8" hidden="false" customHeight="false" outlineLevel="0" collapsed="false">
      <c r="A64" s="0" t="n">
        <v>111</v>
      </c>
      <c r="B64" s="0" t="n">
        <v>6683.00467645402</v>
      </c>
      <c r="C64" s="0" t="n">
        <v>12799382</v>
      </c>
    </row>
    <row r="65" customFormat="false" ht="12.8" hidden="false" customHeight="false" outlineLevel="0" collapsed="false">
      <c r="A65" s="0" t="n">
        <v>112</v>
      </c>
      <c r="B65" s="0" t="n">
        <v>6698.28019514751</v>
      </c>
      <c r="C65" s="0" t="n">
        <v>12823576</v>
      </c>
    </row>
    <row r="66" customFormat="false" ht="12.8" hidden="false" customHeight="false" outlineLevel="0" collapsed="false">
      <c r="A66" s="0" t="n">
        <v>113</v>
      </c>
      <c r="B66" s="0" t="n">
        <v>6688.6258630293</v>
      </c>
      <c r="C66" s="0" t="n">
        <v>12901181</v>
      </c>
    </row>
    <row r="67" customFormat="false" ht="12.8" hidden="false" customHeight="false" outlineLevel="0" collapsed="false">
      <c r="A67" s="0" t="n">
        <v>114</v>
      </c>
      <c r="B67" s="0" t="n">
        <v>6714.77424487788</v>
      </c>
      <c r="C67" s="0" t="n">
        <v>12936883</v>
      </c>
    </row>
    <row r="68" customFormat="false" ht="12.8" hidden="false" customHeight="false" outlineLevel="0" collapsed="false">
      <c r="A68" s="0" t="n">
        <v>115</v>
      </c>
      <c r="B68" s="0" t="n">
        <v>6723.1009070862</v>
      </c>
      <c r="C68" s="0" t="n">
        <v>12947343</v>
      </c>
    </row>
    <row r="69" customFormat="false" ht="12.8" hidden="false" customHeight="false" outlineLevel="0" collapsed="false">
      <c r="A69" s="0" t="n">
        <v>116</v>
      </c>
      <c r="B69" s="0" t="n">
        <v>6754.05880331653</v>
      </c>
      <c r="C69" s="0" t="n">
        <v>12980398</v>
      </c>
    </row>
    <row r="70" customFormat="false" ht="12.8" hidden="false" customHeight="false" outlineLevel="0" collapsed="false">
      <c r="A70" s="0" t="n">
        <v>117</v>
      </c>
      <c r="B70" s="0" t="n">
        <v>6750.80470385899</v>
      </c>
      <c r="C70" s="0" t="n">
        <v>12919726</v>
      </c>
    </row>
    <row r="71" customFormat="false" ht="12.8" hidden="false" customHeight="false" outlineLevel="0" collapsed="false">
      <c r="A71" s="0" t="n">
        <v>118</v>
      </c>
      <c r="B71" s="0" t="n">
        <v>6740.2346534729</v>
      </c>
      <c r="C71" s="0" t="n">
        <v>13021970</v>
      </c>
    </row>
    <row r="72" customFormat="false" ht="12.8" hidden="false" customHeight="false" outlineLevel="0" collapsed="false">
      <c r="A72" s="0" t="n">
        <v>119</v>
      </c>
      <c r="B72" s="0" t="n">
        <v>6747.4679785263</v>
      </c>
      <c r="C72" s="0" t="n">
        <v>12998834</v>
      </c>
    </row>
    <row r="73" customFormat="false" ht="12.8" hidden="false" customHeight="false" outlineLevel="0" collapsed="false">
      <c r="A73" s="0" t="n">
        <v>120</v>
      </c>
      <c r="B73" s="0" t="n">
        <v>6778.60688387179</v>
      </c>
      <c r="C73" s="0" t="n">
        <v>13022102</v>
      </c>
    </row>
    <row r="74" customFormat="false" ht="12.8" hidden="false" customHeight="false" outlineLevel="0" collapsed="false">
      <c r="A74" s="0" t="n">
        <v>121</v>
      </c>
      <c r="B74" s="0" t="n">
        <v>6777.88667855124</v>
      </c>
      <c r="C74" s="0" t="n">
        <v>13025989</v>
      </c>
    </row>
    <row r="75" customFormat="false" ht="12.8" hidden="false" customHeight="false" outlineLevel="0" collapsed="false">
      <c r="A75" s="0" t="n">
        <v>122</v>
      </c>
      <c r="B75" s="0" t="n">
        <v>6779.03770083282</v>
      </c>
      <c r="C75" s="0" t="n">
        <v>13079618</v>
      </c>
    </row>
    <row r="76" customFormat="false" ht="12.8" hidden="false" customHeight="false" outlineLevel="0" collapsed="false">
      <c r="A76" s="0" t="n">
        <v>123</v>
      </c>
      <c r="B76" s="0" t="n">
        <v>6764.53448897301</v>
      </c>
      <c r="C76" s="0" t="n">
        <v>13126457</v>
      </c>
    </row>
    <row r="77" customFormat="false" ht="12.8" hidden="false" customHeight="false" outlineLevel="0" collapsed="false">
      <c r="A77" s="0" t="n">
        <v>124</v>
      </c>
      <c r="B77" s="0" t="n">
        <v>6815.37084187303</v>
      </c>
      <c r="C77" s="0" t="n">
        <v>13055441</v>
      </c>
    </row>
    <row r="78" customFormat="false" ht="12.8" hidden="false" customHeight="false" outlineLevel="0" collapsed="false">
      <c r="A78" s="0" t="n">
        <v>125</v>
      </c>
      <c r="B78" s="0" t="n">
        <v>6824.52657895765</v>
      </c>
      <c r="C78" s="0" t="n">
        <v>13109342</v>
      </c>
    </row>
    <row r="79" customFormat="false" ht="12.8" hidden="false" customHeight="false" outlineLevel="0" collapsed="false">
      <c r="A79" s="0" t="n">
        <v>126</v>
      </c>
      <c r="B79" s="0" t="n">
        <v>6859.41554273</v>
      </c>
      <c r="C79" s="0" t="n">
        <v>13154203</v>
      </c>
    </row>
    <row r="80" customFormat="false" ht="12.8" hidden="false" customHeight="false" outlineLevel="0" collapsed="false">
      <c r="A80" s="0" t="n">
        <v>127</v>
      </c>
      <c r="B80" s="0" t="n">
        <v>6854.52757004059</v>
      </c>
      <c r="C80" s="0" t="n">
        <v>13202245</v>
      </c>
    </row>
    <row r="81" customFormat="false" ht="12.8" hidden="false" customHeight="false" outlineLevel="0" collapsed="false">
      <c r="A81" s="0" t="n">
        <v>128</v>
      </c>
      <c r="B81" s="0" t="n">
        <v>6882.36812920852</v>
      </c>
      <c r="C81" s="0" t="n">
        <v>13183988</v>
      </c>
    </row>
    <row r="82" customFormat="false" ht="12.8" hidden="false" customHeight="false" outlineLevel="0" collapsed="false">
      <c r="A82" s="0" t="n">
        <v>129</v>
      </c>
      <c r="B82" s="0" t="n">
        <v>6888.02699027554</v>
      </c>
      <c r="C82" s="0" t="n">
        <v>13230178</v>
      </c>
    </row>
    <row r="83" customFormat="false" ht="12.8" hidden="false" customHeight="false" outlineLevel="0" collapsed="false">
      <c r="A83" s="0" t="n">
        <v>130</v>
      </c>
      <c r="B83" s="0" t="n">
        <v>6909.70869123537</v>
      </c>
      <c r="C83" s="0" t="n">
        <v>13300530</v>
      </c>
    </row>
    <row r="84" customFormat="false" ht="12.8" hidden="false" customHeight="false" outlineLevel="0" collapsed="false">
      <c r="A84" s="0" t="n">
        <v>131</v>
      </c>
      <c r="B84" s="0" t="n">
        <v>6883.88708381079</v>
      </c>
      <c r="C84" s="0" t="n">
        <v>13260386</v>
      </c>
    </row>
    <row r="85" customFormat="false" ht="12.8" hidden="false" customHeight="false" outlineLevel="0" collapsed="false">
      <c r="A85" s="0" t="n">
        <v>132</v>
      </c>
      <c r="B85" s="0" t="n">
        <v>6896.53188428505</v>
      </c>
      <c r="C85" s="0" t="n">
        <v>13276515</v>
      </c>
    </row>
    <row r="86" customFormat="false" ht="12.8" hidden="false" customHeight="false" outlineLevel="0" collapsed="false">
      <c r="A86" s="0" t="n">
        <v>133</v>
      </c>
      <c r="B86" s="0" t="n">
        <v>6890.25598294277</v>
      </c>
      <c r="C86" s="0" t="n">
        <v>13307607</v>
      </c>
    </row>
    <row r="87" customFormat="false" ht="12.8" hidden="false" customHeight="false" outlineLevel="0" collapsed="false">
      <c r="A87" s="0" t="n">
        <v>134</v>
      </c>
      <c r="B87" s="0" t="n">
        <v>6906.52897698764</v>
      </c>
      <c r="C87" s="0" t="n">
        <v>13313832</v>
      </c>
    </row>
    <row r="88" customFormat="false" ht="12.8" hidden="false" customHeight="false" outlineLevel="0" collapsed="false">
      <c r="A88" s="0" t="n">
        <v>135</v>
      </c>
      <c r="B88" s="0" t="n">
        <v>6878.75575858185</v>
      </c>
      <c r="C88" s="0" t="n">
        <v>13318960</v>
      </c>
    </row>
    <row r="89" customFormat="false" ht="12.8" hidden="false" customHeight="false" outlineLevel="0" collapsed="false">
      <c r="A89" s="0" t="n">
        <v>136</v>
      </c>
      <c r="B89" s="0" t="n">
        <v>6867.10560653983</v>
      </c>
      <c r="C89" s="0" t="n">
        <v>13332820</v>
      </c>
    </row>
    <row r="90" customFormat="false" ht="12.8" hidden="false" customHeight="false" outlineLevel="0" collapsed="false">
      <c r="A90" s="0" t="n">
        <v>137</v>
      </c>
      <c r="B90" s="0" t="n">
        <v>6850.19737389204</v>
      </c>
      <c r="C90" s="0" t="n">
        <v>13451869</v>
      </c>
    </row>
    <row r="91" customFormat="false" ht="12.8" hidden="false" customHeight="false" outlineLevel="0" collapsed="false">
      <c r="A91" s="0" t="n">
        <v>138</v>
      </c>
      <c r="B91" s="0" t="n">
        <v>6874.85096800344</v>
      </c>
      <c r="C91" s="0" t="n">
        <v>13465426</v>
      </c>
    </row>
    <row r="92" customFormat="false" ht="12.8" hidden="false" customHeight="false" outlineLevel="0" collapsed="false">
      <c r="A92" s="0" t="n">
        <v>139</v>
      </c>
      <c r="B92" s="0" t="n">
        <v>6872.28168936619</v>
      </c>
      <c r="C92" s="0" t="n">
        <v>13481218</v>
      </c>
    </row>
    <row r="93" customFormat="false" ht="12.8" hidden="false" customHeight="false" outlineLevel="0" collapsed="false">
      <c r="A93" s="0" t="n">
        <v>140</v>
      </c>
      <c r="B93" s="0" t="n">
        <v>6875.68329222266</v>
      </c>
      <c r="C93" s="0" t="n">
        <v>13489437</v>
      </c>
    </row>
    <row r="94" customFormat="false" ht="12.8" hidden="false" customHeight="false" outlineLevel="0" collapsed="false">
      <c r="A94" s="0" t="n">
        <v>141</v>
      </c>
      <c r="B94" s="0" t="n">
        <v>6901.30014245419</v>
      </c>
      <c r="C94" s="0" t="n">
        <v>13550712</v>
      </c>
    </row>
    <row r="95" customFormat="false" ht="12.8" hidden="false" customHeight="false" outlineLevel="0" collapsed="false">
      <c r="A95" s="0" t="n">
        <v>142</v>
      </c>
      <c r="B95" s="0" t="n">
        <v>6893.35770851991</v>
      </c>
      <c r="C95" s="0" t="n">
        <v>13575581</v>
      </c>
    </row>
    <row r="96" customFormat="false" ht="12.8" hidden="false" customHeight="false" outlineLevel="0" collapsed="false">
      <c r="A96" s="0" t="n">
        <v>143</v>
      </c>
      <c r="B96" s="0" t="n">
        <v>6907.23065570851</v>
      </c>
      <c r="C96" s="0" t="n">
        <v>13547785</v>
      </c>
    </row>
    <row r="97" customFormat="false" ht="12.8" hidden="false" customHeight="false" outlineLevel="0" collapsed="false">
      <c r="A97" s="0" t="n">
        <v>144</v>
      </c>
      <c r="B97" s="0" t="n">
        <v>6925.74884665017</v>
      </c>
      <c r="C97" s="0" t="n">
        <v>13529823</v>
      </c>
    </row>
    <row r="98" customFormat="false" ht="12.8" hidden="false" customHeight="false" outlineLevel="0" collapsed="false">
      <c r="A98" s="0" t="n">
        <v>145</v>
      </c>
      <c r="B98" s="0" t="n">
        <v>6895.05921498029</v>
      </c>
      <c r="C98" s="0" t="n">
        <v>13582713</v>
      </c>
    </row>
    <row r="99" customFormat="false" ht="12.8" hidden="false" customHeight="false" outlineLevel="0" collapsed="false">
      <c r="A99" s="0" t="n">
        <v>146</v>
      </c>
      <c r="B99" s="0" t="n">
        <v>6908.95045547953</v>
      </c>
      <c r="C99" s="0" t="n">
        <v>13560559</v>
      </c>
    </row>
    <row r="100" customFormat="false" ht="12.8" hidden="false" customHeight="false" outlineLevel="0" collapsed="false">
      <c r="A100" s="0" t="n">
        <v>147</v>
      </c>
      <c r="B100" s="0" t="n">
        <v>6903.2902265785</v>
      </c>
      <c r="C100" s="0" t="n">
        <v>13544035</v>
      </c>
    </row>
    <row r="101" customFormat="false" ht="12.8" hidden="false" customHeight="false" outlineLevel="0" collapsed="false">
      <c r="A101" s="0" t="n">
        <v>148</v>
      </c>
      <c r="B101" s="0" t="n">
        <v>6896.37117552809</v>
      </c>
      <c r="C101" s="0" t="n">
        <v>13600937</v>
      </c>
    </row>
    <row r="102" customFormat="false" ht="12.8" hidden="false" customHeight="false" outlineLevel="0" collapsed="false">
      <c r="A102" s="0" t="n">
        <v>149</v>
      </c>
      <c r="B102" s="0" t="n">
        <v>6922.54296116678</v>
      </c>
      <c r="C102" s="0" t="n">
        <v>13624827</v>
      </c>
    </row>
    <row r="103" customFormat="false" ht="12.8" hidden="false" customHeight="false" outlineLevel="0" collapsed="false">
      <c r="A103" s="0" t="n">
        <v>150</v>
      </c>
      <c r="B103" s="0" t="n">
        <v>6952.2073218038</v>
      </c>
      <c r="C103" s="0" t="n">
        <v>13645415</v>
      </c>
    </row>
    <row r="104" customFormat="false" ht="12.8" hidden="false" customHeight="false" outlineLevel="0" collapsed="false">
      <c r="A104" s="0" t="n">
        <v>151</v>
      </c>
      <c r="B104" s="0" t="n">
        <v>6965.57191927904</v>
      </c>
      <c r="C104" s="0" t="n">
        <v>13645662</v>
      </c>
    </row>
    <row r="105" customFormat="false" ht="12.8" hidden="false" customHeight="false" outlineLevel="0" collapsed="false">
      <c r="A105" s="0" t="n">
        <v>152</v>
      </c>
      <c r="B105" s="0" t="n">
        <v>6941.22129353929</v>
      </c>
      <c r="C105" s="0" t="n">
        <v>13695146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" activeCellId="0" sqref="F4"/>
    </sheetView>
  </sheetViews>
  <sheetFormatPr defaultColWidth="12.0546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136.360484825513</v>
      </c>
      <c r="C19" s="28" t="n">
        <f aca="false">(B19/B18)^(1/3)-1</f>
        <v>0.0199334593946976</v>
      </c>
      <c r="D19" s="27" t="n">
        <v>124.428366303447</v>
      </c>
      <c r="E19" s="28" t="n">
        <f aca="false">(D19/D18)^(1/3)-1</f>
        <v>0.0364147067883644</v>
      </c>
      <c r="F19" s="27" t="n">
        <v>66869.88</v>
      </c>
      <c r="G19" s="28" t="n">
        <f aca="false">(F19/F18)^(1/3)-1</f>
        <v>0.0260220562907445</v>
      </c>
      <c r="I19" s="27" t="s">
        <v>37</v>
      </c>
      <c r="J19" s="13" t="n">
        <f aca="false">B19*100/$B$16</f>
        <v>100.775055065994</v>
      </c>
      <c r="K19" s="13" t="n">
        <f aca="false">D19*100/$D$16</f>
        <v>126.290527128815</v>
      </c>
      <c r="L19" s="13" t="n">
        <f aca="false">100*F19*100/D19/($F$16*100/$D$16)</f>
        <v>93.1010758173519</v>
      </c>
    </row>
    <row r="20" customFormat="false" ht="12.8" hidden="false" customHeight="false" outlineLevel="0" collapsed="false">
      <c r="A20" s="29" t="s">
        <v>38</v>
      </c>
      <c r="B20" s="31" t="n">
        <v>137.341420460905</v>
      </c>
      <c r="C20" s="30" t="n">
        <f aca="false">(B20/B19)^(1/3)-1</f>
        <v>0.00239217103745992</v>
      </c>
      <c r="D20" s="29" t="n">
        <v>134.227100149843</v>
      </c>
      <c r="E20" s="30" t="n">
        <f aca="false">(D20/D19)^(1/3)-1</f>
        <v>0.0255895874309835</v>
      </c>
      <c r="F20" s="29" t="n">
        <v>72960.4513088884</v>
      </c>
      <c r="G20" s="30" t="n">
        <f aca="false">(F20/F19)^(1/3)-1</f>
        <v>0.0294825492496145</v>
      </c>
      <c r="I20" s="29" t="s">
        <v>38</v>
      </c>
      <c r="J20" s="13" t="n">
        <f aca="false">B20*100/$B$16</f>
        <v>101.5</v>
      </c>
      <c r="K20" s="13" t="n">
        <f aca="false">D20*100/$D$16</f>
        <v>136.235906140209</v>
      </c>
      <c r="L20" s="13" t="n">
        <f aca="false">100*F20*100/D20/($F$16*100/$D$16)</f>
        <v>94.1652922480866</v>
      </c>
    </row>
    <row r="21" customFormat="false" ht="12.8" hidden="false" customHeight="false" outlineLevel="0" collapsed="false">
      <c r="A21" s="27" t="s">
        <v>18</v>
      </c>
      <c r="B21" s="27" t="n">
        <v>139.002362205593</v>
      </c>
      <c r="C21" s="28" t="n">
        <f aca="false">(B21/B20)^(1/3)-1</f>
        <v>0.0040150325572943</v>
      </c>
      <c r="D21" s="27" t="n">
        <v>144.02583399624</v>
      </c>
      <c r="E21" s="28" t="n">
        <f aca="false">(D21/D20)^(1/3)-1</f>
        <v>0.0237644946988613</v>
      </c>
      <c r="F21" s="27" t="n">
        <v>79171.4114945089</v>
      </c>
      <c r="G21" s="28" t="n">
        <f aca="false">(F21/F20)^(1/3)-1</f>
        <v>0.0276067744641539</v>
      </c>
      <c r="H21" s="32" t="n">
        <f aca="false">(F16*100/D16)/(F14*100/D14)-1</f>
        <v>0.0382171077664457</v>
      </c>
      <c r="I21" s="27" t="s">
        <v>39</v>
      </c>
      <c r="J21" s="13" t="n">
        <f aca="false">B21*100/$B$16</f>
        <v>102.72749267133</v>
      </c>
      <c r="K21" s="13" t="n">
        <f aca="false">D21*100/$D$16</f>
        <v>146.181285151603</v>
      </c>
      <c r="L21" s="13" t="n">
        <f aca="false">100*F21*100/D21/($F$16*100/$D$16)</f>
        <v>95.2295086788206</v>
      </c>
    </row>
    <row r="22" customFormat="false" ht="12.8" hidden="false" customHeight="false" outlineLevel="0" collapsed="false">
      <c r="A22" s="29" t="s">
        <v>20</v>
      </c>
      <c r="B22" s="29" t="n">
        <v>140.73014596006</v>
      </c>
      <c r="C22" s="30" t="n">
        <f aca="false">(B22/B21)^(1/3)-1</f>
        <v>0.00412624657680127</v>
      </c>
      <c r="D22" s="29" t="n">
        <v>153.824567842636</v>
      </c>
      <c r="E22" s="30" t="n">
        <f aca="false">(D22/D21)^(1/3)-1</f>
        <v>0.0221824847259415</v>
      </c>
      <c r="F22" s="29" t="n">
        <v>85502.7605568618</v>
      </c>
      <c r="G22" s="30" t="n">
        <f aca="false">(F22/F21)^(1/3)-1</f>
        <v>0.0259761131897265</v>
      </c>
      <c r="I22" s="29" t="s">
        <v>40</v>
      </c>
      <c r="J22" s="13" t="n">
        <f aca="false">B22*100/$B$16</f>
        <v>104.004383870576</v>
      </c>
      <c r="K22" s="13" t="n">
        <f aca="false">D22*100/$D$16</f>
        <v>156.126664162997</v>
      </c>
      <c r="L22" s="13" t="n">
        <f aca="false">100*F22*100/D22/($F$16*100/$D$16)</f>
        <v>96.2937251095553</v>
      </c>
    </row>
    <row r="23" customFormat="false" ht="12.8" hidden="false" customHeight="false" outlineLevel="0" collapsed="false">
      <c r="A23" s="27" t="s">
        <v>24</v>
      </c>
      <c r="B23" s="27" t="n">
        <v>142.820078204197</v>
      </c>
      <c r="C23" s="28" t="n">
        <f aca="false">(B23/B22)^(1/3)-1</f>
        <v>0.00492590776219348</v>
      </c>
      <c r="D23" s="27" t="n">
        <v>163.623301689032</v>
      </c>
      <c r="E23" s="28" t="n">
        <f aca="false">(D23/D22)^(1/3)-1</f>
        <v>0.0207980131337504</v>
      </c>
      <c r="F23" s="27" t="n">
        <v>91954.4984959469</v>
      </c>
      <c r="G23" s="28" t="n">
        <f aca="false">(F23/F22)^(1/3)-1</f>
        <v>0.0245447867951827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105.548915171242</v>
      </c>
      <c r="K23" s="13" t="n">
        <f aca="false">D23*100/$D$16</f>
        <v>166.072043174391</v>
      </c>
      <c r="L23" s="13" t="n">
        <f aca="false">100*F23*100/D23/($F$16*100/$D$16)</f>
        <v>97.35794154029</v>
      </c>
    </row>
    <row r="24" customFormat="false" ht="12.8" hidden="false" customHeight="false" outlineLevel="0" collapsed="false">
      <c r="A24" s="29" t="s">
        <v>42</v>
      </c>
      <c r="B24" s="29" t="n">
        <v>144.895198586255</v>
      </c>
      <c r="C24" s="30" t="n">
        <f aca="false">(B24/B23)^(1/3)-1</f>
        <v>0.00481993504088751</v>
      </c>
      <c r="D24" s="29" t="n">
        <v>172.827112409041</v>
      </c>
      <c r="E24" s="30" t="n">
        <f aca="false">(D24/D23)^(1/3)-1</f>
        <v>0.0184090281241318</v>
      </c>
      <c r="F24" s="29" t="n">
        <v>98555.2763751136</v>
      </c>
      <c r="G24" s="30" t="n">
        <f aca="false">(F24/F23)^(1/3)-1</f>
        <v>0.0233769556602272</v>
      </c>
      <c r="I24" s="29" t="s">
        <v>42</v>
      </c>
      <c r="J24" s="13" t="n">
        <f aca="false">B24*100/$B$16</f>
        <v>107.0825</v>
      </c>
      <c r="K24" s="13" t="n">
        <f aca="false">D24*100/$D$16</f>
        <v>175.413595602951</v>
      </c>
      <c r="L24" s="13" t="n">
        <f aca="false">100*F24*100/D24/($F$16*100/$D$16)</f>
        <v>98.7896759747054</v>
      </c>
    </row>
    <row r="25" customFormat="false" ht="12.8" hidden="false" customHeight="false" outlineLevel="0" collapsed="false">
      <c r="A25" s="27" t="s">
        <v>18</v>
      </c>
      <c r="B25" s="27" t="n">
        <v>147.342503937928</v>
      </c>
      <c r="C25" s="28" t="n">
        <f aca="false">(B25/B24)^(1/3)-1</f>
        <v>0.00559865510692315</v>
      </c>
      <c r="D25" s="27" t="n">
        <v>182.030923129049</v>
      </c>
      <c r="E25" s="28" t="n">
        <f aca="false">(D25/D24)^(1/3)-1</f>
        <v>0.0174453686238676</v>
      </c>
      <c r="F25" s="27" t="n">
        <v>105308.18485841</v>
      </c>
      <c r="G25" s="28" t="n">
        <f aca="false">(F25/F24)^(1/3)-1</f>
        <v>0.0223370080929433</v>
      </c>
      <c r="I25" s="27" t="s">
        <v>43</v>
      </c>
      <c r="J25" s="13" t="n">
        <f aca="false">B25*100/$B$16</f>
        <v>108.89114223161</v>
      </c>
      <c r="K25" s="13" t="n">
        <f aca="false">D25*100/$D$16</f>
        <v>184.755148031511</v>
      </c>
      <c r="L25" s="13" t="n">
        <f aca="false">100*F25*100/D25/($F$16*100/$D$16)</f>
        <v>100.221410409122</v>
      </c>
    </row>
    <row r="26" customFormat="false" ht="12.8" hidden="false" customHeight="false" outlineLevel="0" collapsed="false">
      <c r="A26" s="29" t="s">
        <v>20</v>
      </c>
      <c r="B26" s="29" t="n">
        <v>149.525780082564</v>
      </c>
      <c r="C26" s="30" t="n">
        <f aca="false">(B26/B25)^(1/3)-1</f>
        <v>0.00491503421191752</v>
      </c>
      <c r="D26" s="29" t="n">
        <v>191.234733849057</v>
      </c>
      <c r="E26" s="30" t="n">
        <f aca="false">(D26/D25)^(1/3)-1</f>
        <v>0.0165775972532196</v>
      </c>
      <c r="F26" s="29" t="n">
        <v>112213.223945835</v>
      </c>
      <c r="G26" s="30" t="n">
        <f aca="false">(F26/F25)^(1/3)-1</f>
        <v>0.0213955725334771</v>
      </c>
      <c r="I26" s="29" t="s">
        <v>44</v>
      </c>
      <c r="J26" s="13" t="n">
        <f aca="false">B26*100/$B$16</f>
        <v>110.504657862487</v>
      </c>
      <c r="K26" s="13" t="n">
        <f aca="false">D26*100/$D$16</f>
        <v>194.09670046007</v>
      </c>
      <c r="L26" s="13" t="n">
        <f aca="false">100*F26*100/D26/($F$16*100/$D$16)</f>
        <v>101.653144843537</v>
      </c>
    </row>
    <row r="27" customFormat="false" ht="12.8" hidden="false" customHeight="false" outlineLevel="0" collapsed="false">
      <c r="A27" s="27" t="s">
        <v>24</v>
      </c>
      <c r="B27" s="27" t="n">
        <v>151.724164633853</v>
      </c>
      <c r="C27" s="28" t="n">
        <f aca="false">(B27/B26)^(1/3)-1</f>
        <v>0.00487696919838498</v>
      </c>
      <c r="D27" s="27" t="n">
        <v>200.438544569065</v>
      </c>
      <c r="E27" s="28" t="n">
        <f aca="false">(D27/D26)^(1/3)-1</f>
        <v>0.0157920782200887</v>
      </c>
      <c r="F27" s="27" t="n">
        <v>119270.39363739</v>
      </c>
      <c r="G27" s="28" t="n">
        <f aca="false">(F27/F26)^(1/3)-1</f>
        <v>0.0205388391142707</v>
      </c>
      <c r="H27" s="32" t="n">
        <f aca="false">(F22*100/D22)/(F20*100/D20)-1</f>
        <v>0.0226031567539888</v>
      </c>
      <c r="I27" s="27" t="s">
        <v>45</v>
      </c>
      <c r="J27" s="13" t="n">
        <f aca="false">B27*100/$B$16</f>
        <v>112.12933912184</v>
      </c>
      <c r="K27" s="13" t="n">
        <f aca="false">D27*100/$D$16</f>
        <v>203.43825288863</v>
      </c>
      <c r="L27" s="13" t="n">
        <f aca="false">100*F27*100/D27/($F$16*100/$D$16)</f>
        <v>103.084879277954</v>
      </c>
    </row>
    <row r="28" customFormat="false" ht="12.8" hidden="false" customHeight="false" outlineLevel="0" collapsed="false">
      <c r="A28" s="29" t="s">
        <v>46</v>
      </c>
      <c r="B28" s="29" t="n">
        <v>153.299120104257</v>
      </c>
      <c r="C28" s="30" t="n">
        <f aca="false">(B28/B27)^(1/3)-1</f>
        <v>0.00344822491178576</v>
      </c>
      <c r="D28" s="29" t="n">
        <v>209.708827255384</v>
      </c>
      <c r="E28" s="30" t="n">
        <f aca="false">(D28/D27)^(1/3)-1</f>
        <v>0.0151849178160508</v>
      </c>
      <c r="F28" s="29" t="n">
        <v>125653.223296891</v>
      </c>
      <c r="G28" s="30" t="n">
        <f aca="false">(F28/F27)^(1/3)-1</f>
        <v>0.0175294640595494</v>
      </c>
      <c r="I28" s="29" t="s">
        <v>46</v>
      </c>
      <c r="J28" s="13" t="n">
        <f aca="false">B28*100/$B$16</f>
        <v>113.293285</v>
      </c>
      <c r="K28" s="13" t="n">
        <f aca="false">D28*100/$D$16</f>
        <v>212.847272084728</v>
      </c>
      <c r="L28" s="13" t="n">
        <f aca="false">100*F28*100/D28/($F$16*100/$D$16)</f>
        <v>103.800746495162</v>
      </c>
    </row>
    <row r="29" customFormat="false" ht="12.8" hidden="false" customHeight="false" outlineLevel="0" collapsed="false">
      <c r="A29" s="27" t="s">
        <v>18</v>
      </c>
      <c r="B29" s="27" t="n">
        <v>154.709629134825</v>
      </c>
      <c r="C29" s="28" t="n">
        <f aca="false">(B29/B28)^(1/3)-1</f>
        <v>0.00305764957053367</v>
      </c>
      <c r="D29" s="27" t="n">
        <v>218.979109941703</v>
      </c>
      <c r="E29" s="28" t="n">
        <f aca="false">(D29/D28)^(1/3)-1</f>
        <v>0.0145232202482086</v>
      </c>
      <c r="F29" s="27" t="n">
        <v>132112.667618971</v>
      </c>
      <c r="G29" s="28" t="n">
        <f aca="false">(F29/F28)^(1/3)-1</f>
        <v>0.0168501165191455</v>
      </c>
      <c r="I29" s="27" t="s">
        <v>47</v>
      </c>
      <c r="J29" s="13" t="n">
        <f aca="false">B29*100/$B$16</f>
        <v>114.335699343191</v>
      </c>
      <c r="K29" s="13" t="n">
        <f aca="false">D29*100/$D$16</f>
        <v>222.256291280827</v>
      </c>
      <c r="L29" s="13" t="n">
        <f aca="false">100*F29*100/D29/($F$16*100/$D$16)</f>
        <v>104.51661371237</v>
      </c>
    </row>
    <row r="30" customFormat="false" ht="12.8" hidden="false" customHeight="false" outlineLevel="0" collapsed="false">
      <c r="A30" s="29" t="s">
        <v>20</v>
      </c>
      <c r="B30" s="29" t="n">
        <v>156.104914406197</v>
      </c>
      <c r="C30" s="30" t="n">
        <f aca="false">(B30/B29)^(1/3)-1</f>
        <v>0.00299725276826579</v>
      </c>
      <c r="D30" s="29" t="n">
        <v>228.249392628022</v>
      </c>
      <c r="E30" s="30" t="n">
        <f aca="false">(D30/D29)^(1/3)-1</f>
        <v>0.0139167898752883</v>
      </c>
      <c r="F30" s="29" t="n">
        <v>138648.726603631</v>
      </c>
      <c r="G30" s="30" t="n">
        <f aca="false">(F30/F29)^(1/3)-1</f>
        <v>0.0162264032996193</v>
      </c>
      <c r="I30" s="29" t="s">
        <v>48</v>
      </c>
      <c r="J30" s="13" t="n">
        <f aca="false">B30*100/$B$16</f>
        <v>115.366862808436</v>
      </c>
      <c r="K30" s="13" t="n">
        <f aca="false">D30*100/$D$16</f>
        <v>231.665310476926</v>
      </c>
      <c r="L30" s="13" t="n">
        <f aca="false">100*F30*100/D30/($F$16*100/$D$16)</f>
        <v>105.232480929578</v>
      </c>
    </row>
    <row r="31" customFormat="false" ht="12.8" hidden="false" customHeight="false" outlineLevel="0" collapsed="false">
      <c r="A31" s="27" t="s">
        <v>24</v>
      </c>
      <c r="B31" s="27" t="n">
        <v>157.56464683925</v>
      </c>
      <c r="C31" s="28" t="n">
        <f aca="false">(B31/B30)^(1/3)-1</f>
        <v>0.00310732466405228</v>
      </c>
      <c r="D31" s="27" t="n">
        <v>237.519675314342</v>
      </c>
      <c r="E31" s="28" t="n">
        <f aca="false">(D31/D30)^(1/3)-1</f>
        <v>0.0133589793495059</v>
      </c>
      <c r="F31" s="27" t="n">
        <v>145261.400250871</v>
      </c>
      <c r="G31" s="28" t="n">
        <f aca="false">(F31/F30)^(1/3)-1</f>
        <v>0.0156516545383842</v>
      </c>
      <c r="I31" s="27" t="s">
        <v>49</v>
      </c>
      <c r="J31" s="13" t="n">
        <f aca="false">B31*100/$B$16</f>
        <v>116.445654927068</v>
      </c>
      <c r="K31" s="13" t="n">
        <f aca="false">D31*100/$D$16</f>
        <v>241.074329673026</v>
      </c>
      <c r="L31" s="13" t="n">
        <f aca="false">100*F31*100/D31/($F$16*100/$D$16)</f>
        <v>105.948348146786</v>
      </c>
    </row>
    <row r="32" customFormat="false" ht="12.8" hidden="false" customHeight="false" outlineLevel="0" collapsed="false">
      <c r="A32" s="29" t="s">
        <v>50</v>
      </c>
      <c r="B32" s="29" t="n">
        <v>159.277785788323</v>
      </c>
      <c r="C32" s="30" t="n">
        <f aca="false">(B32/B31)^(1/3)-1</f>
        <v>0.00361114723976441</v>
      </c>
      <c r="D32" s="29" t="n">
        <v>246.723562732772</v>
      </c>
      <c r="E32" s="30" t="n">
        <f aca="false">(D32/D31)^(1/3)-1</f>
        <v>0.0127533278633241</v>
      </c>
      <c r="F32" s="29" t="n">
        <v>151569.965454334</v>
      </c>
      <c r="G32" s="30" t="n">
        <f aca="false">(F32/F31)^(1/3)-1</f>
        <v>0.0142717009433002</v>
      </c>
      <c r="I32" s="29" t="s">
        <v>50</v>
      </c>
      <c r="J32" s="13" t="n">
        <f aca="false">B32*100/$B$16</f>
        <v>117.711723115</v>
      </c>
      <c r="K32" s="13" t="n">
        <f aca="false">D32*100/$D$16</f>
        <v>250.415959947855</v>
      </c>
      <c r="L32" s="13" t="n">
        <f aca="false">100*F32*100/D32/($F$16*100/$D$16)</f>
        <v>106.425592958258</v>
      </c>
    </row>
    <row r="33" customFormat="false" ht="12.8" hidden="false" customHeight="false" outlineLevel="0" collapsed="false">
      <c r="A33" s="27" t="s">
        <v>18</v>
      </c>
      <c r="B33" s="27" t="n">
        <v>161.207433558487</v>
      </c>
      <c r="C33" s="28" t="n">
        <f aca="false">(B33/B32)^(1/3)-1</f>
        <v>0.00402212867392615</v>
      </c>
      <c r="D33" s="27" t="n">
        <v>255.927450151203</v>
      </c>
      <c r="E33" s="28" t="n">
        <f aca="false">(D33/D32)^(1/3)-1</f>
        <v>0.0122833197753953</v>
      </c>
      <c r="F33" s="27" t="n">
        <v>157929.241281758</v>
      </c>
      <c r="G33" s="28" t="n">
        <f aca="false">(F33/F32)^(1/3)-1</f>
        <v>0.0137941926440699</v>
      </c>
      <c r="I33" s="27" t="s">
        <v>51</v>
      </c>
      <c r="J33" s="13" t="n">
        <f aca="false">B33*100/$B$16</f>
        <v>119.137798715604</v>
      </c>
      <c r="K33" s="13" t="n">
        <f aca="false">D33*100/$D$16</f>
        <v>259.757590222685</v>
      </c>
      <c r="L33" s="13" t="n">
        <f aca="false">100*F33*100/D33/($F$16*100/$D$16)</f>
        <v>106.90283776973</v>
      </c>
    </row>
    <row r="34" customFormat="false" ht="12.8" hidden="false" customHeight="false" outlineLevel="0" collapsed="false">
      <c r="A34" s="29" t="s">
        <v>20</v>
      </c>
      <c r="B34" s="29" t="n">
        <v>162.973530640069</v>
      </c>
      <c r="C34" s="30" t="n">
        <f aca="false">(B34/B33)^(1/3)-1</f>
        <v>0.00363855553427683</v>
      </c>
      <c r="D34" s="29" t="n">
        <v>265.131337569634</v>
      </c>
      <c r="E34" s="30" t="n">
        <f aca="false">(D34/D33)^(1/3)-1</f>
        <v>0.0118467265377273</v>
      </c>
      <c r="F34" s="29" t="n">
        <v>164339.227733143</v>
      </c>
      <c r="G34" s="30" t="n">
        <f aca="false">(F34/F33)^(1/3)-1</f>
        <v>0.0133502157127248</v>
      </c>
      <c r="I34" s="29" t="s">
        <v>52</v>
      </c>
      <c r="J34" s="13" t="n">
        <f aca="false">B34*100/$B$16</f>
        <v>120.443004772007</v>
      </c>
      <c r="K34" s="13" t="n">
        <f aca="false">D34*100/$D$16</f>
        <v>269.099220497515</v>
      </c>
      <c r="L34" s="13" t="n">
        <f aca="false">100*F34*100/D34/($F$16*100/$D$16)</f>
        <v>107.380082581202</v>
      </c>
    </row>
    <row r="35" customFormat="false" ht="12.8" hidden="false" customHeight="false" outlineLevel="0" collapsed="false">
      <c r="A35" s="27" t="s">
        <v>24</v>
      </c>
      <c r="B35" s="27" t="n">
        <v>164.640888693241</v>
      </c>
      <c r="C35" s="28" t="n">
        <f aca="false">(B35/B34)^(1/3)-1</f>
        <v>0.00339871958038018</v>
      </c>
      <c r="D35" s="27" t="n">
        <v>274.335224988065</v>
      </c>
      <c r="E35" s="28" t="n">
        <f aca="false">(D35/D34)^(1/3)-1</f>
        <v>0.0114401067745811</v>
      </c>
      <c r="F35" s="27" t="n">
        <v>170799.92480849</v>
      </c>
      <c r="G35" s="28" t="n">
        <f aca="false">(F35/F34)^(1/3)-1</f>
        <v>0.0129363221314498</v>
      </c>
      <c r="I35" s="27" t="s">
        <v>53</v>
      </c>
      <c r="J35" s="13" t="n">
        <f aca="false">B35*100/$B$16</f>
        <v>121.675239314427</v>
      </c>
      <c r="K35" s="13" t="n">
        <f aca="false">D35*100/$D$16</f>
        <v>278.440850772345</v>
      </c>
      <c r="L35" s="13" t="n">
        <f aca="false">100*F35*100/D35/($F$16*100/$D$16)</f>
        <v>107.857327392673</v>
      </c>
    </row>
    <row r="36" customFormat="false" ht="12.8" hidden="false" customHeight="false" outlineLevel="0" collapsed="false">
      <c r="A36" s="29" t="s">
        <v>54</v>
      </c>
      <c r="B36" s="29" t="n">
        <v>165.967452791433</v>
      </c>
      <c r="C36" s="30" t="n">
        <f aca="false">(B36/B35)^(1/3)-1</f>
        <v>0.00267859161435369</v>
      </c>
      <c r="D36" s="29" t="n">
        <v>282.908200768942</v>
      </c>
      <c r="E36" s="30" t="n">
        <f aca="false">(D36/D35)^(1/3)-1</f>
        <v>0.0103100051555476</v>
      </c>
      <c r="F36" s="29" t="n">
        <v>176916.791584679</v>
      </c>
      <c r="G36" s="30" t="n">
        <f aca="false">(F36/F35)^(1/3)-1</f>
        <v>0.0117979454574559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167.172108600151</v>
      </c>
      <c r="C37" s="28" t="n">
        <f aca="false">(B37/B36)^(1/3)-1</f>
        <v>0.00241363164095065</v>
      </c>
      <c r="D37" s="27" t="n">
        <v>291.481176549819</v>
      </c>
      <c r="E37" s="28" t="n">
        <f aca="false">(D37/D36)^(1/3)-1</f>
        <v>0.010000663432244</v>
      </c>
      <c r="F37" s="27" t="n">
        <v>183080.892853349</v>
      </c>
      <c r="G37" s="28" t="n">
        <f aca="false">(F37/F36)^(1/3)-1</f>
        <v>0.0114816049425375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168.351657151192</v>
      </c>
      <c r="C38" s="30" t="n">
        <f aca="false">(B38/B37)^(1/3)-1</f>
        <v>0.00234645425944002</v>
      </c>
      <c r="D38" s="29" t="n">
        <v>300.054152330696</v>
      </c>
      <c r="E38" s="30" t="n">
        <f aca="false">(D38/D37)^(1/3)-1</f>
        <v>0.00970934508224186</v>
      </c>
      <c r="F38" s="29" t="n">
        <v>189292.228614498</v>
      </c>
      <c r="G38" s="30" t="n">
        <f aca="false">(F38/F37)^(1/3)-1</f>
        <v>0.0111833754159885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169.291907491149</v>
      </c>
      <c r="C39" s="28" t="n">
        <f aca="false">(B39/B38)^(1/3)-1</f>
        <v>0.00185822407387293</v>
      </c>
      <c r="D39" s="27" t="n">
        <v>308.627128111573</v>
      </c>
      <c r="E39" s="28" t="n">
        <f aca="false">(D39/D38)^(1/3)-1</f>
        <v>0.00943451944398444</v>
      </c>
      <c r="F39" s="27" t="n">
        <v>195550.798868128</v>
      </c>
      <c r="G39" s="28" t="n">
        <f aca="false">(F39/F38)^(1/3)-1</f>
        <v>0.0109017228453252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128.416056612558</v>
      </c>
      <c r="C43" s="40" t="n">
        <f aca="false">B43/B42-1</f>
        <v>-0.099800000000001</v>
      </c>
      <c r="D43" s="40" t="n">
        <f aca="false">B19/B15-1</f>
        <v>-0.0405289746071573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139.973501707689</v>
      </c>
      <c r="C44" s="38" t="n">
        <f aca="false">B44/B43-1</f>
        <v>0.0900000000000021</v>
      </c>
      <c r="D44" s="38" t="n">
        <f aca="false">B23/B19-1</f>
        <v>0.0473714462584207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148.37191181015</v>
      </c>
      <c r="C45" s="40" t="n">
        <f aca="false">B45/B44-1</f>
        <v>0.0599999999999996</v>
      </c>
      <c r="D45" s="40" t="n">
        <f aca="false">B27/B23-1</f>
        <v>0.0623447805211632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155.419577621132</v>
      </c>
      <c r="C46" s="38" t="n">
        <f aca="false">B46/B45-1</f>
        <v>0.0475000000000008</v>
      </c>
      <c r="D46" s="38" t="n">
        <f aca="false">B31/B27-1</f>
        <v>0.0384940804880454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162.02490967003</v>
      </c>
      <c r="C47" s="40" t="n">
        <f aca="false">B47/B46-1</f>
        <v>0.0424999999999978</v>
      </c>
      <c r="D47" s="40" t="n">
        <f aca="false">B35/B31-1</f>
        <v>0.0449100860880951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167.695781508481</v>
      </c>
      <c r="C48" s="40" t="n">
        <f aca="false">B48/B47-1</f>
        <v>0.0350000000000013</v>
      </c>
      <c r="D48" s="38" t="n">
        <f aca="false">B39/B35-1</f>
        <v>0.0282494757822509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20136704.9556892</v>
      </c>
      <c r="C9" s="0" t="n">
        <v>19341944.830541</v>
      </c>
      <c r="D9" s="0" t="n">
        <v>20206487.8241814</v>
      </c>
      <c r="E9" s="0" t="n">
        <v>19407540.7231197</v>
      </c>
      <c r="F9" s="0" t="n">
        <v>16247142.1406782</v>
      </c>
      <c r="G9" s="0" t="n">
        <v>3094802.68986287</v>
      </c>
      <c r="H9" s="0" t="n">
        <v>16312738.7369871</v>
      </c>
      <c r="I9" s="0" t="n">
        <v>3094801.98613265</v>
      </c>
      <c r="J9" s="167" t="n">
        <v>18733.8129683629</v>
      </c>
      <c r="K9" s="167" t="n">
        <v>18171.7985793121</v>
      </c>
      <c r="L9" s="0" t="n">
        <v>3358297.83516495</v>
      </c>
      <c r="M9" s="0" t="n">
        <v>3172755.47292876</v>
      </c>
      <c r="N9" s="0" t="n">
        <v>3369928.31687619</v>
      </c>
      <c r="O9" s="0" t="n">
        <v>3183688.1251398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19376031.6658192</v>
      </c>
      <c r="C10" s="0" t="n">
        <v>18609132.3466868</v>
      </c>
      <c r="D10" s="0" t="n">
        <v>19442559.2610444</v>
      </c>
      <c r="E10" s="0" t="n">
        <v>18671668.2828259</v>
      </c>
      <c r="F10" s="0" t="n">
        <v>15504708.1092754</v>
      </c>
      <c r="G10" s="0" t="n">
        <v>3104424.23741138</v>
      </c>
      <c r="H10" s="0" t="n">
        <v>15567244.47284</v>
      </c>
      <c r="I10" s="0" t="n">
        <v>3104423.8099859</v>
      </c>
      <c r="J10" s="167" t="n">
        <v>52369.7306842421</v>
      </c>
      <c r="K10" s="167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20698117.9502816</v>
      </c>
      <c r="C11" s="0" t="n">
        <v>19877476.4061484</v>
      </c>
      <c r="D11" s="0" t="n">
        <v>20770363.7669549</v>
      </c>
      <c r="E11" s="0" t="n">
        <v>19945387.4704532</v>
      </c>
      <c r="F11" s="0" t="n">
        <v>16488924.5899377</v>
      </c>
      <c r="G11" s="0" t="n">
        <v>3388551.81621072</v>
      </c>
      <c r="H11" s="0" t="n">
        <v>16556836.0686897</v>
      </c>
      <c r="I11" s="0" t="n">
        <v>3388551.40176345</v>
      </c>
      <c r="J11" s="167" t="n">
        <v>99239.5036172691</v>
      </c>
      <c r="K11" s="167" t="n">
        <v>96262.318508751</v>
      </c>
      <c r="L11" s="0" t="n">
        <v>3451440.54905114</v>
      </c>
      <c r="M11" s="0" t="n">
        <v>3261519.47459447</v>
      </c>
      <c r="N11" s="0" t="n">
        <v>3463481.52225129</v>
      </c>
      <c r="O11" s="0" t="n">
        <v>3272837.98888068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19874195.2039024</v>
      </c>
      <c r="C12" s="0" t="n">
        <v>19085698.5036667</v>
      </c>
      <c r="D12" s="0" t="n">
        <v>19946339.4687234</v>
      </c>
      <c r="E12" s="0" t="n">
        <v>19153514.1092787</v>
      </c>
      <c r="F12" s="0" t="n">
        <v>15808863.1544524</v>
      </c>
      <c r="G12" s="0" t="n">
        <v>3276835.34921436</v>
      </c>
      <c r="H12" s="0" t="n">
        <v>15876679.2109852</v>
      </c>
      <c r="I12" s="0" t="n">
        <v>3276834.89829349</v>
      </c>
      <c r="J12" s="167" t="n">
        <v>117229.967816862</v>
      </c>
      <c r="K12" s="167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21654501.5066175</v>
      </c>
      <c r="C13" s="0" t="n">
        <v>20793561.6770144</v>
      </c>
      <c r="D13" s="0" t="n">
        <v>21733835.2916421</v>
      </c>
      <c r="E13" s="0" t="n">
        <v>20868135.4316093</v>
      </c>
      <c r="F13" s="0" t="n">
        <v>17151317.5954224</v>
      </c>
      <c r="G13" s="0" t="n">
        <v>3642244.08159194</v>
      </c>
      <c r="H13" s="0" t="n">
        <v>17225891.8209846</v>
      </c>
      <c r="I13" s="0" t="n">
        <v>3642243.61062462</v>
      </c>
      <c r="J13" s="167" t="n">
        <v>162721.178424523</v>
      </c>
      <c r="K13" s="167" t="n">
        <v>157839.543071787</v>
      </c>
      <c r="L13" s="0" t="n">
        <v>3610387.64491284</v>
      </c>
      <c r="M13" s="0" t="n">
        <v>3412335.03853841</v>
      </c>
      <c r="N13" s="0" t="n">
        <v>3623609.94633944</v>
      </c>
      <c r="O13" s="0" t="n">
        <v>3424764.0014806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20144655.6423422</v>
      </c>
      <c r="C14" s="0" t="n">
        <v>19344443.8522576</v>
      </c>
      <c r="D14" s="0" t="n">
        <v>20218888.9531108</v>
      </c>
      <c r="E14" s="0" t="n">
        <v>19414223.1621779</v>
      </c>
      <c r="F14" s="0" t="n">
        <v>15941978.2621031</v>
      </c>
      <c r="G14" s="0" t="n">
        <v>3402465.59015455</v>
      </c>
      <c r="H14" s="0" t="n">
        <v>16011757.9563474</v>
      </c>
      <c r="I14" s="0" t="n">
        <v>3402465.20583053</v>
      </c>
      <c r="J14" s="167" t="n">
        <v>175524.962830442</v>
      </c>
      <c r="K14" s="167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19921517.5875189</v>
      </c>
      <c r="C15" s="0" t="n">
        <v>19129995.693295</v>
      </c>
      <c r="D15" s="0" t="n">
        <v>19994617.2710743</v>
      </c>
      <c r="E15" s="0" t="n">
        <v>19198709.3938286</v>
      </c>
      <c r="F15" s="0" t="n">
        <v>15721265.3687437</v>
      </c>
      <c r="G15" s="0" t="n">
        <v>3408730.32455136</v>
      </c>
      <c r="H15" s="0" t="n">
        <v>15789979.4093118</v>
      </c>
      <c r="I15" s="0" t="n">
        <v>3408729.98451686</v>
      </c>
      <c r="J15" s="167" t="n">
        <v>202742.650637218</v>
      </c>
      <c r="K15" s="167" t="n">
        <v>196660.371118102</v>
      </c>
      <c r="L15" s="0" t="n">
        <v>3322594.82510465</v>
      </c>
      <c r="M15" s="0" t="n">
        <v>3140837.47678221</v>
      </c>
      <c r="N15" s="0" t="n">
        <v>3334778.10944809</v>
      </c>
      <c r="O15" s="0" t="n">
        <v>3152289.76387762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18926467.7840755</v>
      </c>
      <c r="C16" s="0" t="n">
        <v>18174552.4841767</v>
      </c>
      <c r="D16" s="0" t="n">
        <v>18996972.1123844</v>
      </c>
      <c r="E16" s="0" t="n">
        <v>18240826.5509977</v>
      </c>
      <c r="F16" s="0" t="n">
        <v>14893132.9871457</v>
      </c>
      <c r="G16" s="0" t="n">
        <v>3281419.49703096</v>
      </c>
      <c r="H16" s="0" t="n">
        <v>14959407.2345047</v>
      </c>
      <c r="I16" s="0" t="n">
        <v>3281419.31649293</v>
      </c>
      <c r="J16" s="167" t="n">
        <v>222862.309346122</v>
      </c>
      <c r="K16" s="167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17325014.3833785</v>
      </c>
      <c r="C17" s="0" t="n">
        <v>16638520.8057435</v>
      </c>
      <c r="D17" s="0" t="n">
        <v>17389518.3454194</v>
      </c>
      <c r="E17" s="0" t="n">
        <v>16699154.5286054</v>
      </c>
      <c r="F17" s="0" t="n">
        <v>13593595.3205093</v>
      </c>
      <c r="G17" s="0" t="n">
        <v>3044925.48523413</v>
      </c>
      <c r="H17" s="0" t="n">
        <v>13654229.1934768</v>
      </c>
      <c r="I17" s="0" t="n">
        <v>3044925.33512852</v>
      </c>
      <c r="J17" s="167" t="n">
        <v>230971.30147243</v>
      </c>
      <c r="K17" s="167" t="n">
        <v>224042.162428257</v>
      </c>
      <c r="L17" s="0" t="n">
        <v>2890593.73684594</v>
      </c>
      <c r="M17" s="0" t="n">
        <v>2733713.60034512</v>
      </c>
      <c r="N17" s="0" t="n">
        <v>2901344.40045709</v>
      </c>
      <c r="O17" s="0" t="n">
        <v>2743819.59782181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</v>
      </c>
      <c r="C18" s="0" t="n">
        <v>16480915.9586485</v>
      </c>
      <c r="D18" s="0" t="n">
        <v>17226658.2022372</v>
      </c>
      <c r="E18" s="0" t="n">
        <v>16542084.4846852</v>
      </c>
      <c r="F18" s="0" t="n">
        <v>13442073.749048</v>
      </c>
      <c r="G18" s="0" t="n">
        <v>3038842.2096005</v>
      </c>
      <c r="H18" s="0" t="n">
        <v>13503242.4193762</v>
      </c>
      <c r="I18" s="0" t="n">
        <v>3038842.06530894</v>
      </c>
      <c r="J18" s="167" t="n">
        <v>195590.56706249</v>
      </c>
      <c r="K18" s="167" t="n">
        <v>189722.850050615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17336788.8195761</v>
      </c>
      <c r="C19" s="0" t="n">
        <v>16648151.1579797</v>
      </c>
      <c r="D19" s="0" t="n">
        <v>17407059.9259479</v>
      </c>
      <c r="E19" s="0" t="n">
        <v>16714205.9965882</v>
      </c>
      <c r="F19" s="0" t="n">
        <v>13587355.0149387</v>
      </c>
      <c r="G19" s="0" t="n">
        <v>3060796.1430409</v>
      </c>
      <c r="H19" s="0" t="n">
        <v>13653409.9803259</v>
      </c>
      <c r="I19" s="0" t="n">
        <v>3060796.01626235</v>
      </c>
      <c r="J19" s="167" t="n">
        <v>189500.232062337</v>
      </c>
      <c r="K19" s="167" t="n">
        <v>183815.225100467</v>
      </c>
      <c r="L19" s="0" t="n">
        <v>2892511.98896855</v>
      </c>
      <c r="M19" s="0" t="n">
        <v>2736560.67396432</v>
      </c>
      <c r="N19" s="0" t="n">
        <v>2904223.84326138</v>
      </c>
      <c r="O19" s="0" t="n">
        <v>2747570.1849996</v>
      </c>
      <c r="P19" s="0" t="n">
        <v>31583.3720103895</v>
      </c>
      <c r="Q19" s="0" t="n">
        <v>30635.8708500778</v>
      </c>
    </row>
    <row r="20" customFormat="false" ht="12.8" hidden="false" customHeight="false" outlineLevel="0" collapsed="false">
      <c r="A20" s="0" t="n">
        <v>67</v>
      </c>
      <c r="B20" s="0" t="n">
        <v>17811068.717884</v>
      </c>
      <c r="C20" s="0" t="n">
        <v>17101668.903818</v>
      </c>
      <c r="D20" s="0" t="n">
        <v>17887101.6652211</v>
      </c>
      <c r="E20" s="0" t="n">
        <v>17173139.8729212</v>
      </c>
      <c r="F20" s="0" t="n">
        <v>13957827.1229313</v>
      </c>
      <c r="G20" s="0" t="n">
        <v>3143841.78088668</v>
      </c>
      <c r="H20" s="0" t="n">
        <v>14029298.2201609</v>
      </c>
      <c r="I20" s="0" t="n">
        <v>3143841.65276022</v>
      </c>
      <c r="J20" s="167" t="n">
        <v>204565.659219298</v>
      </c>
      <c r="K20" s="167" t="n">
        <v>198428.689442719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17515775.0799979</v>
      </c>
      <c r="C21" s="0" t="n">
        <v>16818562.2515557</v>
      </c>
      <c r="D21" s="0" t="n">
        <v>17591672.1891006</v>
      </c>
      <c r="E21" s="0" t="n">
        <v>16889905.5327718</v>
      </c>
      <c r="F21" s="0" t="n">
        <v>13721085.2673121</v>
      </c>
      <c r="G21" s="0" t="n">
        <v>3097476.98424358</v>
      </c>
      <c r="H21" s="0" t="n">
        <v>13792428.6734287</v>
      </c>
      <c r="I21" s="0" t="n">
        <v>3097476.85934311</v>
      </c>
      <c r="J21" s="167" t="n">
        <v>222675.54785813</v>
      </c>
      <c r="K21" s="167" t="n">
        <v>215995.281422386</v>
      </c>
      <c r="L21" s="0" t="n">
        <v>2922426.19013285</v>
      </c>
      <c r="M21" s="0" t="n">
        <v>2764329.058864</v>
      </c>
      <c r="N21" s="0" t="n">
        <v>2935075.71154681</v>
      </c>
      <c r="O21" s="0" t="n">
        <v>2776219.97616547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17939590.9618416</v>
      </c>
      <c r="C22" s="0" t="n">
        <v>17225685.9106416</v>
      </c>
      <c r="D22" s="0" t="n">
        <v>18017338.5017615</v>
      </c>
      <c r="E22" s="0" t="n">
        <v>17298768.5969708</v>
      </c>
      <c r="F22" s="0" t="n">
        <v>14053836.3713643</v>
      </c>
      <c r="G22" s="0" t="n">
        <v>3171849.53927727</v>
      </c>
      <c r="H22" s="0" t="n">
        <v>14126919.2575778</v>
      </c>
      <c r="I22" s="0" t="n">
        <v>3171849.33939294</v>
      </c>
      <c r="J22" s="167" t="n">
        <v>243953.655904946</v>
      </c>
      <c r="K22" s="167" t="n">
        <v>236635.046227797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18606030.7524462</v>
      </c>
      <c r="C23" s="0" t="n">
        <v>17875156.9064642</v>
      </c>
      <c r="D23" s="0" t="n">
        <v>18610237.5887717</v>
      </c>
      <c r="E23" s="0" t="n">
        <v>17878263.5942546</v>
      </c>
      <c r="F23" s="0" t="n">
        <v>14521732.2281788</v>
      </c>
      <c r="G23" s="0" t="n">
        <v>3353424.67828541</v>
      </c>
      <c r="H23" s="0" t="n">
        <v>14593008.5861561</v>
      </c>
      <c r="I23" s="0" t="n">
        <v>3285255.00809851</v>
      </c>
      <c r="J23" s="167" t="n">
        <v>290149.534573841</v>
      </c>
      <c r="K23" s="167" t="n">
        <v>281445.048536625</v>
      </c>
      <c r="L23" s="0" t="n">
        <v>3104000.34561559</v>
      </c>
      <c r="M23" s="0" t="n">
        <v>2930656.44497439</v>
      </c>
      <c r="N23" s="0" t="n">
        <v>3104613.33843396</v>
      </c>
      <c r="O23" s="0" t="n">
        <v>2931190.6364292</v>
      </c>
      <c r="P23" s="0" t="n">
        <v>48358.2557623068</v>
      </c>
      <c r="Q23" s="0" t="n">
        <v>46907.5080894376</v>
      </c>
    </row>
    <row r="24" customFormat="false" ht="12.8" hidden="false" customHeight="false" outlineLevel="0" collapsed="false">
      <c r="A24" s="0" t="n">
        <v>71</v>
      </c>
      <c r="B24" s="0" t="n">
        <v>18502731.7141867</v>
      </c>
      <c r="C24" s="0" t="n">
        <v>17774025.5371998</v>
      </c>
      <c r="D24" s="0" t="n">
        <v>18509461.8238323</v>
      </c>
      <c r="E24" s="0" t="n">
        <v>17779551.8364962</v>
      </c>
      <c r="F24" s="0" t="n">
        <v>14389093.6892488</v>
      </c>
      <c r="G24" s="0" t="n">
        <v>3384931.84795098</v>
      </c>
      <c r="H24" s="0" t="n">
        <v>14460873.2042834</v>
      </c>
      <c r="I24" s="0" t="n">
        <v>3318678.63221288</v>
      </c>
      <c r="J24" s="167" t="n">
        <v>299240.648287683</v>
      </c>
      <c r="K24" s="167" t="n">
        <v>290263.428839053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17992004.489118</v>
      </c>
      <c r="C25" s="0" t="n">
        <v>17282157.402674</v>
      </c>
      <c r="D25" s="0" t="n">
        <v>17999554.8839358</v>
      </c>
      <c r="E25" s="0" t="n">
        <v>17288493.7389111</v>
      </c>
      <c r="F25" s="0" t="n">
        <v>13946799.7964035</v>
      </c>
      <c r="G25" s="0" t="n">
        <v>3335357.60627054</v>
      </c>
      <c r="H25" s="0" t="n">
        <v>14017089.5500005</v>
      </c>
      <c r="I25" s="0" t="n">
        <v>3271404.1889106</v>
      </c>
      <c r="J25" s="167" t="n">
        <v>296566.738145224</v>
      </c>
      <c r="K25" s="167" t="n">
        <v>287669.736000867</v>
      </c>
      <c r="L25" s="0" t="n">
        <v>3001080.71242292</v>
      </c>
      <c r="M25" s="0" t="n">
        <v>2832690.99166633</v>
      </c>
      <c r="N25" s="0" t="n">
        <v>3002261.49747423</v>
      </c>
      <c r="O25" s="0" t="n">
        <v>2833767.31822513</v>
      </c>
      <c r="P25" s="0" t="n">
        <v>49427.7896908707</v>
      </c>
      <c r="Q25" s="0" t="n">
        <v>47944.9560001445</v>
      </c>
    </row>
    <row r="26" customFormat="false" ht="12.8" hidden="false" customHeight="false" outlineLevel="0" collapsed="false">
      <c r="A26" s="0" t="n">
        <v>73</v>
      </c>
      <c r="B26" s="0" t="n">
        <v>17275271.8195594</v>
      </c>
      <c r="C26" s="0" t="n">
        <v>16592062.9346864</v>
      </c>
      <c r="D26" s="0" t="n">
        <v>17284386.4797874</v>
      </c>
      <c r="E26" s="0" t="n">
        <v>16599903.6671325</v>
      </c>
      <c r="F26" s="0" t="n">
        <v>13347177.754757</v>
      </c>
      <c r="G26" s="0" t="n">
        <v>3244885.17992942</v>
      </c>
      <c r="H26" s="0" t="n">
        <v>13416115.8318168</v>
      </c>
      <c r="I26" s="0" t="n">
        <v>3183787.83531571</v>
      </c>
      <c r="J26" s="167" t="n">
        <v>297104.951610486</v>
      </c>
      <c r="K26" s="167" t="n">
        <v>288191.803062171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17452814.2347883</v>
      </c>
      <c r="C27" s="0" t="n">
        <v>16761446.2837316</v>
      </c>
      <c r="D27" s="0" t="n">
        <v>17464994.3224117</v>
      </c>
      <c r="E27" s="0" t="n">
        <v>16772185.253749</v>
      </c>
      <c r="F27" s="0" t="n">
        <v>13418199.2104437</v>
      </c>
      <c r="G27" s="0" t="n">
        <v>3343247.07328784</v>
      </c>
      <c r="H27" s="0" t="n">
        <v>13489353.1084417</v>
      </c>
      <c r="I27" s="0" t="n">
        <v>3282832.14530735</v>
      </c>
      <c r="J27" s="167" t="n">
        <v>317883.815649329</v>
      </c>
      <c r="K27" s="167" t="n">
        <v>308347.301179849</v>
      </c>
      <c r="L27" s="0" t="n">
        <v>2910711.21463589</v>
      </c>
      <c r="M27" s="0" t="n">
        <v>2746688.18311145</v>
      </c>
      <c r="N27" s="0" t="n">
        <v>2912668.60181056</v>
      </c>
      <c r="O27" s="0" t="n">
        <v>2748497.71579985</v>
      </c>
      <c r="P27" s="0" t="n">
        <v>52980.6359415549</v>
      </c>
      <c r="Q27" s="0" t="n">
        <v>51391.2168633083</v>
      </c>
    </row>
    <row r="28" customFormat="false" ht="12.8" hidden="false" customHeight="false" outlineLevel="0" collapsed="false">
      <c r="A28" s="0" t="n">
        <v>75</v>
      </c>
      <c r="B28" s="0" t="n">
        <v>17993132.757246</v>
      </c>
      <c r="C28" s="0" t="n">
        <v>17279637.764982</v>
      </c>
      <c r="D28" s="0" t="n">
        <v>18008541.6297421</v>
      </c>
      <c r="E28" s="0" t="n">
        <v>17293458.4781326</v>
      </c>
      <c r="F28" s="0" t="n">
        <v>13759700.8052319</v>
      </c>
      <c r="G28" s="0" t="n">
        <v>3519936.95975012</v>
      </c>
      <c r="H28" s="0" t="n">
        <v>13833555.3044413</v>
      </c>
      <c r="I28" s="0" t="n">
        <v>3459903.17369128</v>
      </c>
      <c r="J28" s="167" t="n">
        <v>341672.271838941</v>
      </c>
      <c r="K28" s="167" t="n">
        <v>331422.103683773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18744045.4801995</v>
      </c>
      <c r="C29" s="0" t="n">
        <v>17998458.7602931</v>
      </c>
      <c r="D29" s="0" t="n">
        <v>18761501.7729448</v>
      </c>
      <c r="E29" s="0" t="n">
        <v>18014188.2133252</v>
      </c>
      <c r="F29" s="0" t="n">
        <v>14278298.507913</v>
      </c>
      <c r="G29" s="0" t="n">
        <v>3720160.25238015</v>
      </c>
      <c r="H29" s="0" t="n">
        <v>14355995.1977611</v>
      </c>
      <c r="I29" s="0" t="n">
        <v>3658193.01556413</v>
      </c>
      <c r="J29" s="167" t="n">
        <v>352211.241566867</v>
      </c>
      <c r="K29" s="167" t="n">
        <v>341644.904319861</v>
      </c>
      <c r="L29" s="0" t="n">
        <v>3125641.65443569</v>
      </c>
      <c r="M29" s="0" t="n">
        <v>2948977.60371703</v>
      </c>
      <c r="N29" s="0" t="n">
        <v>3128484.70511009</v>
      </c>
      <c r="O29" s="0" t="n">
        <v>2951628.49250304</v>
      </c>
      <c r="P29" s="0" t="n">
        <v>58701.8735944779</v>
      </c>
      <c r="Q29" s="0" t="n">
        <v>56940.8173866436</v>
      </c>
    </row>
    <row r="30" customFormat="false" ht="12.8" hidden="false" customHeight="false" outlineLevel="0" collapsed="false">
      <c r="A30" s="0" t="n">
        <v>77</v>
      </c>
      <c r="B30" s="0" t="n">
        <v>19180983.6650444</v>
      </c>
      <c r="C30" s="0" t="n">
        <v>18417481.2942493</v>
      </c>
      <c r="D30" s="0" t="n">
        <v>19208868.8428444</v>
      </c>
      <c r="E30" s="0" t="n">
        <v>18443160.4038512</v>
      </c>
      <c r="F30" s="0" t="n">
        <v>14581537.9194505</v>
      </c>
      <c r="G30" s="0" t="n">
        <v>3835943.37479877</v>
      </c>
      <c r="H30" s="0" t="n">
        <v>14662609.9348849</v>
      </c>
      <c r="I30" s="0" t="n">
        <v>3780550.46896631</v>
      </c>
      <c r="J30" s="167" t="n">
        <v>388576.786194691</v>
      </c>
      <c r="K30" s="167" t="n">
        <v>376919.48260885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19718875.4637696</v>
      </c>
      <c r="C31" s="0" t="n">
        <v>18933221.7754715</v>
      </c>
      <c r="D31" s="0" t="n">
        <v>19748963.7218189</v>
      </c>
      <c r="E31" s="0" t="n">
        <v>18960982.8889418</v>
      </c>
      <c r="F31" s="0" t="n">
        <v>14937234.9128176</v>
      </c>
      <c r="G31" s="0" t="n">
        <v>3995986.86265392</v>
      </c>
      <c r="H31" s="0" t="n">
        <v>15021069.3428222</v>
      </c>
      <c r="I31" s="0" t="n">
        <v>3939913.54611963</v>
      </c>
      <c r="J31" s="167" t="n">
        <v>413859.268799662</v>
      </c>
      <c r="K31" s="167" t="n">
        <v>401443.490735672</v>
      </c>
      <c r="L31" s="0" t="n">
        <v>3287756.97804376</v>
      </c>
      <c r="M31" s="0" t="n">
        <v>3101509.35755225</v>
      </c>
      <c r="N31" s="0" t="n">
        <v>3292731.95121034</v>
      </c>
      <c r="O31" s="0" t="n">
        <v>3106169.82251508</v>
      </c>
      <c r="P31" s="0" t="n">
        <v>68976.5447999436</v>
      </c>
      <c r="Q31" s="0" t="n">
        <v>66907.2484559453</v>
      </c>
    </row>
    <row r="32" customFormat="false" ht="12.8" hidden="false" customHeight="false" outlineLevel="0" collapsed="false">
      <c r="A32" s="0" t="n">
        <v>79</v>
      </c>
      <c r="B32" s="0" t="n">
        <v>20207755.1097922</v>
      </c>
      <c r="C32" s="0" t="n">
        <v>19400629.7630311</v>
      </c>
      <c r="D32" s="0" t="n">
        <v>20242479.5323518</v>
      </c>
      <c r="E32" s="0" t="n">
        <v>19432787.0032896</v>
      </c>
      <c r="F32" s="0" t="n">
        <v>15264180.087011</v>
      </c>
      <c r="G32" s="0" t="n">
        <v>4136449.67602011</v>
      </c>
      <c r="H32" s="0" t="n">
        <v>15352040.3379261</v>
      </c>
      <c r="I32" s="0" t="n">
        <v>4080746.66536355</v>
      </c>
      <c r="J32" s="167" t="n">
        <v>443231.272318093</v>
      </c>
      <c r="K32" s="167" t="n">
        <v>429934.33414855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20722930.0268843</v>
      </c>
      <c r="C33" s="0" t="n">
        <v>19893955.5610346</v>
      </c>
      <c r="D33" s="0" t="n">
        <v>20759308.7161943</v>
      </c>
      <c r="E33" s="0" t="n">
        <v>19927656.1424796</v>
      </c>
      <c r="F33" s="0" t="n">
        <v>15603130.9436549</v>
      </c>
      <c r="G33" s="0" t="n">
        <v>4290824.61737976</v>
      </c>
      <c r="H33" s="0" t="n">
        <v>15693787.4120314</v>
      </c>
      <c r="I33" s="0" t="n">
        <v>4233868.73044824</v>
      </c>
      <c r="J33" s="167" t="n">
        <v>468802.476783449</v>
      </c>
      <c r="K33" s="167" t="n">
        <v>454738.402479946</v>
      </c>
      <c r="L33" s="0" t="n">
        <v>3456035.09059943</v>
      </c>
      <c r="M33" s="0" t="n">
        <v>3260069.36324529</v>
      </c>
      <c r="N33" s="0" t="n">
        <v>3462065.50170739</v>
      </c>
      <c r="O33" s="0" t="n">
        <v>3265729.76083951</v>
      </c>
      <c r="P33" s="0" t="n">
        <v>78133.7461305748</v>
      </c>
      <c r="Q33" s="0" t="n">
        <v>75789.7337466576</v>
      </c>
    </row>
    <row r="34" customFormat="false" ht="12.8" hidden="false" customHeight="false" outlineLevel="0" collapsed="false">
      <c r="A34" s="0" t="n">
        <v>81</v>
      </c>
      <c r="B34" s="0" t="n">
        <v>21235132.845525</v>
      </c>
      <c r="C34" s="0" t="n">
        <v>20384414.1375981</v>
      </c>
      <c r="D34" s="0" t="n">
        <v>21273154.7912853</v>
      </c>
      <c r="E34" s="0" t="n">
        <v>20419648.5471632</v>
      </c>
      <c r="F34" s="0" t="n">
        <v>15947602.9439807</v>
      </c>
      <c r="G34" s="0" t="n">
        <v>4436811.19361742</v>
      </c>
      <c r="H34" s="0" t="n">
        <v>16041038.7389879</v>
      </c>
      <c r="I34" s="0" t="n">
        <v>4378609.8081753</v>
      </c>
      <c r="J34" s="167" t="n">
        <v>503058.645486307</v>
      </c>
      <c r="K34" s="167" t="n">
        <v>487966.886121718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21795323.2073338</v>
      </c>
      <c r="C35" s="0" t="n">
        <v>20919353.5038192</v>
      </c>
      <c r="D35" s="0" t="n">
        <v>21835951.0736635</v>
      </c>
      <c r="E35" s="0" t="n">
        <v>20957055.2517912</v>
      </c>
      <c r="F35" s="0" t="n">
        <v>16276946.8487171</v>
      </c>
      <c r="G35" s="0" t="n">
        <v>4642406.6551021</v>
      </c>
      <c r="H35" s="0" t="n">
        <v>16373128.6905848</v>
      </c>
      <c r="I35" s="0" t="n">
        <v>4583926.56120635</v>
      </c>
      <c r="J35" s="167" t="n">
        <v>524583.34498776</v>
      </c>
      <c r="K35" s="167" t="n">
        <v>508845.844638127</v>
      </c>
      <c r="L35" s="0" t="n">
        <v>3635379.64564708</v>
      </c>
      <c r="M35" s="0" t="n">
        <v>3428840.72341447</v>
      </c>
      <c r="N35" s="0" t="n">
        <v>3642119.65188111</v>
      </c>
      <c r="O35" s="0" t="n">
        <v>3435170.93417764</v>
      </c>
      <c r="P35" s="0" t="n">
        <v>87430.55749796</v>
      </c>
      <c r="Q35" s="0" t="n">
        <v>84807.6407730212</v>
      </c>
    </row>
    <row r="36" customFormat="false" ht="12.8" hidden="false" customHeight="false" outlineLevel="0" collapsed="false">
      <c r="A36" s="0" t="n">
        <v>83</v>
      </c>
      <c r="B36" s="0" t="n">
        <v>22199484.2475769</v>
      </c>
      <c r="C36" s="0" t="n">
        <v>21306062.5266511</v>
      </c>
      <c r="D36" s="0" t="n">
        <v>22240340.5939303</v>
      </c>
      <c r="E36" s="0" t="n">
        <v>21343975.1296553</v>
      </c>
      <c r="F36" s="0" t="n">
        <v>16499425.0858464</v>
      </c>
      <c r="G36" s="0" t="n">
        <v>4806637.44080472</v>
      </c>
      <c r="H36" s="0" t="n">
        <v>16596691.958786</v>
      </c>
      <c r="I36" s="0" t="n">
        <v>4747283.17086934</v>
      </c>
      <c r="J36" s="167" t="n">
        <v>539987.674375411</v>
      </c>
      <c r="K36" s="167" t="n">
        <v>523788.044144149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22730111.9537601</v>
      </c>
      <c r="C37" s="0" t="n">
        <v>21813624.9052058</v>
      </c>
      <c r="D37" s="0" t="n">
        <v>22774341.0562198</v>
      </c>
      <c r="E37" s="0" t="n">
        <v>21854721.0407223</v>
      </c>
      <c r="F37" s="0" t="n">
        <v>16834426.0182021</v>
      </c>
      <c r="G37" s="0" t="n">
        <v>4979198.88700369</v>
      </c>
      <c r="H37" s="0" t="n">
        <v>16935178.6958445</v>
      </c>
      <c r="I37" s="0" t="n">
        <v>4919542.34487777</v>
      </c>
      <c r="J37" s="167" t="n">
        <v>560377.721281433</v>
      </c>
      <c r="K37" s="167" t="n">
        <v>543566.38964299</v>
      </c>
      <c r="L37" s="0" t="n">
        <v>3791449.08802841</v>
      </c>
      <c r="M37" s="0" t="n">
        <v>3575452.4495789</v>
      </c>
      <c r="N37" s="0" t="n">
        <v>3798792.84650167</v>
      </c>
      <c r="O37" s="0" t="n">
        <v>3582354.48996208</v>
      </c>
      <c r="P37" s="0" t="n">
        <v>93396.2868802389</v>
      </c>
      <c r="Q37" s="0" t="n">
        <v>90594.3982738317</v>
      </c>
    </row>
    <row r="38" customFormat="false" ht="12.8" hidden="false" customHeight="false" outlineLevel="0" collapsed="false">
      <c r="A38" s="0" t="n">
        <v>85</v>
      </c>
      <c r="B38" s="0" t="n">
        <v>23135188.0409936</v>
      </c>
      <c r="C38" s="0" t="n">
        <v>22201225.8867516</v>
      </c>
      <c r="D38" s="0" t="n">
        <v>23178222.9455161</v>
      </c>
      <c r="E38" s="0" t="n">
        <v>22241191.8804673</v>
      </c>
      <c r="F38" s="0" t="n">
        <v>17028647.653373</v>
      </c>
      <c r="G38" s="0" t="n">
        <v>5172578.23337862</v>
      </c>
      <c r="H38" s="0" t="n">
        <v>17129215.7547177</v>
      </c>
      <c r="I38" s="0" t="n">
        <v>5111976.12574958</v>
      </c>
      <c r="J38" s="167" t="n">
        <v>596972.927989481</v>
      </c>
      <c r="K38" s="167" t="n">
        <v>579063.740149797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23569684.1681526</v>
      </c>
      <c r="C39" s="0" t="n">
        <v>22616240.9130234</v>
      </c>
      <c r="D39" s="0" t="n">
        <v>23614992.9151084</v>
      </c>
      <c r="E39" s="0" t="n">
        <v>22658337.2382852</v>
      </c>
      <c r="F39" s="0" t="n">
        <v>17302522.5412449</v>
      </c>
      <c r="G39" s="0" t="n">
        <v>5313718.37177846</v>
      </c>
      <c r="H39" s="0" t="n">
        <v>17406102.3831988</v>
      </c>
      <c r="I39" s="0" t="n">
        <v>5252234.85508632</v>
      </c>
      <c r="J39" s="167" t="n">
        <v>637478.259796221</v>
      </c>
      <c r="K39" s="167" t="n">
        <v>618353.912002334</v>
      </c>
      <c r="L39" s="0" t="n">
        <v>3929218.15887022</v>
      </c>
      <c r="M39" s="0" t="n">
        <v>3704477.42530088</v>
      </c>
      <c r="N39" s="0" t="n">
        <v>3936741.00798874</v>
      </c>
      <c r="O39" s="0" t="n">
        <v>3711547.77743028</v>
      </c>
      <c r="P39" s="0" t="n">
        <v>106246.376632703</v>
      </c>
      <c r="Q39" s="0" t="n">
        <v>103058.985333722</v>
      </c>
    </row>
    <row r="40" customFormat="false" ht="12.8" hidden="false" customHeight="false" outlineLevel="0" collapsed="false">
      <c r="A40" s="0" t="n">
        <v>87</v>
      </c>
      <c r="B40" s="0" t="n">
        <v>23901557.1166055</v>
      </c>
      <c r="C40" s="0" t="n">
        <v>22933458.7289674</v>
      </c>
      <c r="D40" s="0" t="n">
        <v>23948570.2507628</v>
      </c>
      <c r="E40" s="0" t="n">
        <v>22977150.7999062</v>
      </c>
      <c r="F40" s="0" t="n">
        <v>17546688.7785443</v>
      </c>
      <c r="G40" s="0" t="n">
        <v>5386769.95042314</v>
      </c>
      <c r="H40" s="0" t="n">
        <v>17652658.3774327</v>
      </c>
      <c r="I40" s="0" t="n">
        <v>5324492.42247349</v>
      </c>
      <c r="J40" s="167" t="n">
        <v>658218.053091814</v>
      </c>
      <c r="K40" s="167" t="n">
        <v>638471.51149906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24353780.7015941</v>
      </c>
      <c r="C41" s="0" t="n">
        <v>23366106.8808646</v>
      </c>
      <c r="D41" s="0" t="n">
        <v>24431982.5834852</v>
      </c>
      <c r="E41" s="0" t="n">
        <v>23439238.0902677</v>
      </c>
      <c r="F41" s="0" t="n">
        <v>17897635.6490672</v>
      </c>
      <c r="G41" s="0" t="n">
        <v>5468471.23179741</v>
      </c>
      <c r="H41" s="0" t="n">
        <v>18008247.5039839</v>
      </c>
      <c r="I41" s="0" t="n">
        <v>5430990.58628379</v>
      </c>
      <c r="J41" s="167" t="n">
        <v>758089.726171285</v>
      </c>
      <c r="K41" s="167" t="n">
        <v>735347.034386147</v>
      </c>
      <c r="L41" s="0" t="n">
        <v>4060342.39074369</v>
      </c>
      <c r="M41" s="0" t="n">
        <v>3828206.69384535</v>
      </c>
      <c r="N41" s="0" t="n">
        <v>4073342.78153383</v>
      </c>
      <c r="O41" s="0" t="n">
        <v>3840422.10408167</v>
      </c>
      <c r="P41" s="0" t="n">
        <v>126348.287695214</v>
      </c>
      <c r="Q41" s="0" t="n">
        <v>122557.839064358</v>
      </c>
    </row>
    <row r="42" customFormat="false" ht="12.8" hidden="false" customHeight="false" outlineLevel="0" collapsed="false">
      <c r="A42" s="0" t="n">
        <v>89</v>
      </c>
      <c r="B42" s="0" t="n">
        <v>24826878.3598151</v>
      </c>
      <c r="C42" s="0" t="n">
        <v>23819261.0367783</v>
      </c>
      <c r="D42" s="0" t="n">
        <v>24907688.4129884</v>
      </c>
      <c r="E42" s="0" t="n">
        <v>23894838.2657498</v>
      </c>
      <c r="F42" s="0" t="n">
        <v>18224033.3482105</v>
      </c>
      <c r="G42" s="0" t="n">
        <v>5595227.68856777</v>
      </c>
      <c r="H42" s="0" t="n">
        <v>18337622.9168238</v>
      </c>
      <c r="I42" s="0" t="n">
        <v>5557215.34892596</v>
      </c>
      <c r="J42" s="167" t="n">
        <v>816185.271151637</v>
      </c>
      <c r="K42" s="167" t="n">
        <v>791699.713017088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25297667.5553682</v>
      </c>
      <c r="C43" s="0" t="n">
        <v>24270617.5058169</v>
      </c>
      <c r="D43" s="0" t="n">
        <v>25387387.3640271</v>
      </c>
      <c r="E43" s="0" t="n">
        <v>24354706.4403972</v>
      </c>
      <c r="F43" s="0" t="n">
        <v>18489781.5195288</v>
      </c>
      <c r="G43" s="0" t="n">
        <v>5780835.9862881</v>
      </c>
      <c r="H43" s="0" t="n">
        <v>18604264.5403977</v>
      </c>
      <c r="I43" s="0" t="n">
        <v>5750441.89999949</v>
      </c>
      <c r="J43" s="167" t="n">
        <v>912402.771993272</v>
      </c>
      <c r="K43" s="167" t="n">
        <v>885030.688833474</v>
      </c>
      <c r="L43" s="0" t="n">
        <v>4217519.91916995</v>
      </c>
      <c r="M43" s="0" t="n">
        <v>3976951.65510328</v>
      </c>
      <c r="N43" s="0" t="n">
        <v>4232434.28168659</v>
      </c>
      <c r="O43" s="0" t="n">
        <v>3990961.51642898</v>
      </c>
      <c r="P43" s="0" t="n">
        <v>152067.128665545</v>
      </c>
      <c r="Q43" s="0" t="n">
        <v>147505.114805579</v>
      </c>
    </row>
    <row r="44" customFormat="false" ht="12.8" hidden="false" customHeight="false" outlineLevel="0" collapsed="false">
      <c r="A44" s="0" t="n">
        <v>91</v>
      </c>
      <c r="B44" s="0" t="n">
        <v>25777612.9561252</v>
      </c>
      <c r="C44" s="0" t="n">
        <v>24730114.6276137</v>
      </c>
      <c r="D44" s="0" t="n">
        <v>25869714.3142124</v>
      </c>
      <c r="E44" s="0" t="n">
        <v>24816445.724878</v>
      </c>
      <c r="F44" s="0" t="n">
        <v>18841877.0890937</v>
      </c>
      <c r="G44" s="0" t="n">
        <v>5888237.53852</v>
      </c>
      <c r="H44" s="0" t="n">
        <v>18958743.5087402</v>
      </c>
      <c r="I44" s="0" t="n">
        <v>5857702.21613775</v>
      </c>
      <c r="J44" s="167" t="n">
        <v>1014052.23671668</v>
      </c>
      <c r="K44" s="167" t="n">
        <v>983630.669615176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26163035.9142322</v>
      </c>
      <c r="C45" s="0" t="n">
        <v>25098322.695402</v>
      </c>
      <c r="D45" s="0" t="n">
        <v>26256923.1192128</v>
      </c>
      <c r="E45" s="0" t="n">
        <v>25186333.5216516</v>
      </c>
      <c r="F45" s="0" t="n">
        <v>19071049.0026024</v>
      </c>
      <c r="G45" s="0" t="n">
        <v>6027273.69279958</v>
      </c>
      <c r="H45" s="0" t="n">
        <v>19189783.5231372</v>
      </c>
      <c r="I45" s="0" t="n">
        <v>5996549.99851433</v>
      </c>
      <c r="J45" s="167" t="n">
        <v>1079819.40294178</v>
      </c>
      <c r="K45" s="167" t="n">
        <v>1047424.82085353</v>
      </c>
      <c r="L45" s="0" t="n">
        <v>4361951.07733682</v>
      </c>
      <c r="M45" s="0" t="n">
        <v>4114012.6848374</v>
      </c>
      <c r="N45" s="0" t="n">
        <v>4377560.91846711</v>
      </c>
      <c r="O45" s="0" t="n">
        <v>4128677.83445959</v>
      </c>
      <c r="P45" s="0" t="n">
        <v>179969.900490297</v>
      </c>
      <c r="Q45" s="0" t="n">
        <v>174570.803475588</v>
      </c>
    </row>
    <row r="46" customFormat="false" ht="12.8" hidden="false" customHeight="false" outlineLevel="0" collapsed="false">
      <c r="A46" s="0" t="n">
        <v>93</v>
      </c>
      <c r="B46" s="0" t="n">
        <v>26575721.0520316</v>
      </c>
      <c r="C46" s="0" t="n">
        <v>25493654.5502625</v>
      </c>
      <c r="D46" s="0" t="n">
        <v>26670567.3247783</v>
      </c>
      <c r="E46" s="0" t="n">
        <v>25582564.6101663</v>
      </c>
      <c r="F46" s="0" t="n">
        <v>19344721.2512481</v>
      </c>
      <c r="G46" s="0" t="n">
        <v>6148933.29901437</v>
      </c>
      <c r="H46" s="0" t="n">
        <v>19464644.3747258</v>
      </c>
      <c r="I46" s="0" t="n">
        <v>6117920.23544047</v>
      </c>
      <c r="J46" s="167" t="n">
        <v>1180253.88902596</v>
      </c>
      <c r="K46" s="167" t="n">
        <v>1144846.27235518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26901910.5855601</v>
      </c>
      <c r="C47" s="0" t="n">
        <v>25806750.6643906</v>
      </c>
      <c r="D47" s="0" t="n">
        <v>26998155.8534661</v>
      </c>
      <c r="E47" s="0" t="n">
        <v>25896972.5966778</v>
      </c>
      <c r="F47" s="0" t="n">
        <v>19534847.4805632</v>
      </c>
      <c r="G47" s="0" t="n">
        <v>6271903.18382743</v>
      </c>
      <c r="H47" s="0" t="n">
        <v>19656398.0273665</v>
      </c>
      <c r="I47" s="0" t="n">
        <v>6240574.56931129</v>
      </c>
      <c r="J47" s="167" t="n">
        <v>1294744.23068292</v>
      </c>
      <c r="K47" s="167" t="n">
        <v>1255901.90376243</v>
      </c>
      <c r="L47" s="0" t="n">
        <v>4483352.29336985</v>
      </c>
      <c r="M47" s="0" t="n">
        <v>4229149.61520542</v>
      </c>
      <c r="N47" s="0" t="n">
        <v>4499354.26975802</v>
      </c>
      <c r="O47" s="0" t="n">
        <v>4244183.06181343</v>
      </c>
      <c r="P47" s="0" t="n">
        <v>215790.705113819</v>
      </c>
      <c r="Q47" s="0" t="n">
        <v>209316.983960405</v>
      </c>
    </row>
    <row r="48" customFormat="false" ht="12.8" hidden="false" customHeight="false" outlineLevel="0" collapsed="false">
      <c r="A48" s="0" t="n">
        <v>95</v>
      </c>
      <c r="B48" s="0" t="n">
        <v>27169039.8275771</v>
      </c>
      <c r="C48" s="0" t="n">
        <v>26062633.1722182</v>
      </c>
      <c r="D48" s="0" t="n">
        <v>27267498.3340408</v>
      </c>
      <c r="E48" s="0" t="n">
        <v>26154947.1486052</v>
      </c>
      <c r="F48" s="0" t="n">
        <v>19694881.2621797</v>
      </c>
      <c r="G48" s="0" t="n">
        <v>6367751.91003851</v>
      </c>
      <c r="H48" s="0" t="n">
        <v>19818288.9098227</v>
      </c>
      <c r="I48" s="0" t="n">
        <v>6336658.23878253</v>
      </c>
      <c r="J48" s="167" t="n">
        <v>1357173.49770612</v>
      </c>
      <c r="K48" s="167" t="n">
        <v>1316458.29277494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27405801.6638242</v>
      </c>
      <c r="C49" s="0" t="n">
        <v>26288978.0061797</v>
      </c>
      <c r="D49" s="0" t="n">
        <v>27505601.2562522</v>
      </c>
      <c r="E49" s="0" t="n">
        <v>26382558.7092373</v>
      </c>
      <c r="F49" s="0" t="n">
        <v>19783942.3702329</v>
      </c>
      <c r="G49" s="0" t="n">
        <v>6505035.63594684</v>
      </c>
      <c r="H49" s="0" t="n">
        <v>19908560.2382763</v>
      </c>
      <c r="I49" s="0" t="n">
        <v>6473998.47096109</v>
      </c>
      <c r="J49" s="167" t="n">
        <v>1378910.76637774</v>
      </c>
      <c r="K49" s="167" t="n">
        <v>1337543.44338641</v>
      </c>
      <c r="L49" s="0" t="n">
        <v>4565960.98571673</v>
      </c>
      <c r="M49" s="0" t="n">
        <v>4307184.80414458</v>
      </c>
      <c r="N49" s="0" t="n">
        <v>4582558.55316467</v>
      </c>
      <c r="O49" s="0" t="n">
        <v>4322781.62184296</v>
      </c>
      <c r="P49" s="0" t="n">
        <v>229818.461062956</v>
      </c>
      <c r="Q49" s="0" t="n">
        <v>222923.907231068</v>
      </c>
    </row>
    <row r="50" customFormat="false" ht="12.8" hidden="false" customHeight="false" outlineLevel="0" collapsed="false">
      <c r="A50" s="0" t="n">
        <v>97</v>
      </c>
      <c r="B50" s="0" t="n">
        <v>27760812.0088827</v>
      </c>
      <c r="C50" s="0" t="n">
        <v>26628253.6363316</v>
      </c>
      <c r="D50" s="0" t="n">
        <v>27861816.4764707</v>
      </c>
      <c r="E50" s="0" t="n">
        <v>26722965.0073743</v>
      </c>
      <c r="F50" s="0" t="n">
        <v>19940452.8824308</v>
      </c>
      <c r="G50" s="0" t="n">
        <v>6687800.75390074</v>
      </c>
      <c r="H50" s="0" t="n">
        <v>20066532.4562106</v>
      </c>
      <c r="I50" s="0" t="n">
        <v>6656432.55116367</v>
      </c>
      <c r="J50" s="167" t="n">
        <v>1462071.24084107</v>
      </c>
      <c r="K50" s="167" t="n">
        <v>1418209.10361584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28269338.7846936</v>
      </c>
      <c r="C51" s="0" t="n">
        <v>27116305.1909747</v>
      </c>
      <c r="D51" s="0" t="n">
        <v>28372878.9995696</v>
      </c>
      <c r="E51" s="0" t="n">
        <v>27213408.905869</v>
      </c>
      <c r="F51" s="0" t="n">
        <v>20231601.2394678</v>
      </c>
      <c r="G51" s="0" t="n">
        <v>6884703.95150696</v>
      </c>
      <c r="H51" s="0" t="n">
        <v>20359572.276026</v>
      </c>
      <c r="I51" s="0" t="n">
        <v>6853836.62984296</v>
      </c>
      <c r="J51" s="167" t="n">
        <v>1592831.7412745</v>
      </c>
      <c r="K51" s="167" t="n">
        <v>1545046.78903626</v>
      </c>
      <c r="L51" s="0" t="n">
        <v>4709756.52722451</v>
      </c>
      <c r="M51" s="0" t="n">
        <v>4443803.98958185</v>
      </c>
      <c r="N51" s="0" t="n">
        <v>4726976.260658</v>
      </c>
      <c r="O51" s="0" t="n">
        <v>4459985.01726144</v>
      </c>
      <c r="P51" s="0" t="n">
        <v>265471.956879083</v>
      </c>
      <c r="Q51" s="0" t="n">
        <v>257507.79817271</v>
      </c>
    </row>
    <row r="52" customFormat="false" ht="12.8" hidden="false" customHeight="false" outlineLevel="0" collapsed="false">
      <c r="A52" s="0" t="n">
        <v>99</v>
      </c>
      <c r="B52" s="0" t="n">
        <v>28564195.4943232</v>
      </c>
      <c r="C52" s="0" t="n">
        <v>27398438.6969774</v>
      </c>
      <c r="D52" s="0" t="n">
        <v>28667827.7563721</v>
      </c>
      <c r="E52" s="0" t="n">
        <v>27495626.7762559</v>
      </c>
      <c r="F52" s="0" t="n">
        <v>20425134.6427063</v>
      </c>
      <c r="G52" s="0" t="n">
        <v>6973304.05427106</v>
      </c>
      <c r="H52" s="0" t="n">
        <v>20553487.5612145</v>
      </c>
      <c r="I52" s="0" t="n">
        <v>6942139.21504136</v>
      </c>
      <c r="J52" s="167" t="n">
        <v>1651368.23256147</v>
      </c>
      <c r="K52" s="167" t="n">
        <v>1601827.18558463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28816352.748786</v>
      </c>
      <c r="C53" s="0" t="n">
        <v>27639183.1786972</v>
      </c>
      <c r="D53" s="0" t="n">
        <v>28921814.977857</v>
      </c>
      <c r="E53" s="0" t="n">
        <v>27738090.316871</v>
      </c>
      <c r="F53" s="0" t="n">
        <v>20557903.4420983</v>
      </c>
      <c r="G53" s="0" t="n">
        <v>7081279.73659893</v>
      </c>
      <c r="H53" s="0" t="n">
        <v>20688249.0392254</v>
      </c>
      <c r="I53" s="0" t="n">
        <v>7049841.27764562</v>
      </c>
      <c r="J53" s="167" t="n">
        <v>1707924.55313049</v>
      </c>
      <c r="K53" s="167" t="n">
        <v>1656686.81653658</v>
      </c>
      <c r="L53" s="0" t="n">
        <v>4803119.37272518</v>
      </c>
      <c r="M53" s="0" t="n">
        <v>4532891.03455904</v>
      </c>
      <c r="N53" s="0" t="n">
        <v>4820658.91180349</v>
      </c>
      <c r="O53" s="0" t="n">
        <v>4549372.49846135</v>
      </c>
      <c r="P53" s="0" t="n">
        <v>284654.092188415</v>
      </c>
      <c r="Q53" s="0" t="n">
        <v>276114.469422763</v>
      </c>
    </row>
    <row r="54" customFormat="false" ht="12.8" hidden="false" customHeight="false" outlineLevel="0" collapsed="false">
      <c r="A54" s="0" t="n">
        <v>101</v>
      </c>
      <c r="B54" s="0" t="n">
        <v>29046530.0911283</v>
      </c>
      <c r="C54" s="0" t="n">
        <v>27859567.2407147</v>
      </c>
      <c r="D54" s="0" t="n">
        <v>29152543.207181</v>
      </c>
      <c r="E54" s="0" t="n">
        <v>27959018.9580267</v>
      </c>
      <c r="F54" s="0" t="n">
        <v>20679789.2893159</v>
      </c>
      <c r="G54" s="0" t="n">
        <v>7179777.95139885</v>
      </c>
      <c r="H54" s="0" t="n">
        <v>20809970.4683539</v>
      </c>
      <c r="I54" s="0" t="n">
        <v>7149048.48967279</v>
      </c>
      <c r="J54" s="167" t="n">
        <v>1780633.86798642</v>
      </c>
      <c r="K54" s="167" t="n">
        <v>1727214.85194683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29204027.5671766</v>
      </c>
      <c r="C55" s="0" t="n">
        <v>28010660.9175473</v>
      </c>
      <c r="D55" s="0" t="n">
        <v>29312648.3110577</v>
      </c>
      <c r="E55" s="0" t="n">
        <v>28112604.3804954</v>
      </c>
      <c r="F55" s="0" t="n">
        <v>20747520.9636261</v>
      </c>
      <c r="G55" s="0" t="n">
        <v>7263139.95392116</v>
      </c>
      <c r="H55" s="0" t="n">
        <v>20878537.56895</v>
      </c>
      <c r="I55" s="0" t="n">
        <v>7234066.81154543</v>
      </c>
      <c r="J55" s="167" t="n">
        <v>1832114.5774744</v>
      </c>
      <c r="K55" s="167" t="n">
        <v>1777151.14015016</v>
      </c>
      <c r="L55" s="0" t="n">
        <v>4870683.61433836</v>
      </c>
      <c r="M55" s="0" t="n">
        <v>4598114.51185969</v>
      </c>
      <c r="N55" s="0" t="n">
        <v>4888757.59744543</v>
      </c>
      <c r="O55" s="0" t="n">
        <v>4615106.4500527</v>
      </c>
      <c r="P55" s="0" t="n">
        <v>305352.429579066</v>
      </c>
      <c r="Q55" s="0" t="n">
        <v>296191.856691694</v>
      </c>
    </row>
    <row r="56" customFormat="false" ht="12.8" hidden="false" customHeight="false" outlineLevel="0" collapsed="false">
      <c r="A56" s="0" t="n">
        <v>103</v>
      </c>
      <c r="B56" s="0" t="n">
        <v>29469487.477883</v>
      </c>
      <c r="C56" s="0" t="n">
        <v>28264534.2940522</v>
      </c>
      <c r="D56" s="0" t="n">
        <v>29579370.1654126</v>
      </c>
      <c r="E56" s="0" t="n">
        <v>28367663.0901081</v>
      </c>
      <c r="F56" s="0" t="n">
        <v>20968526.0253446</v>
      </c>
      <c r="G56" s="0" t="n">
        <v>7296008.26870764</v>
      </c>
      <c r="H56" s="0" t="n">
        <v>21101470.1829659</v>
      </c>
      <c r="I56" s="0" t="n">
        <v>7266192.90714225</v>
      </c>
      <c r="J56" s="167" t="n">
        <v>1922658.80890129</v>
      </c>
      <c r="K56" s="167" t="n">
        <v>1864979.04463425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29907919.6121554</v>
      </c>
      <c r="C57" s="0" t="n">
        <v>28684797.8249231</v>
      </c>
      <c r="D57" s="0" t="n">
        <v>30020382.9867038</v>
      </c>
      <c r="E57" s="0" t="n">
        <v>28790351.1627349</v>
      </c>
      <c r="F57" s="0" t="n">
        <v>21323758.4048801</v>
      </c>
      <c r="G57" s="0" t="n">
        <v>7361039.42004291</v>
      </c>
      <c r="H57" s="0" t="n">
        <v>21459344.0779162</v>
      </c>
      <c r="I57" s="0" t="n">
        <v>7331007.08481864</v>
      </c>
      <c r="J57" s="167" t="n">
        <v>2019706.40287166</v>
      </c>
      <c r="K57" s="167" t="n">
        <v>1959115.21078551</v>
      </c>
      <c r="L57" s="0" t="n">
        <v>4985092.86416035</v>
      </c>
      <c r="M57" s="0" t="n">
        <v>4705949.74247041</v>
      </c>
      <c r="N57" s="0" t="n">
        <v>5003838.78408101</v>
      </c>
      <c r="O57" s="0" t="n">
        <v>4723573.31466453</v>
      </c>
      <c r="P57" s="0" t="n">
        <v>336617.733811943</v>
      </c>
      <c r="Q57" s="0" t="n">
        <v>326519.201797585</v>
      </c>
    </row>
    <row r="58" customFormat="false" ht="12.8" hidden="false" customHeight="false" outlineLevel="0" collapsed="false">
      <c r="A58" s="0" t="n">
        <v>105</v>
      </c>
      <c r="B58" s="0" t="n">
        <v>30199505.9081287</v>
      </c>
      <c r="C58" s="0" t="n">
        <v>28963147.2754666</v>
      </c>
      <c r="D58" s="0" t="n">
        <v>30312378.2978583</v>
      </c>
      <c r="E58" s="0" t="n">
        <v>29069084.1359315</v>
      </c>
      <c r="F58" s="0" t="n">
        <v>21487152.0627015</v>
      </c>
      <c r="G58" s="0" t="n">
        <v>7475995.21276509</v>
      </c>
      <c r="H58" s="0" t="n">
        <v>21623297.602166</v>
      </c>
      <c r="I58" s="0" t="n">
        <v>7445786.53376543</v>
      </c>
      <c r="J58" s="167" t="n">
        <v>2085179.97276908</v>
      </c>
      <c r="K58" s="167" t="n">
        <v>2022624.57358601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30446403.7390171</v>
      </c>
      <c r="C59" s="0" t="n">
        <v>29199284.0101173</v>
      </c>
      <c r="D59" s="0" t="n">
        <v>30560080.5055904</v>
      </c>
      <c r="E59" s="0" t="n">
        <v>29305976.3363428</v>
      </c>
      <c r="F59" s="0" t="n">
        <v>21574947.4775022</v>
      </c>
      <c r="G59" s="0" t="n">
        <v>7624336.53261515</v>
      </c>
      <c r="H59" s="0" t="n">
        <v>21712030.8011027</v>
      </c>
      <c r="I59" s="0" t="n">
        <v>7593945.53524014</v>
      </c>
      <c r="J59" s="167" t="n">
        <v>2168021.2852599</v>
      </c>
      <c r="K59" s="167" t="n">
        <v>2102980.6467021</v>
      </c>
      <c r="L59" s="0" t="n">
        <v>5069510.14317546</v>
      </c>
      <c r="M59" s="0" t="n">
        <v>4784887.37708396</v>
      </c>
      <c r="N59" s="0" t="n">
        <v>5088458.37912105</v>
      </c>
      <c r="O59" s="0" t="n">
        <v>4802701.15530149</v>
      </c>
      <c r="P59" s="0" t="n">
        <v>361336.88087665</v>
      </c>
      <c r="Q59" s="0" t="n">
        <v>350496.77445035</v>
      </c>
    </row>
    <row r="60" customFormat="false" ht="12.8" hidden="false" customHeight="false" outlineLevel="0" collapsed="false">
      <c r="A60" s="0" t="n">
        <v>107</v>
      </c>
      <c r="B60" s="0" t="n">
        <v>30693695.2904254</v>
      </c>
      <c r="C60" s="0" t="n">
        <v>29437573.7485116</v>
      </c>
      <c r="D60" s="0" t="n">
        <v>30809110.5865897</v>
      </c>
      <c r="E60" s="0" t="n">
        <v>29545899.3233359</v>
      </c>
      <c r="F60" s="0" t="n">
        <v>21741998.4005845</v>
      </c>
      <c r="G60" s="0" t="n">
        <v>7695575.34792711</v>
      </c>
      <c r="H60" s="0" t="n">
        <v>21880903.9798151</v>
      </c>
      <c r="I60" s="0" t="n">
        <v>7664995.34352087</v>
      </c>
      <c r="J60" s="167" t="n">
        <v>2287780.8945739</v>
      </c>
      <c r="K60" s="167" t="n">
        <v>2219147.46773669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30941295.9486697</v>
      </c>
      <c r="C61" s="0" t="n">
        <v>29674551.2357744</v>
      </c>
      <c r="D61" s="0" t="n">
        <v>31089216.5351154</v>
      </c>
      <c r="E61" s="0" t="n">
        <v>29813572.7506081</v>
      </c>
      <c r="F61" s="0" t="n">
        <v>21900022.3118752</v>
      </c>
      <c r="G61" s="0" t="n">
        <v>7774528.92389916</v>
      </c>
      <c r="H61" s="0" t="n">
        <v>22039808.2527644</v>
      </c>
      <c r="I61" s="0" t="n">
        <v>7773764.49784365</v>
      </c>
      <c r="J61" s="167" t="n">
        <v>2349702.63492052</v>
      </c>
      <c r="K61" s="167" t="n">
        <v>2279211.5558729</v>
      </c>
      <c r="L61" s="0" t="n">
        <v>5156684.33814922</v>
      </c>
      <c r="M61" s="0" t="n">
        <v>4869305.3165033</v>
      </c>
      <c r="N61" s="0" t="n">
        <v>5181333.54782846</v>
      </c>
      <c r="O61" s="0" t="n">
        <v>4892471.8662034</v>
      </c>
      <c r="P61" s="0" t="n">
        <v>391617.105820086</v>
      </c>
      <c r="Q61" s="0" t="n">
        <v>379868.592645484</v>
      </c>
    </row>
    <row r="62" customFormat="false" ht="12.8" hidden="false" customHeight="false" outlineLevel="0" collapsed="false">
      <c r="A62" s="0" t="n">
        <v>109</v>
      </c>
      <c r="B62" s="0" t="n">
        <v>31206632.7488065</v>
      </c>
      <c r="C62" s="0" t="n">
        <v>29928742.9804379</v>
      </c>
      <c r="D62" s="0" t="n">
        <v>31356655.5185134</v>
      </c>
      <c r="E62" s="0" t="n">
        <v>30069752.3617742</v>
      </c>
      <c r="F62" s="0" t="n">
        <v>22098858.0610526</v>
      </c>
      <c r="G62" s="0" t="n">
        <v>7829884.91938531</v>
      </c>
      <c r="H62" s="0" t="n">
        <v>22240263.3101387</v>
      </c>
      <c r="I62" s="0" t="n">
        <v>7829489.05163554</v>
      </c>
      <c r="J62" s="167" t="n">
        <v>2381513.79632624</v>
      </c>
      <c r="K62" s="167" t="n">
        <v>2310068.38243646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31388296.5789278</v>
      </c>
      <c r="C63" s="0" t="n">
        <v>30103222.3313879</v>
      </c>
      <c r="D63" s="0" t="n">
        <v>31538317.9968557</v>
      </c>
      <c r="E63" s="0" t="n">
        <v>30244230.3906766</v>
      </c>
      <c r="F63" s="0" t="n">
        <v>22214633.2692236</v>
      </c>
      <c r="G63" s="0" t="n">
        <v>7888589.06216436</v>
      </c>
      <c r="H63" s="0" t="n">
        <v>22356096.5954293</v>
      </c>
      <c r="I63" s="0" t="n">
        <v>7888133.79524733</v>
      </c>
      <c r="J63" s="167" t="n">
        <v>2471645.20954434</v>
      </c>
      <c r="K63" s="167" t="n">
        <v>2397495.85325801</v>
      </c>
      <c r="L63" s="0" t="n">
        <v>5232672.80122513</v>
      </c>
      <c r="M63" s="0" t="n">
        <v>4941837.206839</v>
      </c>
      <c r="N63" s="0" t="n">
        <v>5257674.2351419</v>
      </c>
      <c r="O63" s="0" t="n">
        <v>4965336.80193324</v>
      </c>
      <c r="P63" s="0" t="n">
        <v>411940.86825739</v>
      </c>
      <c r="Q63" s="0" t="n">
        <v>399582.642209668</v>
      </c>
    </row>
    <row r="64" customFormat="false" ht="12.8" hidden="false" customHeight="false" outlineLevel="0" collapsed="false">
      <c r="A64" s="0" t="n">
        <v>111</v>
      </c>
      <c r="B64" s="0" t="n">
        <v>31646664.907393</v>
      </c>
      <c r="C64" s="0" t="n">
        <v>30349750.9983582</v>
      </c>
      <c r="D64" s="0" t="n">
        <v>31797152.8517791</v>
      </c>
      <c r="E64" s="0" t="n">
        <v>30491204.3819091</v>
      </c>
      <c r="F64" s="0" t="n">
        <v>22381161.9671653</v>
      </c>
      <c r="G64" s="0" t="n">
        <v>7968589.03119285</v>
      </c>
      <c r="H64" s="0" t="n">
        <v>22522806.1596846</v>
      </c>
      <c r="I64" s="0" t="n">
        <v>7968398.22222453</v>
      </c>
      <c r="J64" s="167" t="n">
        <v>2529172.81241179</v>
      </c>
      <c r="K64" s="167" t="n">
        <v>2453297.62803944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31947038.6128265</v>
      </c>
      <c r="C65" s="0" t="n">
        <v>30637383.9505014</v>
      </c>
      <c r="D65" s="0" t="n">
        <v>32098402.3939318</v>
      </c>
      <c r="E65" s="0" t="n">
        <v>30779660.6218674</v>
      </c>
      <c r="F65" s="0" t="n">
        <v>22561967.6599021</v>
      </c>
      <c r="G65" s="0" t="n">
        <v>8075416.29059925</v>
      </c>
      <c r="H65" s="0" t="n">
        <v>22704436.1026715</v>
      </c>
      <c r="I65" s="0" t="n">
        <v>8075224.51919592</v>
      </c>
      <c r="J65" s="167" t="n">
        <v>2631115.61741331</v>
      </c>
      <c r="K65" s="167" t="n">
        <v>2552182.14889091</v>
      </c>
      <c r="L65" s="0" t="n">
        <v>5322168.75697143</v>
      </c>
      <c r="M65" s="0" t="n">
        <v>5026173.20328254</v>
      </c>
      <c r="N65" s="0" t="n">
        <v>5347395.12215386</v>
      </c>
      <c r="O65" s="0" t="n">
        <v>5049885.64160682</v>
      </c>
      <c r="P65" s="0" t="n">
        <v>438519.269568885</v>
      </c>
      <c r="Q65" s="0" t="n">
        <v>425363.691481818</v>
      </c>
    </row>
    <row r="66" customFormat="false" ht="12.8" hidden="false" customHeight="false" outlineLevel="0" collapsed="false">
      <c r="A66" s="0" t="n">
        <v>113</v>
      </c>
      <c r="B66" s="0" t="n">
        <v>32130334.4215378</v>
      </c>
      <c r="C66" s="0" t="n">
        <v>30813328.7727433</v>
      </c>
      <c r="D66" s="0" t="n">
        <v>32282033.4236498</v>
      </c>
      <c r="E66" s="0" t="n">
        <v>30955920.5488826</v>
      </c>
      <c r="F66" s="0" t="n">
        <v>22683125.4021555</v>
      </c>
      <c r="G66" s="0" t="n">
        <v>8130203.37058783</v>
      </c>
      <c r="H66" s="0" t="n">
        <v>22825909.6701452</v>
      </c>
      <c r="I66" s="0" t="n">
        <v>8130010.87873741</v>
      </c>
      <c r="J66" s="167" t="n">
        <v>2728754.09785176</v>
      </c>
      <c r="K66" s="167" t="n">
        <v>2646891.47491621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32261787.4907321</v>
      </c>
      <c r="C67" s="0" t="n">
        <v>30938943.9234426</v>
      </c>
      <c r="D67" s="0" t="n">
        <v>32412620.1494235</v>
      </c>
      <c r="E67" s="0" t="n">
        <v>31080719.7541293</v>
      </c>
      <c r="F67" s="0" t="n">
        <v>22744717.5060029</v>
      </c>
      <c r="G67" s="0" t="n">
        <v>8194226.41743968</v>
      </c>
      <c r="H67" s="0" t="n">
        <v>22886733.3737022</v>
      </c>
      <c r="I67" s="0" t="n">
        <v>8193986.38042719</v>
      </c>
      <c r="J67" s="167" t="n">
        <v>2778914.16662386</v>
      </c>
      <c r="K67" s="167" t="n">
        <v>2695546.74162515</v>
      </c>
      <c r="L67" s="0" t="n">
        <v>5375860.92537021</v>
      </c>
      <c r="M67" s="0" t="n">
        <v>5077876.08248982</v>
      </c>
      <c r="N67" s="0" t="n">
        <v>5400998.48905089</v>
      </c>
      <c r="O67" s="0" t="n">
        <v>5101504.79567422</v>
      </c>
      <c r="P67" s="0" t="n">
        <v>463152.361103977</v>
      </c>
      <c r="Q67" s="0" t="n">
        <v>449257.790270858</v>
      </c>
    </row>
    <row r="68" customFormat="false" ht="12.8" hidden="false" customHeight="false" outlineLevel="0" collapsed="false">
      <c r="A68" s="0" t="n">
        <v>115</v>
      </c>
      <c r="B68" s="0" t="n">
        <v>32501784.508207</v>
      </c>
      <c r="C68" s="0" t="n">
        <v>31168403.1773759</v>
      </c>
      <c r="D68" s="0" t="n">
        <v>32653894.4028599</v>
      </c>
      <c r="E68" s="0" t="n">
        <v>31311379.5884192</v>
      </c>
      <c r="F68" s="0" t="n">
        <v>22908700.9411537</v>
      </c>
      <c r="G68" s="0" t="n">
        <v>8259702.23622214</v>
      </c>
      <c r="H68" s="0" t="n">
        <v>23051918.1386579</v>
      </c>
      <c r="I68" s="0" t="n">
        <v>8259461.44976134</v>
      </c>
      <c r="J68" s="167" t="n">
        <v>2865248.41648979</v>
      </c>
      <c r="K68" s="167" t="n">
        <v>2779290.9639951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32731053.6833005</v>
      </c>
      <c r="C69" s="0" t="n">
        <v>31387628.1500889</v>
      </c>
      <c r="D69" s="0" t="n">
        <v>32884183.2362687</v>
      </c>
      <c r="E69" s="0" t="n">
        <v>31531570.988265</v>
      </c>
      <c r="F69" s="0" t="n">
        <v>23037566.6622882</v>
      </c>
      <c r="G69" s="0" t="n">
        <v>8350061.48780071</v>
      </c>
      <c r="H69" s="0" t="n">
        <v>23181493.3565132</v>
      </c>
      <c r="I69" s="0" t="n">
        <v>8350077.63175185</v>
      </c>
      <c r="J69" s="167" t="n">
        <v>2913948.09518711</v>
      </c>
      <c r="K69" s="167" t="n">
        <v>2826529.6523315</v>
      </c>
      <c r="L69" s="0" t="n">
        <v>5453887.46057579</v>
      </c>
      <c r="M69" s="0" t="n">
        <v>5151939.90774309</v>
      </c>
      <c r="N69" s="0" t="n">
        <v>5479409.2454766</v>
      </c>
      <c r="O69" s="0" t="n">
        <v>5175931.15612977</v>
      </c>
      <c r="P69" s="0" t="n">
        <v>485658.015864519</v>
      </c>
      <c r="Q69" s="0" t="n">
        <v>471088.275388583</v>
      </c>
    </row>
    <row r="70" customFormat="false" ht="12.8" hidden="false" customHeight="false" outlineLevel="0" collapsed="false">
      <c r="A70" s="0" t="n">
        <v>117</v>
      </c>
      <c r="B70" s="0" t="n">
        <v>32978570.9369024</v>
      </c>
      <c r="C70" s="0" t="n">
        <v>31624726.0365031</v>
      </c>
      <c r="D70" s="0" t="n">
        <v>33132974.0264426</v>
      </c>
      <c r="E70" s="0" t="n">
        <v>31769866.5633547</v>
      </c>
      <c r="F70" s="0" t="n">
        <v>23148027.7050197</v>
      </c>
      <c r="G70" s="0" t="n">
        <v>8476698.3314834</v>
      </c>
      <c r="H70" s="0" t="n">
        <v>23293152.0360747</v>
      </c>
      <c r="I70" s="0" t="n">
        <v>8476714.52727999</v>
      </c>
      <c r="J70" s="167" t="n">
        <v>3039520.93929866</v>
      </c>
      <c r="K70" s="167" t="n">
        <v>2948335.3111197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33180575.5888243</v>
      </c>
      <c r="C71" s="0" t="n">
        <v>31818489.2517385</v>
      </c>
      <c r="D71" s="0" t="n">
        <v>33334009.7137711</v>
      </c>
      <c r="E71" s="0" t="n">
        <v>31962718.4394935</v>
      </c>
      <c r="F71" s="0" t="n">
        <v>23288266.5787461</v>
      </c>
      <c r="G71" s="0" t="n">
        <v>8530222.67299239</v>
      </c>
      <c r="H71" s="0" t="n">
        <v>23432496.2494898</v>
      </c>
      <c r="I71" s="0" t="n">
        <v>8530222.1900037</v>
      </c>
      <c r="J71" s="167" t="n">
        <v>3143313.00419076</v>
      </c>
      <c r="K71" s="167" t="n">
        <v>3049013.61406503</v>
      </c>
      <c r="L71" s="0" t="n">
        <v>5522329.11038006</v>
      </c>
      <c r="M71" s="0" t="n">
        <v>5215766.22197847</v>
      </c>
      <c r="N71" s="0" t="n">
        <v>5547901.66651484</v>
      </c>
      <c r="O71" s="0" t="n">
        <v>5239805.1727227</v>
      </c>
      <c r="P71" s="0" t="n">
        <v>523885.500698459</v>
      </c>
      <c r="Q71" s="0" t="n">
        <v>508168.935677506</v>
      </c>
    </row>
    <row r="72" customFormat="false" ht="12.8" hidden="false" customHeight="false" outlineLevel="0" collapsed="false">
      <c r="A72" s="0" t="n">
        <v>119</v>
      </c>
      <c r="B72" s="0" t="n">
        <v>33306344.3211836</v>
      </c>
      <c r="C72" s="0" t="n">
        <v>31939632.5820743</v>
      </c>
      <c r="D72" s="0" t="n">
        <v>33458747.6801724</v>
      </c>
      <c r="E72" s="0" t="n">
        <v>32082891.2947171</v>
      </c>
      <c r="F72" s="0" t="n">
        <v>23356883.5364594</v>
      </c>
      <c r="G72" s="0" t="n">
        <v>8582749.04561488</v>
      </c>
      <c r="H72" s="0" t="n">
        <v>23500142.7342099</v>
      </c>
      <c r="I72" s="0" t="n">
        <v>8582748.56050713</v>
      </c>
      <c r="J72" s="167" t="n">
        <v>3229432.34994422</v>
      </c>
      <c r="K72" s="167" t="n">
        <v>3132549.37944589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33535566.2970724</v>
      </c>
      <c r="C73" s="0" t="n">
        <v>32159511.9950851</v>
      </c>
      <c r="D73" s="0" t="n">
        <v>33687349.4519638</v>
      </c>
      <c r="E73" s="0" t="n">
        <v>32302185.6829331</v>
      </c>
      <c r="F73" s="0" t="n">
        <v>23527231.2670871</v>
      </c>
      <c r="G73" s="0" t="n">
        <v>8632280.72799797</v>
      </c>
      <c r="H73" s="0" t="n">
        <v>23669905.4436946</v>
      </c>
      <c r="I73" s="0" t="n">
        <v>8632280.23923856</v>
      </c>
      <c r="J73" s="167" t="n">
        <v>3307741.05825709</v>
      </c>
      <c r="K73" s="167" t="n">
        <v>3208508.82650938</v>
      </c>
      <c r="L73" s="0" t="n">
        <v>5580886.03226405</v>
      </c>
      <c r="M73" s="0" t="n">
        <v>5271508.35711336</v>
      </c>
      <c r="N73" s="0" t="n">
        <v>5606182.79058673</v>
      </c>
      <c r="O73" s="0" t="n">
        <v>5295288.21572887</v>
      </c>
      <c r="P73" s="0" t="n">
        <v>551290.176376181</v>
      </c>
      <c r="Q73" s="0" t="n">
        <v>534751.471084896</v>
      </c>
    </row>
    <row r="74" customFormat="false" ht="12.8" hidden="false" customHeight="false" outlineLevel="0" collapsed="false">
      <c r="A74" s="0" t="n">
        <v>121</v>
      </c>
      <c r="B74" s="0" t="n">
        <v>33626550.9448843</v>
      </c>
      <c r="C74" s="0" t="n">
        <v>32247691.435887</v>
      </c>
      <c r="D74" s="0" t="n">
        <v>33777736.2152706</v>
      </c>
      <c r="E74" s="0" t="n">
        <v>32389803.1044007</v>
      </c>
      <c r="F74" s="0" t="n">
        <v>23572185.2129882</v>
      </c>
      <c r="G74" s="0" t="n">
        <v>8675506.22289872</v>
      </c>
      <c r="H74" s="0" t="n">
        <v>23714297.3718197</v>
      </c>
      <c r="I74" s="0" t="n">
        <v>8675505.73258106</v>
      </c>
      <c r="J74" s="167" t="n">
        <v>3414469.50727883</v>
      </c>
      <c r="K74" s="167" t="n">
        <v>3312035.42206047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33785888.0149782</v>
      </c>
      <c r="C75" s="0" t="n">
        <v>32400243.5220131</v>
      </c>
      <c r="D75" s="0" t="n">
        <v>33936078.7977337</v>
      </c>
      <c r="E75" s="0" t="n">
        <v>32541420.4471993</v>
      </c>
      <c r="F75" s="0" t="n">
        <v>23656130.6614785</v>
      </c>
      <c r="G75" s="0" t="n">
        <v>8744112.86053457</v>
      </c>
      <c r="H75" s="0" t="n">
        <v>23797308.0748552</v>
      </c>
      <c r="I75" s="0" t="n">
        <v>8744112.37234415</v>
      </c>
      <c r="J75" s="167" t="n">
        <v>3477594.08709731</v>
      </c>
      <c r="K75" s="167" t="n">
        <v>3373266.26448439</v>
      </c>
      <c r="L75" s="0" t="n">
        <v>5623498.61485945</v>
      </c>
      <c r="M75" s="0" t="n">
        <v>5312906.96520094</v>
      </c>
      <c r="N75" s="0" t="n">
        <v>5648529.98976029</v>
      </c>
      <c r="O75" s="0" t="n">
        <v>5336437.3703342</v>
      </c>
      <c r="P75" s="0" t="n">
        <v>579599.014516218</v>
      </c>
      <c r="Q75" s="0" t="n">
        <v>562211.044080732</v>
      </c>
    </row>
    <row r="76" customFormat="false" ht="12.8" hidden="false" customHeight="false" outlineLevel="0" collapsed="false">
      <c r="A76" s="0" t="n">
        <v>123</v>
      </c>
      <c r="B76" s="0" t="n">
        <v>33859800.7485696</v>
      </c>
      <c r="C76" s="0" t="n">
        <v>32472219.959567</v>
      </c>
      <c r="D76" s="0" t="n">
        <v>34008928.8828581</v>
      </c>
      <c r="E76" s="0" t="n">
        <v>32612397.9870761</v>
      </c>
      <c r="F76" s="0" t="n">
        <v>23696420.6833242</v>
      </c>
      <c r="G76" s="0" t="n">
        <v>8775799.27624277</v>
      </c>
      <c r="H76" s="0" t="n">
        <v>23836599.2006678</v>
      </c>
      <c r="I76" s="0" t="n">
        <v>8775798.78640829</v>
      </c>
      <c r="J76" s="167" t="n">
        <v>3547810.86699012</v>
      </c>
      <c r="K76" s="167" t="n">
        <v>3441376.54098041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34073150.3205488</v>
      </c>
      <c r="C77" s="0" t="n">
        <v>32676212.6058062</v>
      </c>
      <c r="D77" s="0" t="n">
        <v>34223217.7948507</v>
      </c>
      <c r="E77" s="0" t="n">
        <v>32817272.7905996</v>
      </c>
      <c r="F77" s="0" t="n">
        <v>23831646.6042355</v>
      </c>
      <c r="G77" s="0" t="n">
        <v>8844566.00157061</v>
      </c>
      <c r="H77" s="0" t="n">
        <v>23972707.2897481</v>
      </c>
      <c r="I77" s="0" t="n">
        <v>8844565.50085145</v>
      </c>
      <c r="J77" s="167" t="n">
        <v>3601544.50267736</v>
      </c>
      <c r="K77" s="167" t="n">
        <v>3493498.16759704</v>
      </c>
      <c r="L77" s="0" t="n">
        <v>5673672.55417269</v>
      </c>
      <c r="M77" s="0" t="n">
        <v>5361651.43005059</v>
      </c>
      <c r="N77" s="0" t="n">
        <v>5698683.23046034</v>
      </c>
      <c r="O77" s="0" t="n">
        <v>5385162.38517672</v>
      </c>
      <c r="P77" s="0" t="n">
        <v>600257.417112893</v>
      </c>
      <c r="Q77" s="0" t="n">
        <v>582249.694599507</v>
      </c>
    </row>
    <row r="78" customFormat="false" ht="12.8" hidden="false" customHeight="false" outlineLevel="0" collapsed="false">
      <c r="A78" s="0" t="n">
        <v>125</v>
      </c>
      <c r="B78" s="0" t="n">
        <v>34331565.4489768</v>
      </c>
      <c r="C78" s="0" t="n">
        <v>32924024.6003512</v>
      </c>
      <c r="D78" s="0" t="n">
        <v>34481232.3558244</v>
      </c>
      <c r="E78" s="0" t="n">
        <v>33064708.2849522</v>
      </c>
      <c r="F78" s="0" t="n">
        <v>23997319.9552079</v>
      </c>
      <c r="G78" s="0" t="n">
        <v>8926704.64514329</v>
      </c>
      <c r="H78" s="0" t="n">
        <v>24138004.1356857</v>
      </c>
      <c r="I78" s="0" t="n">
        <v>8926704.14926642</v>
      </c>
      <c r="J78" s="167" t="n">
        <v>3692307.46884027</v>
      </c>
      <c r="K78" s="167" t="n">
        <v>3581538.24477506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34486443.912825</v>
      </c>
      <c r="C79" s="0" t="n">
        <v>33072625.2059446</v>
      </c>
      <c r="D79" s="0" t="n">
        <v>34635941.5591316</v>
      </c>
      <c r="E79" s="0" t="n">
        <v>33213149.872602</v>
      </c>
      <c r="F79" s="0" t="n">
        <v>24090057.359832</v>
      </c>
      <c r="G79" s="0" t="n">
        <v>8982567.84611255</v>
      </c>
      <c r="H79" s="0" t="n">
        <v>24230582.5290839</v>
      </c>
      <c r="I79" s="0" t="n">
        <v>8982567.34351802</v>
      </c>
      <c r="J79" s="167" t="n">
        <v>3711567.00199042</v>
      </c>
      <c r="K79" s="167" t="n">
        <v>3600219.99193071</v>
      </c>
      <c r="L79" s="0" t="n">
        <v>5739577.33307275</v>
      </c>
      <c r="M79" s="0" t="n">
        <v>5423283.11956138</v>
      </c>
      <c r="N79" s="0" t="n">
        <v>5764493.05936831</v>
      </c>
      <c r="O79" s="0" t="n">
        <v>5446704.89534647</v>
      </c>
      <c r="P79" s="0" t="n">
        <v>618594.500331737</v>
      </c>
      <c r="Q79" s="0" t="n">
        <v>600036.665321785</v>
      </c>
    </row>
    <row r="80" customFormat="false" ht="12.8" hidden="false" customHeight="false" outlineLevel="0" collapsed="false">
      <c r="A80" s="0" t="n">
        <v>127</v>
      </c>
      <c r="B80" s="0" t="n">
        <v>34733103.8603635</v>
      </c>
      <c r="C80" s="0" t="n">
        <v>33309243.6517454</v>
      </c>
      <c r="D80" s="0" t="n">
        <v>34880126.2708584</v>
      </c>
      <c r="E80" s="0" t="n">
        <v>33447441.97209</v>
      </c>
      <c r="F80" s="0" t="n">
        <v>24236857.3681771</v>
      </c>
      <c r="G80" s="0" t="n">
        <v>9072386.28356827</v>
      </c>
      <c r="H80" s="0" t="n">
        <v>24375056.1926292</v>
      </c>
      <c r="I80" s="0" t="n">
        <v>9072385.77946082</v>
      </c>
      <c r="J80" s="167" t="n">
        <v>3770539.15663625</v>
      </c>
      <c r="K80" s="167" t="n">
        <v>3657422.98193716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34920956.8593007</v>
      </c>
      <c r="C81" s="0" t="n">
        <v>33491011.5783059</v>
      </c>
      <c r="D81" s="0" t="n">
        <v>35068737.0752019</v>
      </c>
      <c r="E81" s="0" t="n">
        <v>33629922.8618718</v>
      </c>
      <c r="F81" s="0" t="n">
        <v>24377660.9213901</v>
      </c>
      <c r="G81" s="0" t="n">
        <v>9113350.65691585</v>
      </c>
      <c r="H81" s="0" t="n">
        <v>24516572.7104726</v>
      </c>
      <c r="I81" s="0" t="n">
        <v>9113350.15139915</v>
      </c>
      <c r="J81" s="167" t="n">
        <v>3865059.19797816</v>
      </c>
      <c r="K81" s="167" t="n">
        <v>3749107.42203881</v>
      </c>
      <c r="L81" s="0" t="n">
        <v>5811014.2141323</v>
      </c>
      <c r="M81" s="0" t="n">
        <v>5490931.73880971</v>
      </c>
      <c r="N81" s="0" t="n">
        <v>5835643.8796266</v>
      </c>
      <c r="O81" s="0" t="n">
        <v>5514084.66690113</v>
      </c>
      <c r="P81" s="0" t="n">
        <v>644176.53299636</v>
      </c>
      <c r="Q81" s="0" t="n">
        <v>624851.237006469</v>
      </c>
    </row>
    <row r="82" customFormat="false" ht="12.8" hidden="false" customHeight="false" outlineLevel="0" collapsed="false">
      <c r="A82" s="0" t="n">
        <v>129</v>
      </c>
      <c r="B82" s="0" t="n">
        <v>35004226.2698919</v>
      </c>
      <c r="C82" s="0" t="n">
        <v>33572412.3231352</v>
      </c>
      <c r="D82" s="0" t="n">
        <v>35151860.0646883</v>
      </c>
      <c r="E82" s="0" t="n">
        <v>33711186.0807479</v>
      </c>
      <c r="F82" s="0" t="n">
        <v>24459598.6177927</v>
      </c>
      <c r="G82" s="0" t="n">
        <v>9112813.70534254</v>
      </c>
      <c r="H82" s="0" t="n">
        <v>24598372.8553185</v>
      </c>
      <c r="I82" s="0" t="n">
        <v>9112813.22542933</v>
      </c>
      <c r="J82" s="167" t="n">
        <v>3974745.9262431</v>
      </c>
      <c r="K82" s="167" t="n">
        <v>3855503.5484558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35232996.3178821</v>
      </c>
      <c r="C83" s="0" t="n">
        <v>33791264.4273324</v>
      </c>
      <c r="D83" s="0" t="n">
        <v>35379810.0400372</v>
      </c>
      <c r="E83" s="0" t="n">
        <v>33929267.4878881</v>
      </c>
      <c r="F83" s="0" t="n">
        <v>24621111.260107</v>
      </c>
      <c r="G83" s="0" t="n">
        <v>9170153.16722545</v>
      </c>
      <c r="H83" s="0" t="n">
        <v>24759114.8023094</v>
      </c>
      <c r="I83" s="0" t="n">
        <v>9170152.68557866</v>
      </c>
      <c r="J83" s="167" t="n">
        <v>4040600.23492031</v>
      </c>
      <c r="K83" s="167" t="n">
        <v>3919382.2278727</v>
      </c>
      <c r="L83" s="0" t="n">
        <v>5863064.32399854</v>
      </c>
      <c r="M83" s="0" t="n">
        <v>5540742.10678958</v>
      </c>
      <c r="N83" s="0" t="n">
        <v>5887532.95175664</v>
      </c>
      <c r="O83" s="0" t="n">
        <v>5563743.66424159</v>
      </c>
      <c r="P83" s="0" t="n">
        <v>673433.372486719</v>
      </c>
      <c r="Q83" s="0" t="n">
        <v>653230.371312117</v>
      </c>
    </row>
    <row r="84" customFormat="false" ht="12.8" hidden="false" customHeight="false" outlineLevel="0" collapsed="false">
      <c r="A84" s="0" t="n">
        <v>131</v>
      </c>
      <c r="B84" s="0" t="n">
        <v>35421730.8761967</v>
      </c>
      <c r="C84" s="0" t="n">
        <v>33972740.0409048</v>
      </c>
      <c r="D84" s="0" t="n">
        <v>35567004.1700021</v>
      </c>
      <c r="E84" s="0" t="n">
        <v>34109295.0934998</v>
      </c>
      <c r="F84" s="0" t="n">
        <v>24732084.7447028</v>
      </c>
      <c r="G84" s="0" t="n">
        <v>9240655.29620201</v>
      </c>
      <c r="H84" s="0" t="n">
        <v>24868640.286013</v>
      </c>
      <c r="I84" s="0" t="n">
        <v>9240654.80748675</v>
      </c>
      <c r="J84" s="167" t="n">
        <v>4120936.21022481</v>
      </c>
      <c r="K84" s="167" t="n">
        <v>3997308.12391806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35689788.6358543</v>
      </c>
      <c r="C85" s="0" t="n">
        <v>34229823.0789654</v>
      </c>
      <c r="D85" s="0" t="n">
        <v>35835492.0869356</v>
      </c>
      <c r="E85" s="0" t="n">
        <v>34366782.1582299</v>
      </c>
      <c r="F85" s="0" t="n">
        <v>24917522.4330935</v>
      </c>
      <c r="G85" s="0" t="n">
        <v>9312300.64587184</v>
      </c>
      <c r="H85" s="0" t="n">
        <v>25054482.0026028</v>
      </c>
      <c r="I85" s="0" t="n">
        <v>9312300.15562717</v>
      </c>
      <c r="J85" s="167" t="n">
        <v>4229718.30635122</v>
      </c>
      <c r="K85" s="167" t="n">
        <v>4102826.75716068</v>
      </c>
      <c r="L85" s="0" t="n">
        <v>5938801.36686443</v>
      </c>
      <c r="M85" s="0" t="n">
        <v>5612795.77827088</v>
      </c>
      <c r="N85" s="0" t="n">
        <v>5963084.89155673</v>
      </c>
      <c r="O85" s="0" t="n">
        <v>5635623.27904225</v>
      </c>
      <c r="P85" s="0" t="n">
        <v>704953.051058536</v>
      </c>
      <c r="Q85" s="0" t="n">
        <v>683804.45952678</v>
      </c>
    </row>
    <row r="86" customFormat="false" ht="12.8" hidden="false" customHeight="false" outlineLevel="0" collapsed="false">
      <c r="A86" s="0" t="n">
        <v>133</v>
      </c>
      <c r="B86" s="0" t="n">
        <v>35814095.5185661</v>
      </c>
      <c r="C86" s="0" t="n">
        <v>34350985.2211267</v>
      </c>
      <c r="D86" s="0" t="n">
        <v>35957706.2258951</v>
      </c>
      <c r="E86" s="0" t="n">
        <v>34485976.844986</v>
      </c>
      <c r="F86" s="0" t="n">
        <v>25011583.0880739</v>
      </c>
      <c r="G86" s="0" t="n">
        <v>9339402.13305274</v>
      </c>
      <c r="H86" s="0" t="n">
        <v>25146575.2033462</v>
      </c>
      <c r="I86" s="0" t="n">
        <v>9339401.64163976</v>
      </c>
      <c r="J86" s="167" t="n">
        <v>4337021.83011387</v>
      </c>
      <c r="K86" s="167" t="n">
        <v>4206911.17521046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36003759.3892533</v>
      </c>
      <c r="C87" s="0" t="n">
        <v>34532818.6917275</v>
      </c>
      <c r="D87" s="0" t="n">
        <v>36146185.0624603</v>
      </c>
      <c r="E87" s="0" t="n">
        <v>34666696.5507181</v>
      </c>
      <c r="F87" s="0" t="n">
        <v>25084567.6483952</v>
      </c>
      <c r="G87" s="0" t="n">
        <v>9448251.04333229</v>
      </c>
      <c r="H87" s="0" t="n">
        <v>25218446.0001728</v>
      </c>
      <c r="I87" s="0" t="n">
        <v>9448250.55054528</v>
      </c>
      <c r="J87" s="167" t="n">
        <v>4412260.14858786</v>
      </c>
      <c r="K87" s="167" t="n">
        <v>4279892.34413022</v>
      </c>
      <c r="L87" s="0" t="n">
        <v>5991009.9937719</v>
      </c>
      <c r="M87" s="0" t="n">
        <v>5662868.08295488</v>
      </c>
      <c r="N87" s="0" t="n">
        <v>6014747.20281278</v>
      </c>
      <c r="O87" s="0" t="n">
        <v>5685182.05213525</v>
      </c>
      <c r="P87" s="0" t="n">
        <v>735376.69143131</v>
      </c>
      <c r="Q87" s="0" t="n">
        <v>713315.390688371</v>
      </c>
    </row>
    <row r="88" customFormat="false" ht="12.8" hidden="false" customHeight="false" outlineLevel="0" collapsed="false">
      <c r="A88" s="0" t="n">
        <v>135</v>
      </c>
      <c r="B88" s="0" t="n">
        <v>36130947.6586156</v>
      </c>
      <c r="C88" s="0" t="n">
        <v>34656419.5122048</v>
      </c>
      <c r="D88" s="0" t="n">
        <v>36272320.4506304</v>
      </c>
      <c r="E88" s="0" t="n">
        <v>34789307.6570188</v>
      </c>
      <c r="F88" s="0" t="n">
        <v>25189315.2547809</v>
      </c>
      <c r="G88" s="0" t="n">
        <v>9467104.25742393</v>
      </c>
      <c r="H88" s="0" t="n">
        <v>25322203.893651</v>
      </c>
      <c r="I88" s="0" t="n">
        <v>9467103.76336782</v>
      </c>
      <c r="J88" s="167" t="n">
        <v>4458381.20497012</v>
      </c>
      <c r="K88" s="167" t="n">
        <v>4324629.76882101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36346048.6438144</v>
      </c>
      <c r="C89" s="0" t="n">
        <v>34862633.392062</v>
      </c>
      <c r="D89" s="0" t="n">
        <v>36486864.2992095</v>
      </c>
      <c r="E89" s="0" t="n">
        <v>34994997.8211675</v>
      </c>
      <c r="F89" s="0" t="n">
        <v>25331617.1202304</v>
      </c>
      <c r="G89" s="0" t="n">
        <v>9531016.27183168</v>
      </c>
      <c r="H89" s="0" t="n">
        <v>25463982.0447104</v>
      </c>
      <c r="I89" s="0" t="n">
        <v>9531015.77645709</v>
      </c>
      <c r="J89" s="167" t="n">
        <v>4551955.95683538</v>
      </c>
      <c r="K89" s="167" t="n">
        <v>4415397.27813032</v>
      </c>
      <c r="L89" s="0" t="n">
        <v>6048567.52127138</v>
      </c>
      <c r="M89" s="0" t="n">
        <v>5717857.39687378</v>
      </c>
      <c r="N89" s="0" t="n">
        <v>6072036.39168015</v>
      </c>
      <c r="O89" s="0" t="n">
        <v>5739919.06799513</v>
      </c>
      <c r="P89" s="0" t="n">
        <v>758659.32613923</v>
      </c>
      <c r="Q89" s="0" t="n">
        <v>735899.546355053</v>
      </c>
    </row>
    <row r="90" customFormat="false" ht="12.8" hidden="false" customHeight="false" outlineLevel="0" collapsed="false">
      <c r="A90" s="0" t="n">
        <v>137</v>
      </c>
      <c r="B90" s="0" t="n">
        <v>36461647.9061001</v>
      </c>
      <c r="C90" s="0" t="n">
        <v>34975209.7122281</v>
      </c>
      <c r="D90" s="0" t="n">
        <v>36598141.6651883</v>
      </c>
      <c r="E90" s="0" t="n">
        <v>35103511.4533855</v>
      </c>
      <c r="F90" s="0" t="n">
        <v>25382442.9067657</v>
      </c>
      <c r="G90" s="0" t="n">
        <v>9592766.80546237</v>
      </c>
      <c r="H90" s="0" t="n">
        <v>25510745.1439374</v>
      </c>
      <c r="I90" s="0" t="n">
        <v>9592766.30944808</v>
      </c>
      <c r="J90" s="167" t="n">
        <v>4655496.6283928</v>
      </c>
      <c r="K90" s="167" t="n">
        <v>4515831.72954101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36722960.1102106</v>
      </c>
      <c r="C91" s="0" t="n">
        <v>35226551.8499251</v>
      </c>
      <c r="D91" s="0" t="n">
        <v>36858663.1026741</v>
      </c>
      <c r="E91" s="0" t="n">
        <v>35354104.9074217</v>
      </c>
      <c r="F91" s="0" t="n">
        <v>25589019.7054111</v>
      </c>
      <c r="G91" s="0" t="n">
        <v>9637532.14451402</v>
      </c>
      <c r="H91" s="0" t="n">
        <v>25716573.2578225</v>
      </c>
      <c r="I91" s="0" t="n">
        <v>9637531.64959915</v>
      </c>
      <c r="J91" s="167" t="n">
        <v>4783733.06947556</v>
      </c>
      <c r="K91" s="167" t="n">
        <v>4640221.07739129</v>
      </c>
      <c r="L91" s="0" t="n">
        <v>6112417.02148427</v>
      </c>
      <c r="M91" s="0" t="n">
        <v>5779547.41795314</v>
      </c>
      <c r="N91" s="0" t="n">
        <v>6135032.81182053</v>
      </c>
      <c r="O91" s="0" t="n">
        <v>5800807.19506901</v>
      </c>
      <c r="P91" s="0" t="n">
        <v>797288.844912593</v>
      </c>
      <c r="Q91" s="0" t="n">
        <v>773370.179565215</v>
      </c>
    </row>
    <row r="92" customFormat="false" ht="12.8" hidden="false" customHeight="false" outlineLevel="0" collapsed="false">
      <c r="A92" s="0" t="n">
        <v>139</v>
      </c>
      <c r="B92" s="0" t="n">
        <v>36897146.4112439</v>
      </c>
      <c r="C92" s="0" t="n">
        <v>35393794.9186946</v>
      </c>
      <c r="D92" s="0" t="n">
        <v>37032437.8360576</v>
      </c>
      <c r="E92" s="0" t="n">
        <v>35520961.2710208</v>
      </c>
      <c r="F92" s="0" t="n">
        <v>25723395.6514151</v>
      </c>
      <c r="G92" s="0" t="n">
        <v>9670399.26727946</v>
      </c>
      <c r="H92" s="0" t="n">
        <v>25850562.4990364</v>
      </c>
      <c r="I92" s="0" t="n">
        <v>9670398.77198441</v>
      </c>
      <c r="J92" s="167" t="n">
        <v>4859501.96419306</v>
      </c>
      <c r="K92" s="167" t="n">
        <v>4713716.90526727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36851000.3902106</v>
      </c>
      <c r="C93" s="0" t="n">
        <v>35350855.6042167</v>
      </c>
      <c r="D93" s="0" t="n">
        <v>36985620.4998255</v>
      </c>
      <c r="E93" s="0" t="n">
        <v>35477390.7921991</v>
      </c>
      <c r="F93" s="0" t="n">
        <v>25693722.2840093</v>
      </c>
      <c r="G93" s="0" t="n">
        <v>9657133.32020741</v>
      </c>
      <c r="H93" s="0" t="n">
        <v>25820257.9415161</v>
      </c>
      <c r="I93" s="0" t="n">
        <v>9657132.85068295</v>
      </c>
      <c r="J93" s="167" t="n">
        <v>4867135.3691249</v>
      </c>
      <c r="K93" s="167" t="n">
        <v>4721121.30805116</v>
      </c>
      <c r="L93" s="0" t="n">
        <v>6134336.74800513</v>
      </c>
      <c r="M93" s="0" t="n">
        <v>5800790.27120686</v>
      </c>
      <c r="N93" s="0" t="n">
        <v>6156772.06502328</v>
      </c>
      <c r="O93" s="0" t="n">
        <v>5821880.40393734</v>
      </c>
      <c r="P93" s="0" t="n">
        <v>811189.228187484</v>
      </c>
      <c r="Q93" s="0" t="n">
        <v>786853.55134186</v>
      </c>
    </row>
    <row r="94" customFormat="false" ht="12.8" hidden="false" customHeight="false" outlineLevel="0" collapsed="false">
      <c r="A94" s="0" t="n">
        <v>141</v>
      </c>
      <c r="B94" s="0" t="n">
        <v>36893083.9462236</v>
      </c>
      <c r="C94" s="0" t="n">
        <v>35392372.8996152</v>
      </c>
      <c r="D94" s="0" t="n">
        <v>37026685.5111006</v>
      </c>
      <c r="E94" s="0" t="n">
        <v>35517951.7385182</v>
      </c>
      <c r="F94" s="0" t="n">
        <v>25741849.4942007</v>
      </c>
      <c r="G94" s="0" t="n">
        <v>9650523.40541446</v>
      </c>
      <c r="H94" s="0" t="n">
        <v>25867428.8025073</v>
      </c>
      <c r="I94" s="0" t="n">
        <v>9650522.93601085</v>
      </c>
      <c r="J94" s="167" t="n">
        <v>4929509.67885418</v>
      </c>
      <c r="K94" s="167" t="n">
        <v>4781624.38848855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36891843.9055074</v>
      </c>
      <c r="C95" s="0" t="n">
        <v>35391203.5262394</v>
      </c>
      <c r="D95" s="0" t="n">
        <v>37021977.521037</v>
      </c>
      <c r="E95" s="0" t="n">
        <v>35513519.6313811</v>
      </c>
      <c r="F95" s="0" t="n">
        <v>25715858.2093088</v>
      </c>
      <c r="G95" s="0" t="n">
        <v>9675345.31693056</v>
      </c>
      <c r="H95" s="0" t="n">
        <v>25838174.7771952</v>
      </c>
      <c r="I95" s="0" t="n">
        <v>9675344.85418593</v>
      </c>
      <c r="J95" s="167" t="n">
        <v>4990018.82315769</v>
      </c>
      <c r="K95" s="167" t="n">
        <v>4840318.25846296</v>
      </c>
      <c r="L95" s="0" t="n">
        <v>6141536.41517395</v>
      </c>
      <c r="M95" s="0" t="n">
        <v>5808391.51547206</v>
      </c>
      <c r="N95" s="0" t="n">
        <v>6163223.66785865</v>
      </c>
      <c r="O95" s="0" t="n">
        <v>5828778.30835925</v>
      </c>
      <c r="P95" s="0" t="n">
        <v>831669.803859615</v>
      </c>
      <c r="Q95" s="0" t="n">
        <v>806719.709743826</v>
      </c>
    </row>
    <row r="96" customFormat="false" ht="12.8" hidden="false" customHeight="false" outlineLevel="0" collapsed="false">
      <c r="A96" s="0" t="n">
        <v>143</v>
      </c>
      <c r="B96" s="0" t="n">
        <v>37109960.953683</v>
      </c>
      <c r="C96" s="0" t="n">
        <v>35601756.0224486</v>
      </c>
      <c r="D96" s="0" t="n">
        <v>37239528.6626678</v>
      </c>
      <c r="E96" s="0" t="n">
        <v>35723540.1637599</v>
      </c>
      <c r="F96" s="0" t="n">
        <v>25852001.2813662</v>
      </c>
      <c r="G96" s="0" t="n">
        <v>9749754.7410824</v>
      </c>
      <c r="H96" s="0" t="n">
        <v>25973785.8859914</v>
      </c>
      <c r="I96" s="0" t="n">
        <v>9749754.27776852</v>
      </c>
      <c r="J96" s="167" t="n">
        <v>5040734.81264683</v>
      </c>
      <c r="K96" s="167" t="n">
        <v>4889512.76826742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37309631.4419829</v>
      </c>
      <c r="C97" s="0" t="n">
        <v>35793805.2644388</v>
      </c>
      <c r="D97" s="0" t="n">
        <v>37437474.7699502</v>
      </c>
      <c r="E97" s="0" t="n">
        <v>35913969.5289134</v>
      </c>
      <c r="F97" s="0" t="n">
        <v>26082004.963969</v>
      </c>
      <c r="G97" s="0" t="n">
        <v>9711800.30046978</v>
      </c>
      <c r="H97" s="0" t="n">
        <v>26202169.7151999</v>
      </c>
      <c r="I97" s="0" t="n">
        <v>9711799.81371354</v>
      </c>
      <c r="J97" s="167" t="n">
        <v>5123396.56763516</v>
      </c>
      <c r="K97" s="167" t="n">
        <v>4969694.67060611</v>
      </c>
      <c r="L97" s="0" t="n">
        <v>6210321.31527978</v>
      </c>
      <c r="M97" s="0" t="n">
        <v>5873560.04142554</v>
      </c>
      <c r="N97" s="0" t="n">
        <v>6231627.03593131</v>
      </c>
      <c r="O97" s="0" t="n">
        <v>5893588.28778787</v>
      </c>
      <c r="P97" s="0" t="n">
        <v>853899.427939194</v>
      </c>
      <c r="Q97" s="0" t="n">
        <v>828282.445101018</v>
      </c>
    </row>
    <row r="98" customFormat="false" ht="12.8" hidden="false" customHeight="false" outlineLevel="0" collapsed="false">
      <c r="A98" s="0" t="n">
        <v>145</v>
      </c>
      <c r="B98" s="0" t="n">
        <v>37486898.6886324</v>
      </c>
      <c r="C98" s="0" t="n">
        <v>35966328.126225</v>
      </c>
      <c r="D98" s="0" t="n">
        <v>37613696.0607887</v>
      </c>
      <c r="E98" s="0" t="n">
        <v>36085509.2611885</v>
      </c>
      <c r="F98" s="0" t="n">
        <v>26215821.6867516</v>
      </c>
      <c r="G98" s="0" t="n">
        <v>9750506.43947344</v>
      </c>
      <c r="H98" s="0" t="n">
        <v>26335003.309681</v>
      </c>
      <c r="I98" s="0" t="n">
        <v>9750505.95150747</v>
      </c>
      <c r="J98" s="167" t="n">
        <v>5272462.28671748</v>
      </c>
      <c r="K98" s="167" t="n">
        <v>5114288.41811595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37666468.5792008</v>
      </c>
      <c r="C99" s="0" t="n">
        <v>36138997.5717777</v>
      </c>
      <c r="D99" s="0" t="n">
        <v>37792548.2309775</v>
      </c>
      <c r="E99" s="0" t="n">
        <v>36257503.6360558</v>
      </c>
      <c r="F99" s="0" t="n">
        <v>26323739.7613794</v>
      </c>
      <c r="G99" s="0" t="n">
        <v>9815257.81039831</v>
      </c>
      <c r="H99" s="0" t="n">
        <v>26442246.3092782</v>
      </c>
      <c r="I99" s="0" t="n">
        <v>9815257.32677762</v>
      </c>
      <c r="J99" s="167" t="n">
        <v>5399073.65484802</v>
      </c>
      <c r="K99" s="167" t="n">
        <v>5237101.44520258</v>
      </c>
      <c r="L99" s="0" t="n">
        <v>6268530.10240514</v>
      </c>
      <c r="M99" s="0" t="n">
        <v>5929415.71647029</v>
      </c>
      <c r="N99" s="0" t="n">
        <v>6289541.81592964</v>
      </c>
      <c r="O99" s="0" t="n">
        <v>5949167.59833208</v>
      </c>
      <c r="P99" s="0" t="n">
        <v>899845.609141337</v>
      </c>
      <c r="Q99" s="0" t="n">
        <v>872850.240867097</v>
      </c>
    </row>
    <row r="100" customFormat="false" ht="12.8" hidden="false" customHeight="false" outlineLevel="0" collapsed="false">
      <c r="A100" s="0" t="n">
        <v>147</v>
      </c>
      <c r="B100" s="0" t="n">
        <v>37701867.964808</v>
      </c>
      <c r="C100" s="0" t="n">
        <v>36173793.710603</v>
      </c>
      <c r="D100" s="0" t="n">
        <v>37821970.0569055</v>
      </c>
      <c r="E100" s="0" t="n">
        <v>36286679.7680627</v>
      </c>
      <c r="F100" s="0" t="n">
        <v>26292471.4108049</v>
      </c>
      <c r="G100" s="0" t="n">
        <v>9881322.29979814</v>
      </c>
      <c r="H100" s="0" t="n">
        <v>26405357.9562487</v>
      </c>
      <c r="I100" s="0" t="n">
        <v>9881321.81181401</v>
      </c>
      <c r="J100" s="167" t="n">
        <v>5476072.34543738</v>
      </c>
      <c r="K100" s="167" t="n">
        <v>5311790.17507426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37962061.2830619</v>
      </c>
      <c r="C101" s="0" t="n">
        <v>36425253.308276</v>
      </c>
      <c r="D101" s="0" t="n">
        <v>38082015.2676813</v>
      </c>
      <c r="E101" s="0" t="n">
        <v>36537999.1969493</v>
      </c>
      <c r="F101" s="0" t="n">
        <v>26481423.1746343</v>
      </c>
      <c r="G101" s="0" t="n">
        <v>9943830.13364173</v>
      </c>
      <c r="H101" s="0" t="n">
        <v>26594169.5522374</v>
      </c>
      <c r="I101" s="0" t="n">
        <v>9943829.64471197</v>
      </c>
      <c r="J101" s="167" t="n">
        <v>5585485.43062356</v>
      </c>
      <c r="K101" s="167" t="n">
        <v>5417920.86770485</v>
      </c>
      <c r="L101" s="0" t="n">
        <v>6318261.18629699</v>
      </c>
      <c r="M101" s="0" t="n">
        <v>5977434.99572747</v>
      </c>
      <c r="N101" s="0" t="n">
        <v>6338251.59209013</v>
      </c>
      <c r="O101" s="0" t="n">
        <v>5996226.85465465</v>
      </c>
      <c r="P101" s="0" t="n">
        <v>930914.23843726</v>
      </c>
      <c r="Q101" s="0" t="n">
        <v>902986.811284142</v>
      </c>
    </row>
    <row r="102" customFormat="false" ht="12.8" hidden="false" customHeight="false" outlineLevel="0" collapsed="false">
      <c r="A102" s="0" t="n">
        <v>149</v>
      </c>
      <c r="B102" s="0" t="n">
        <v>38045345.9564375</v>
      </c>
      <c r="C102" s="0" t="n">
        <v>36506643.9066271</v>
      </c>
      <c r="D102" s="0" t="n">
        <v>38164404.0854136</v>
      </c>
      <c r="E102" s="0" t="n">
        <v>36618547.2218816</v>
      </c>
      <c r="F102" s="0" t="n">
        <v>26528939.7073908</v>
      </c>
      <c r="G102" s="0" t="n">
        <v>9977704.19923632</v>
      </c>
      <c r="H102" s="0" t="n">
        <v>26640843.5120065</v>
      </c>
      <c r="I102" s="0" t="n">
        <v>9977703.70987506</v>
      </c>
      <c r="J102" s="167" t="n">
        <v>5682567.53177632</v>
      </c>
      <c r="K102" s="167" t="n">
        <v>5512090.50582303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38245020.5051269</v>
      </c>
      <c r="C103" s="0" t="n">
        <v>36698587.921907</v>
      </c>
      <c r="D103" s="0" t="n">
        <v>38363128.4736433</v>
      </c>
      <c r="E103" s="0" t="n">
        <v>36809598.1704523</v>
      </c>
      <c r="F103" s="0" t="n">
        <v>26649651.4932585</v>
      </c>
      <c r="G103" s="0" t="n">
        <v>10048936.4286485</v>
      </c>
      <c r="H103" s="0" t="n">
        <v>26760662.2315201</v>
      </c>
      <c r="I103" s="0" t="n">
        <v>10048935.9389322</v>
      </c>
      <c r="J103" s="167" t="n">
        <v>5759016.80205249</v>
      </c>
      <c r="K103" s="167" t="n">
        <v>5586246.29799091</v>
      </c>
      <c r="L103" s="0" t="n">
        <v>6366486.69326711</v>
      </c>
      <c r="M103" s="0" t="n">
        <v>6024355.73263946</v>
      </c>
      <c r="N103" s="0" t="n">
        <v>6386169.36144889</v>
      </c>
      <c r="O103" s="0" t="n">
        <v>6042858.33148765</v>
      </c>
      <c r="P103" s="0" t="n">
        <v>959836.133675415</v>
      </c>
      <c r="Q103" s="0" t="n">
        <v>931041.049665152</v>
      </c>
    </row>
    <row r="104" customFormat="false" ht="12.8" hidden="false" customHeight="false" outlineLevel="0" collapsed="false">
      <c r="A104" s="0" t="n">
        <v>151</v>
      </c>
      <c r="B104" s="0" t="n">
        <v>38258994.1465926</v>
      </c>
      <c r="C104" s="0" t="n">
        <v>36714151.5452616</v>
      </c>
      <c r="D104" s="0" t="n">
        <v>38373004.9330691</v>
      </c>
      <c r="E104" s="0" t="n">
        <v>36821311.3443169</v>
      </c>
      <c r="F104" s="0" t="n">
        <v>26679973.6199143</v>
      </c>
      <c r="G104" s="0" t="n">
        <v>10034177.9253472</v>
      </c>
      <c r="H104" s="0" t="n">
        <v>26787133.8829654</v>
      </c>
      <c r="I104" s="0" t="n">
        <v>10034177.4613514</v>
      </c>
      <c r="J104" s="167" t="n">
        <v>5777625.66347939</v>
      </c>
      <c r="K104" s="167" t="n">
        <v>5604296.89357501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38342077.2569387</v>
      </c>
      <c r="C105" s="0" t="n">
        <v>36794380.6442116</v>
      </c>
      <c r="D105" s="0" t="n">
        <v>38455011.3650735</v>
      </c>
      <c r="E105" s="0" t="n">
        <v>36900528.4673972</v>
      </c>
      <c r="F105" s="0" t="n">
        <v>26770263.7378659</v>
      </c>
      <c r="G105" s="0" t="n">
        <v>10024116.9063457</v>
      </c>
      <c r="H105" s="0" t="n">
        <v>26876412.0272686</v>
      </c>
      <c r="I105" s="0" t="n">
        <v>10024116.4401286</v>
      </c>
      <c r="J105" s="167" t="n">
        <v>5828512.46051743</v>
      </c>
      <c r="K105" s="167" t="n">
        <v>5653657.0867019</v>
      </c>
      <c r="L105" s="0" t="n">
        <v>6381281.291415</v>
      </c>
      <c r="M105" s="0" t="n">
        <v>6038108.67019196</v>
      </c>
      <c r="N105" s="0" t="n">
        <v>6400101.82744083</v>
      </c>
      <c r="O105" s="0" t="n">
        <v>6055800.90817677</v>
      </c>
      <c r="P105" s="0" t="n">
        <v>971418.743419572</v>
      </c>
      <c r="Q105" s="0" t="n">
        <v>942276.181116984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20136704.9556892</v>
      </c>
      <c r="C9" s="0" t="n">
        <v>19341944.830541</v>
      </c>
      <c r="D9" s="0" t="n">
        <v>20206487.8241814</v>
      </c>
      <c r="E9" s="0" t="n">
        <v>19407540.7231197</v>
      </c>
      <c r="F9" s="0" t="n">
        <v>16247142.1406782</v>
      </c>
      <c r="G9" s="0" t="n">
        <v>3094802.68986287</v>
      </c>
      <c r="H9" s="0" t="n">
        <v>16312738.7369871</v>
      </c>
      <c r="I9" s="0" t="n">
        <v>3094801.98613265</v>
      </c>
      <c r="J9" s="0" t="n">
        <v>18733.8129683629</v>
      </c>
      <c r="K9" s="0" t="n">
        <v>18171.7985793121</v>
      </c>
      <c r="L9" s="0" t="n">
        <v>3358297.83516495</v>
      </c>
      <c r="M9" s="0" t="n">
        <v>3172755.47292876</v>
      </c>
      <c r="N9" s="0" t="n">
        <v>3369928.31687619</v>
      </c>
      <c r="O9" s="0" t="n">
        <v>3183688.1251398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19376031.6658192</v>
      </c>
      <c r="C10" s="0" t="n">
        <v>18609132.3466868</v>
      </c>
      <c r="D10" s="0" t="n">
        <v>19442559.2610444</v>
      </c>
      <c r="E10" s="0" t="n">
        <v>18671668.2828259</v>
      </c>
      <c r="F10" s="0" t="n">
        <v>15504708.1092754</v>
      </c>
      <c r="G10" s="0" t="n">
        <v>3104424.23741138</v>
      </c>
      <c r="H10" s="0" t="n">
        <v>15567244.47284</v>
      </c>
      <c r="I10" s="0" t="n">
        <v>3104423.8099859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20698117.9502816</v>
      </c>
      <c r="C11" s="0" t="n">
        <v>19877476.4061484</v>
      </c>
      <c r="D11" s="0" t="n">
        <v>20770363.7669549</v>
      </c>
      <c r="E11" s="0" t="n">
        <v>19945387.4704532</v>
      </c>
      <c r="F11" s="0" t="n">
        <v>16488924.5899377</v>
      </c>
      <c r="G11" s="0" t="n">
        <v>3388551.81621072</v>
      </c>
      <c r="H11" s="0" t="n">
        <v>16556836.0686897</v>
      </c>
      <c r="I11" s="0" t="n">
        <v>3388551.40176345</v>
      </c>
      <c r="J11" s="0" t="n">
        <v>99239.5036172691</v>
      </c>
      <c r="K11" s="0" t="n">
        <v>96262.318508751</v>
      </c>
      <c r="L11" s="0" t="n">
        <v>3451440.54905114</v>
      </c>
      <c r="M11" s="0" t="n">
        <v>3261519.47459447</v>
      </c>
      <c r="N11" s="0" t="n">
        <v>3463481.52225129</v>
      </c>
      <c r="O11" s="0" t="n">
        <v>3272837.98888068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19874195.2039024</v>
      </c>
      <c r="C12" s="0" t="n">
        <v>19085698.5036667</v>
      </c>
      <c r="D12" s="0" t="n">
        <v>19946339.4687234</v>
      </c>
      <c r="E12" s="0" t="n">
        <v>19153514.1092787</v>
      </c>
      <c r="F12" s="0" t="n">
        <v>15808863.1544524</v>
      </c>
      <c r="G12" s="0" t="n">
        <v>3276835.34921436</v>
      </c>
      <c r="H12" s="0" t="n">
        <v>15876679.2109852</v>
      </c>
      <c r="I12" s="0" t="n">
        <v>3276834.89829349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21654501.5066175</v>
      </c>
      <c r="C13" s="0" t="n">
        <v>20793561.6770144</v>
      </c>
      <c r="D13" s="0" t="n">
        <v>21733835.2916421</v>
      </c>
      <c r="E13" s="0" t="n">
        <v>20868135.4316093</v>
      </c>
      <c r="F13" s="0" t="n">
        <v>17151317.5954224</v>
      </c>
      <c r="G13" s="0" t="n">
        <v>3642244.08159194</v>
      </c>
      <c r="H13" s="0" t="n">
        <v>17225891.8209846</v>
      </c>
      <c r="I13" s="0" t="n">
        <v>3642243.61062462</v>
      </c>
      <c r="J13" s="0" t="n">
        <v>162721.178424523</v>
      </c>
      <c r="K13" s="0" t="n">
        <v>157839.543071787</v>
      </c>
      <c r="L13" s="0" t="n">
        <v>3610387.64491284</v>
      </c>
      <c r="M13" s="0" t="n">
        <v>3412335.03853841</v>
      </c>
      <c r="N13" s="0" t="n">
        <v>3623609.94633944</v>
      </c>
      <c r="O13" s="0" t="n">
        <v>3424764.0014806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20144655.6423422</v>
      </c>
      <c r="C14" s="0" t="n">
        <v>19344443.8522576</v>
      </c>
      <c r="D14" s="0" t="n">
        <v>20218888.9531108</v>
      </c>
      <c r="E14" s="0" t="n">
        <v>19414223.1621779</v>
      </c>
      <c r="F14" s="0" t="n">
        <v>15941978.2621031</v>
      </c>
      <c r="G14" s="0" t="n">
        <v>3402465.59015455</v>
      </c>
      <c r="H14" s="0" t="n">
        <v>16011757.9563474</v>
      </c>
      <c r="I14" s="0" t="n">
        <v>3402465.20583053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19921517.5875189</v>
      </c>
      <c r="C15" s="0" t="n">
        <v>19129995.693295</v>
      </c>
      <c r="D15" s="0" t="n">
        <v>19994617.2710743</v>
      </c>
      <c r="E15" s="0" t="n">
        <v>19198709.3938286</v>
      </c>
      <c r="F15" s="0" t="n">
        <v>15721265.3687437</v>
      </c>
      <c r="G15" s="0" t="n">
        <v>3408730.32455136</v>
      </c>
      <c r="H15" s="0" t="n">
        <v>15789979.4093118</v>
      </c>
      <c r="I15" s="0" t="n">
        <v>3408729.98451686</v>
      </c>
      <c r="J15" s="0" t="n">
        <v>202742.650637218</v>
      </c>
      <c r="K15" s="0" t="n">
        <v>196660.371118102</v>
      </c>
      <c r="L15" s="0" t="n">
        <v>3322594.82510465</v>
      </c>
      <c r="M15" s="0" t="n">
        <v>3140837.47678221</v>
      </c>
      <c r="N15" s="0" t="n">
        <v>3334778.10944809</v>
      </c>
      <c r="O15" s="0" t="n">
        <v>3152289.76387762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18926467.7840755</v>
      </c>
      <c r="C16" s="0" t="n">
        <v>18174552.4841767</v>
      </c>
      <c r="D16" s="0" t="n">
        <v>18996972.1123844</v>
      </c>
      <c r="E16" s="0" t="n">
        <v>18240826.5509977</v>
      </c>
      <c r="F16" s="0" t="n">
        <v>14893132.9871457</v>
      </c>
      <c r="G16" s="0" t="n">
        <v>3281419.49703096</v>
      </c>
      <c r="H16" s="0" t="n">
        <v>14959407.2345047</v>
      </c>
      <c r="I16" s="0" t="n">
        <v>3281419.31649293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17325014.3833785</v>
      </c>
      <c r="C17" s="0" t="n">
        <v>16638520.8057435</v>
      </c>
      <c r="D17" s="0" t="n">
        <v>17389518.3454194</v>
      </c>
      <c r="E17" s="0" t="n">
        <v>16699154.5286054</v>
      </c>
      <c r="F17" s="0" t="n">
        <v>13593595.3205093</v>
      </c>
      <c r="G17" s="0" t="n">
        <v>3044925.48523413</v>
      </c>
      <c r="H17" s="0" t="n">
        <v>13654229.1934768</v>
      </c>
      <c r="I17" s="0" t="n">
        <v>3044925.33512852</v>
      </c>
      <c r="J17" s="0" t="n">
        <v>230971.30147243</v>
      </c>
      <c r="K17" s="0" t="n">
        <v>224042.162428257</v>
      </c>
      <c r="L17" s="0" t="n">
        <v>2890593.73684594</v>
      </c>
      <c r="M17" s="0" t="n">
        <v>2733713.60034512</v>
      </c>
      <c r="N17" s="0" t="n">
        <v>2901344.40045709</v>
      </c>
      <c r="O17" s="0" t="n">
        <v>2743819.59782181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</v>
      </c>
      <c r="C18" s="0" t="n">
        <v>16480915.9586485</v>
      </c>
      <c r="D18" s="0" t="n">
        <v>17226658.2022372</v>
      </c>
      <c r="E18" s="0" t="n">
        <v>16542084.4846852</v>
      </c>
      <c r="F18" s="0" t="n">
        <v>13442073.749048</v>
      </c>
      <c r="G18" s="0" t="n">
        <v>3038842.2096005</v>
      </c>
      <c r="H18" s="0" t="n">
        <v>13503242.4193762</v>
      </c>
      <c r="I18" s="0" t="n">
        <v>3038842.06530894</v>
      </c>
      <c r="J18" s="0" t="n">
        <v>195590.56706249</v>
      </c>
      <c r="K18" s="0" t="n">
        <v>189722.850050615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17336788.8195761</v>
      </c>
      <c r="C19" s="0" t="n">
        <v>16648151.1579797</v>
      </c>
      <c r="D19" s="0" t="n">
        <v>17407059.9259479</v>
      </c>
      <c r="E19" s="0" t="n">
        <v>16714205.9965882</v>
      </c>
      <c r="F19" s="0" t="n">
        <v>13587355.0149387</v>
      </c>
      <c r="G19" s="0" t="n">
        <v>3060796.1430409</v>
      </c>
      <c r="H19" s="0" t="n">
        <v>13653409.9803259</v>
      </c>
      <c r="I19" s="0" t="n">
        <v>3060796.01626235</v>
      </c>
      <c r="J19" s="0" t="n">
        <v>189500.232062337</v>
      </c>
      <c r="K19" s="0" t="n">
        <v>183815.225100467</v>
      </c>
      <c r="L19" s="0" t="n">
        <v>2892511.98896855</v>
      </c>
      <c r="M19" s="0" t="n">
        <v>2736560.67396432</v>
      </c>
      <c r="N19" s="0" t="n">
        <v>2904223.84326138</v>
      </c>
      <c r="O19" s="0" t="n">
        <v>2747570.1849996</v>
      </c>
      <c r="P19" s="0" t="n">
        <v>31583.3720103895</v>
      </c>
      <c r="Q19" s="0" t="n">
        <v>30635.8708500778</v>
      </c>
    </row>
    <row r="20" customFormat="false" ht="12.8" hidden="false" customHeight="false" outlineLevel="0" collapsed="false">
      <c r="A20" s="0" t="n">
        <v>67</v>
      </c>
      <c r="B20" s="0" t="n">
        <v>17821762.9625864</v>
      </c>
      <c r="C20" s="0" t="n">
        <v>17112006.5270719</v>
      </c>
      <c r="D20" s="0" t="n">
        <v>17897795.9099234</v>
      </c>
      <c r="E20" s="0" t="n">
        <v>17183477.4961751</v>
      </c>
      <c r="F20" s="0" t="n">
        <v>13968164.7461852</v>
      </c>
      <c r="G20" s="0" t="n">
        <v>3143841.78088668</v>
      </c>
      <c r="H20" s="0" t="n">
        <v>14039635.8434149</v>
      </c>
      <c r="I20" s="0" t="n">
        <v>3143841.65276022</v>
      </c>
      <c r="J20" s="0" t="n">
        <v>204565.659219298</v>
      </c>
      <c r="K20" s="0" t="n">
        <v>198428.689442719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17545256.0522553</v>
      </c>
      <c r="C21" s="0" t="n">
        <v>16846593.8776008</v>
      </c>
      <c r="D21" s="0" t="n">
        <v>17621153.161358</v>
      </c>
      <c r="E21" s="0" t="n">
        <v>16917937.158817</v>
      </c>
      <c r="F21" s="0" t="n">
        <v>13749116.8933572</v>
      </c>
      <c r="G21" s="0" t="n">
        <v>3097476.98424358</v>
      </c>
      <c r="H21" s="0" t="n">
        <v>13820460.2994739</v>
      </c>
      <c r="I21" s="0" t="n">
        <v>3097476.85934311</v>
      </c>
      <c r="J21" s="0" t="n">
        <v>222675.54785813</v>
      </c>
      <c r="K21" s="0" t="n">
        <v>215995.281422386</v>
      </c>
      <c r="L21" s="0" t="n">
        <v>2927332.28088519</v>
      </c>
      <c r="M21" s="0" t="n">
        <v>2767975.43252116</v>
      </c>
      <c r="N21" s="0" t="n">
        <v>2939981.80229915</v>
      </c>
      <c r="O21" s="0" t="n">
        <v>2779866.34982263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17971411.2455756</v>
      </c>
      <c r="C22" s="0" t="n">
        <v>17255658.8307574</v>
      </c>
      <c r="D22" s="0" t="n">
        <v>18049160.6997296</v>
      </c>
      <c r="E22" s="0" t="n">
        <v>17328743.3164667</v>
      </c>
      <c r="F22" s="0" t="n">
        <v>14083809.2914802</v>
      </c>
      <c r="G22" s="0" t="n">
        <v>3171849.53927727</v>
      </c>
      <c r="H22" s="0" t="n">
        <v>14156893.9770737</v>
      </c>
      <c r="I22" s="0" t="n">
        <v>3171849.33939294</v>
      </c>
      <c r="J22" s="0" t="n">
        <v>243953.655904946</v>
      </c>
      <c r="K22" s="0" t="n">
        <v>236635.046227797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18623669.8847362</v>
      </c>
      <c r="C23" s="0" t="n">
        <v>17892199.1208848</v>
      </c>
      <c r="D23" s="0" t="n">
        <v>18627879.2636554</v>
      </c>
      <c r="E23" s="0" t="n">
        <v>17895308.1987133</v>
      </c>
      <c r="F23" s="0" t="n">
        <v>14538774.4425994</v>
      </c>
      <c r="G23" s="0" t="n">
        <v>3353424.67828541</v>
      </c>
      <c r="H23" s="0" t="n">
        <v>14610053.1906148</v>
      </c>
      <c r="I23" s="0" t="n">
        <v>3285255.00809851</v>
      </c>
      <c r="J23" s="0" t="n">
        <v>291414.597735526</v>
      </c>
      <c r="K23" s="0" t="n">
        <v>282672.15980346</v>
      </c>
      <c r="L23" s="0" t="n">
        <v>3106965.95547387</v>
      </c>
      <c r="M23" s="0" t="n">
        <v>2933076.72554657</v>
      </c>
      <c r="N23" s="0" t="n">
        <v>3107579.37205785</v>
      </c>
      <c r="O23" s="0" t="n">
        <v>2933611.31534106</v>
      </c>
      <c r="P23" s="0" t="n">
        <v>48569.0996225877</v>
      </c>
      <c r="Q23" s="0" t="n">
        <v>47112.02663391</v>
      </c>
    </row>
    <row r="24" customFormat="false" ht="12.8" hidden="false" customHeight="false" outlineLevel="0" collapsed="false">
      <c r="A24" s="0" t="n">
        <v>71</v>
      </c>
      <c r="B24" s="0" t="n">
        <v>18518646.0269766</v>
      </c>
      <c r="C24" s="0" t="n">
        <v>17789410.2793709</v>
      </c>
      <c r="D24" s="0" t="n">
        <v>18525378.6557178</v>
      </c>
      <c r="E24" s="0" t="n">
        <v>17794938.9466172</v>
      </c>
      <c r="F24" s="0" t="n">
        <v>14404478.4314199</v>
      </c>
      <c r="G24" s="0" t="n">
        <v>3384931.84795098</v>
      </c>
      <c r="H24" s="0" t="n">
        <v>14476260.3144043</v>
      </c>
      <c r="I24" s="0" t="n">
        <v>3318678.63221288</v>
      </c>
      <c r="J24" s="0" t="n">
        <v>298143.848798639</v>
      </c>
      <c r="K24" s="0" t="n">
        <v>289199.53333468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18008531.5641621</v>
      </c>
      <c r="C25" s="0" t="n">
        <v>17298142.9227597</v>
      </c>
      <c r="D25" s="0" t="n">
        <v>18016024.7786349</v>
      </c>
      <c r="E25" s="0" t="n">
        <v>17304425.5094726</v>
      </c>
      <c r="F25" s="0" t="n">
        <v>13962785.3164892</v>
      </c>
      <c r="G25" s="0" t="n">
        <v>3335357.60627054</v>
      </c>
      <c r="H25" s="0" t="n">
        <v>14033021.320562</v>
      </c>
      <c r="I25" s="0" t="n">
        <v>3271404.1889106</v>
      </c>
      <c r="J25" s="0" t="n">
        <v>297773.859648286</v>
      </c>
      <c r="K25" s="0" t="n">
        <v>288840.643858837</v>
      </c>
      <c r="L25" s="0" t="n">
        <v>3003872.10175404</v>
      </c>
      <c r="M25" s="0" t="n">
        <v>2834995.02076184</v>
      </c>
      <c r="N25" s="0" t="n">
        <v>3005043.35674787</v>
      </c>
      <c r="O25" s="0" t="n">
        <v>2836062.38906661</v>
      </c>
      <c r="P25" s="0" t="n">
        <v>49628.9766080476</v>
      </c>
      <c r="Q25" s="0" t="n">
        <v>48140.1073098062</v>
      </c>
    </row>
    <row r="26" customFormat="false" ht="12.8" hidden="false" customHeight="false" outlineLevel="0" collapsed="false">
      <c r="A26" s="0" t="n">
        <v>73</v>
      </c>
      <c r="B26" s="0" t="n">
        <v>16853576.8201127</v>
      </c>
      <c r="C26" s="0" t="n">
        <v>16186465.5299455</v>
      </c>
      <c r="D26" s="0" t="n">
        <v>16862501.1299521</v>
      </c>
      <c r="E26" s="0" t="n">
        <v>16194146.6519827</v>
      </c>
      <c r="F26" s="0" t="n">
        <v>13024665.1980552</v>
      </c>
      <c r="G26" s="0" t="n">
        <v>3161800.33189026</v>
      </c>
      <c r="H26" s="0" t="n">
        <v>13091820.2001514</v>
      </c>
      <c r="I26" s="0" t="n">
        <v>3102326.45183123</v>
      </c>
      <c r="J26" s="0" t="n">
        <v>290022.79116509</v>
      </c>
      <c r="K26" s="0" t="n">
        <v>281322.107430138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17043399.3523952</v>
      </c>
      <c r="C27" s="0" t="n">
        <v>16367646.9250839</v>
      </c>
      <c r="D27" s="0" t="n">
        <v>17055349.1523494</v>
      </c>
      <c r="E27" s="0" t="n">
        <v>16378187.6000429</v>
      </c>
      <c r="F27" s="0" t="n">
        <v>13108542.3557831</v>
      </c>
      <c r="G27" s="0" t="n">
        <v>3259104.56930083</v>
      </c>
      <c r="H27" s="0" t="n">
        <v>13177952.0718964</v>
      </c>
      <c r="I27" s="0" t="n">
        <v>3200235.52814646</v>
      </c>
      <c r="J27" s="0" t="n">
        <v>310888.685698505</v>
      </c>
      <c r="K27" s="0" t="n">
        <v>301562.02512755</v>
      </c>
      <c r="L27" s="0" t="n">
        <v>2842414.93107149</v>
      </c>
      <c r="M27" s="0" t="n">
        <v>2681954.44656544</v>
      </c>
      <c r="N27" s="0" t="n">
        <v>2844335.79534616</v>
      </c>
      <c r="O27" s="0" t="n">
        <v>2683730.42588584</v>
      </c>
      <c r="P27" s="0" t="n">
        <v>51814.7809497509</v>
      </c>
      <c r="Q27" s="0" t="n">
        <v>50260.3375212584</v>
      </c>
    </row>
    <row r="28" customFormat="false" ht="12.8" hidden="false" customHeight="false" outlineLevel="0" collapsed="false">
      <c r="A28" s="0" t="n">
        <v>75</v>
      </c>
      <c r="B28" s="0" t="n">
        <v>17806245.7579211</v>
      </c>
      <c r="C28" s="0" t="n">
        <v>17099772.374294</v>
      </c>
      <c r="D28" s="0" t="n">
        <v>17821884.3994593</v>
      </c>
      <c r="E28" s="0" t="n">
        <v>17113816.8003943</v>
      </c>
      <c r="F28" s="0" t="n">
        <v>13620882.1880853</v>
      </c>
      <c r="G28" s="0" t="n">
        <v>3478890.18620869</v>
      </c>
      <c r="H28" s="0" t="n">
        <v>13694261.1155885</v>
      </c>
      <c r="I28" s="0" t="n">
        <v>3419555.68480582</v>
      </c>
      <c r="J28" s="0" t="n">
        <v>334317.897859079</v>
      </c>
      <c r="K28" s="0" t="n">
        <v>324288.360923307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18493846.2355243</v>
      </c>
      <c r="C29" s="0" t="n">
        <v>17758210.7607727</v>
      </c>
      <c r="D29" s="0" t="n">
        <v>18511118.2702625</v>
      </c>
      <c r="E29" s="0" t="n">
        <v>17773776.4902997</v>
      </c>
      <c r="F29" s="0" t="n">
        <v>14089122.6700166</v>
      </c>
      <c r="G29" s="0" t="n">
        <v>3669088.09075609</v>
      </c>
      <c r="H29" s="0" t="n">
        <v>14165791.1455677</v>
      </c>
      <c r="I29" s="0" t="n">
        <v>3607985.34473201</v>
      </c>
      <c r="J29" s="0" t="n">
        <v>349388.717906717</v>
      </c>
      <c r="K29" s="0" t="n">
        <v>338907.056369516</v>
      </c>
      <c r="L29" s="0" t="n">
        <v>3083924.27447322</v>
      </c>
      <c r="M29" s="0" t="n">
        <v>2909358.40764898</v>
      </c>
      <c r="N29" s="0" t="n">
        <v>3086737.5408547</v>
      </c>
      <c r="O29" s="0" t="n">
        <v>2911981.60024123</v>
      </c>
      <c r="P29" s="0" t="n">
        <v>58231.4529844529</v>
      </c>
      <c r="Q29" s="0" t="n">
        <v>56484.5093949193</v>
      </c>
    </row>
    <row r="30" customFormat="false" ht="12.8" hidden="false" customHeight="false" outlineLevel="0" collapsed="false">
      <c r="A30" s="0" t="n">
        <v>77</v>
      </c>
      <c r="B30" s="0" t="n">
        <v>18853435.2972413</v>
      </c>
      <c r="C30" s="0" t="n">
        <v>18103050.9582388</v>
      </c>
      <c r="D30" s="0" t="n">
        <v>18880823.6425446</v>
      </c>
      <c r="E30" s="0" t="n">
        <v>18128272.4703611</v>
      </c>
      <c r="F30" s="0" t="n">
        <v>14335357.5408388</v>
      </c>
      <c r="G30" s="0" t="n">
        <v>3767693.41739998</v>
      </c>
      <c r="H30" s="0" t="n">
        <v>14414992.3650534</v>
      </c>
      <c r="I30" s="0" t="n">
        <v>3713280.1053077</v>
      </c>
      <c r="J30" s="0" t="n">
        <v>389185.199605795</v>
      </c>
      <c r="K30" s="0" t="n">
        <v>377509.643617621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19229914.630044</v>
      </c>
      <c r="C31" s="0" t="n">
        <v>18463926.2129087</v>
      </c>
      <c r="D31" s="0" t="n">
        <v>19259295.5691131</v>
      </c>
      <c r="E31" s="0" t="n">
        <v>18491035.4838192</v>
      </c>
      <c r="F31" s="0" t="n">
        <v>14576021.0212483</v>
      </c>
      <c r="G31" s="0" t="n">
        <v>3887905.19166038</v>
      </c>
      <c r="H31" s="0" t="n">
        <v>14657809.0152416</v>
      </c>
      <c r="I31" s="0" t="n">
        <v>3833226.46857762</v>
      </c>
      <c r="J31" s="0" t="n">
        <v>403793.48863512</v>
      </c>
      <c r="K31" s="0" t="n">
        <v>391679.683976066</v>
      </c>
      <c r="L31" s="0" t="n">
        <v>3207850.53201415</v>
      </c>
      <c r="M31" s="0" t="n">
        <v>3026601.55231927</v>
      </c>
      <c r="N31" s="0" t="n">
        <v>3212708.61732618</v>
      </c>
      <c r="O31" s="0" t="n">
        <v>3031152.54087717</v>
      </c>
      <c r="P31" s="0" t="n">
        <v>67298.91477252</v>
      </c>
      <c r="Q31" s="0" t="n">
        <v>65279.9473293444</v>
      </c>
    </row>
    <row r="32" customFormat="false" ht="12.8" hidden="false" customHeight="false" outlineLevel="0" collapsed="false">
      <c r="A32" s="0" t="n">
        <v>79</v>
      </c>
      <c r="B32" s="0" t="n">
        <v>19562420.9891848</v>
      </c>
      <c r="C32" s="0" t="n">
        <v>18781178.6022326</v>
      </c>
      <c r="D32" s="0" t="n">
        <v>19595770.7396959</v>
      </c>
      <c r="E32" s="0" t="n">
        <v>18812059.183036</v>
      </c>
      <c r="F32" s="0" t="n">
        <v>14779838.4958735</v>
      </c>
      <c r="G32" s="0" t="n">
        <v>4001340.10635909</v>
      </c>
      <c r="H32" s="0" t="n">
        <v>14864640.2762279</v>
      </c>
      <c r="I32" s="0" t="n">
        <v>3947418.90680808</v>
      </c>
      <c r="J32" s="0" t="n">
        <v>424988.178330051</v>
      </c>
      <c r="K32" s="0" t="n">
        <v>412238.532980149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19882699.3432504</v>
      </c>
      <c r="C33" s="0" t="n">
        <v>19087485.7494408</v>
      </c>
      <c r="D33" s="0" t="n">
        <v>19917285.159273</v>
      </c>
      <c r="E33" s="0" t="n">
        <v>19119521.1254062</v>
      </c>
      <c r="F33" s="0" t="n">
        <v>14972822.4253139</v>
      </c>
      <c r="G33" s="0" t="n">
        <v>4114663.32412693</v>
      </c>
      <c r="H33" s="0" t="n">
        <v>15059510.1696507</v>
      </c>
      <c r="I33" s="0" t="n">
        <v>4060010.95575548</v>
      </c>
      <c r="J33" s="0" t="n">
        <v>448314.002223254</v>
      </c>
      <c r="K33" s="0" t="n">
        <v>434864.582156556</v>
      </c>
      <c r="L33" s="0" t="n">
        <v>3316462.05499779</v>
      </c>
      <c r="M33" s="0" t="n">
        <v>3128524.12953957</v>
      </c>
      <c r="N33" s="0" t="n">
        <v>3322194.98720596</v>
      </c>
      <c r="O33" s="0" t="n">
        <v>3133905.22815696</v>
      </c>
      <c r="P33" s="0" t="n">
        <v>74719.0003705423</v>
      </c>
      <c r="Q33" s="0" t="n">
        <v>72477.430359426</v>
      </c>
    </row>
    <row r="34" customFormat="false" ht="12.8" hidden="false" customHeight="false" outlineLevel="0" collapsed="false">
      <c r="A34" s="0" t="n">
        <v>81</v>
      </c>
      <c r="B34" s="0" t="n">
        <v>20261443.8938877</v>
      </c>
      <c r="C34" s="0" t="n">
        <v>19449666.3420391</v>
      </c>
      <c r="D34" s="0" t="n">
        <v>20296033.6456599</v>
      </c>
      <c r="E34" s="0" t="n">
        <v>19481698.041138</v>
      </c>
      <c r="F34" s="0" t="n">
        <v>15180926.244584</v>
      </c>
      <c r="G34" s="0" t="n">
        <v>4268740.09745501</v>
      </c>
      <c r="H34" s="0" t="n">
        <v>15268458.5114397</v>
      </c>
      <c r="I34" s="0" t="n">
        <v>4213239.52969824</v>
      </c>
      <c r="J34" s="0" t="n">
        <v>474692.286985941</v>
      </c>
      <c r="K34" s="0" t="n">
        <v>460451.518376363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20643920.7285754</v>
      </c>
      <c r="C35" s="0" t="n">
        <v>19815334.4127043</v>
      </c>
      <c r="D35" s="0" t="n">
        <v>20680050.500258</v>
      </c>
      <c r="E35" s="0" t="n">
        <v>19848832.3390132</v>
      </c>
      <c r="F35" s="0" t="n">
        <v>15374595.7232804</v>
      </c>
      <c r="G35" s="0" t="n">
        <v>4440738.6894239</v>
      </c>
      <c r="H35" s="0" t="n">
        <v>15463661.3550064</v>
      </c>
      <c r="I35" s="0" t="n">
        <v>4385170.98400678</v>
      </c>
      <c r="J35" s="0" t="n">
        <v>492492.034824269</v>
      </c>
      <c r="K35" s="0" t="n">
        <v>477717.273779541</v>
      </c>
      <c r="L35" s="0" t="n">
        <v>3441378.89993347</v>
      </c>
      <c r="M35" s="0" t="n">
        <v>3245444.66322694</v>
      </c>
      <c r="N35" s="0" t="n">
        <v>3447370.79374164</v>
      </c>
      <c r="O35" s="0" t="n">
        <v>3251071.9162745</v>
      </c>
      <c r="P35" s="0" t="n">
        <v>82082.0058040449</v>
      </c>
      <c r="Q35" s="0" t="n">
        <v>79619.5456299236</v>
      </c>
    </row>
    <row r="36" customFormat="false" ht="12.8" hidden="false" customHeight="false" outlineLevel="0" collapsed="false">
      <c r="A36" s="0" t="n">
        <v>83</v>
      </c>
      <c r="B36" s="0" t="n">
        <v>21014853.2658625</v>
      </c>
      <c r="C36" s="0" t="n">
        <v>20169656.869335</v>
      </c>
      <c r="D36" s="0" t="n">
        <v>21051480.9441696</v>
      </c>
      <c r="E36" s="0" t="n">
        <v>20203619.6567333</v>
      </c>
      <c r="F36" s="0" t="n">
        <v>15582645.7116494</v>
      </c>
      <c r="G36" s="0" t="n">
        <v>4587011.15768556</v>
      </c>
      <c r="H36" s="0" t="n">
        <v>15672948.6476292</v>
      </c>
      <c r="I36" s="0" t="n">
        <v>4530671.00910417</v>
      </c>
      <c r="J36" s="0" t="n">
        <v>512990.104182112</v>
      </c>
      <c r="K36" s="0" t="n">
        <v>497600.401056649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21401488.3269081</v>
      </c>
      <c r="C37" s="0" t="n">
        <v>20539072.8503</v>
      </c>
      <c r="D37" s="0" t="n">
        <v>21440448.4833385</v>
      </c>
      <c r="E37" s="0" t="n">
        <v>20575240.9249245</v>
      </c>
      <c r="F37" s="0" t="n">
        <v>15818807.9453182</v>
      </c>
      <c r="G37" s="0" t="n">
        <v>4720264.90498188</v>
      </c>
      <c r="H37" s="0" t="n">
        <v>15911568.0854571</v>
      </c>
      <c r="I37" s="0" t="n">
        <v>4663672.83946747</v>
      </c>
      <c r="J37" s="0" t="n">
        <v>541534.331399503</v>
      </c>
      <c r="K37" s="0" t="n">
        <v>525288.301457518</v>
      </c>
      <c r="L37" s="0" t="n">
        <v>3566900.61981957</v>
      </c>
      <c r="M37" s="0" t="n">
        <v>3363138.25684975</v>
      </c>
      <c r="N37" s="0" t="n">
        <v>3573367.66984052</v>
      </c>
      <c r="O37" s="0" t="n">
        <v>3369216.24667772</v>
      </c>
      <c r="P37" s="0" t="n">
        <v>90255.7218999172</v>
      </c>
      <c r="Q37" s="0" t="n">
        <v>87548.0502429197</v>
      </c>
    </row>
    <row r="38" customFormat="false" ht="12.8" hidden="false" customHeight="false" outlineLevel="0" collapsed="false">
      <c r="A38" s="0" t="n">
        <v>85</v>
      </c>
      <c r="B38" s="0" t="n">
        <v>21746999.6240158</v>
      </c>
      <c r="C38" s="0" t="n">
        <v>20869787.4579677</v>
      </c>
      <c r="D38" s="0" t="n">
        <v>21787356.84597</v>
      </c>
      <c r="E38" s="0" t="n">
        <v>20907262.0975171</v>
      </c>
      <c r="F38" s="0" t="n">
        <v>16008269.7239712</v>
      </c>
      <c r="G38" s="0" t="n">
        <v>4861517.73399654</v>
      </c>
      <c r="H38" s="0" t="n">
        <v>16103167.8228974</v>
      </c>
      <c r="I38" s="0" t="n">
        <v>4804094.27461969</v>
      </c>
      <c r="J38" s="0" t="n">
        <v>571036.583366695</v>
      </c>
      <c r="K38" s="0" t="n">
        <v>553905.485865695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22124392.9229366</v>
      </c>
      <c r="C39" s="0" t="n">
        <v>21230461.5997123</v>
      </c>
      <c r="D39" s="0" t="n">
        <v>22166572.2006521</v>
      </c>
      <c r="E39" s="0" t="n">
        <v>21269642.718339</v>
      </c>
      <c r="F39" s="0" t="n">
        <v>16241998.3263545</v>
      </c>
      <c r="G39" s="0" t="n">
        <v>4988463.27335786</v>
      </c>
      <c r="H39" s="0" t="n">
        <v>16339381.5877436</v>
      </c>
      <c r="I39" s="0" t="n">
        <v>4930261.1305954</v>
      </c>
      <c r="J39" s="0" t="n">
        <v>609768.464246074</v>
      </c>
      <c r="K39" s="0" t="n">
        <v>591475.410318692</v>
      </c>
      <c r="L39" s="0" t="n">
        <v>3686774.12984996</v>
      </c>
      <c r="M39" s="0" t="n">
        <v>3475664.17768542</v>
      </c>
      <c r="N39" s="0" t="n">
        <v>3693776.95156766</v>
      </c>
      <c r="O39" s="0" t="n">
        <v>3482245.7633995</v>
      </c>
      <c r="P39" s="0" t="n">
        <v>101628.077374346</v>
      </c>
      <c r="Q39" s="0" t="n">
        <v>98579.2350531153</v>
      </c>
    </row>
    <row r="40" customFormat="false" ht="12.8" hidden="false" customHeight="false" outlineLevel="0" collapsed="false">
      <c r="A40" s="0" t="n">
        <v>87</v>
      </c>
      <c r="B40" s="0" t="n">
        <v>22440860.6828539</v>
      </c>
      <c r="C40" s="0" t="n">
        <v>21533601.9244752</v>
      </c>
      <c r="D40" s="0" t="n">
        <v>22483695.2449304</v>
      </c>
      <c r="E40" s="0" t="n">
        <v>21573393.3398694</v>
      </c>
      <c r="F40" s="0" t="n">
        <v>16428369.6153876</v>
      </c>
      <c r="G40" s="0" t="n">
        <v>5105232.30908761</v>
      </c>
      <c r="H40" s="0" t="n">
        <v>16527069.2766477</v>
      </c>
      <c r="I40" s="0" t="n">
        <v>5046324.06322173</v>
      </c>
      <c r="J40" s="0" t="n">
        <v>630700.510451072</v>
      </c>
      <c r="K40" s="0" t="n">
        <v>611779.495137539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22889282.448405</v>
      </c>
      <c r="C41" s="0" t="n">
        <v>21962472.792732</v>
      </c>
      <c r="D41" s="0" t="n">
        <v>22961573.333624</v>
      </c>
      <c r="E41" s="0" t="n">
        <v>22030068.6103561</v>
      </c>
      <c r="F41" s="0" t="n">
        <v>16784871.2205444</v>
      </c>
      <c r="G41" s="0" t="n">
        <v>5177601.57218757</v>
      </c>
      <c r="H41" s="0" t="n">
        <v>16887887.6384854</v>
      </c>
      <c r="I41" s="0" t="n">
        <v>5142180.97187072</v>
      </c>
      <c r="J41" s="0" t="n">
        <v>725501.120841481</v>
      </c>
      <c r="K41" s="0" t="n">
        <v>703736.087216236</v>
      </c>
      <c r="L41" s="0" t="n">
        <v>3813987.86762462</v>
      </c>
      <c r="M41" s="0" t="n">
        <v>3595680.38085038</v>
      </c>
      <c r="N41" s="0" t="n">
        <v>3826004.94468471</v>
      </c>
      <c r="O41" s="0" t="n">
        <v>3606971.74786047</v>
      </c>
      <c r="P41" s="0" t="n">
        <v>120916.85347358</v>
      </c>
      <c r="Q41" s="0" t="n">
        <v>117289.347869373</v>
      </c>
    </row>
    <row r="42" customFormat="false" ht="12.8" hidden="false" customHeight="false" outlineLevel="0" collapsed="false">
      <c r="A42" s="0" t="n">
        <v>89</v>
      </c>
      <c r="B42" s="0" t="n">
        <v>23357998.6685431</v>
      </c>
      <c r="C42" s="0" t="n">
        <v>22411300.8037522</v>
      </c>
      <c r="D42" s="0" t="n">
        <v>23432700.9721346</v>
      </c>
      <c r="E42" s="0" t="n">
        <v>22481158.6449476</v>
      </c>
      <c r="F42" s="0" t="n">
        <v>17121667.7908942</v>
      </c>
      <c r="G42" s="0" t="n">
        <v>5289633.01285801</v>
      </c>
      <c r="H42" s="0" t="n">
        <v>17227384.1556709</v>
      </c>
      <c r="I42" s="0" t="n">
        <v>5253774.48927672</v>
      </c>
      <c r="J42" s="0" t="n">
        <v>805898.701833706</v>
      </c>
      <c r="K42" s="0" t="n">
        <v>781721.740778695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23702044.5349633</v>
      </c>
      <c r="C43" s="0" t="n">
        <v>22740811.5310334</v>
      </c>
      <c r="D43" s="0" t="n">
        <v>23786731.4773362</v>
      </c>
      <c r="E43" s="0" t="n">
        <v>22820184.2735172</v>
      </c>
      <c r="F43" s="0" t="n">
        <v>17368144.0407305</v>
      </c>
      <c r="G43" s="0" t="n">
        <v>5372667.49030294</v>
      </c>
      <c r="H43" s="0" t="n">
        <v>17476122.4357705</v>
      </c>
      <c r="I43" s="0" t="n">
        <v>5344061.83774666</v>
      </c>
      <c r="J43" s="0" t="n">
        <v>861217.208534943</v>
      </c>
      <c r="K43" s="0" t="n">
        <v>835380.692278894</v>
      </c>
      <c r="L43" s="0" t="n">
        <v>3949521.65586077</v>
      </c>
      <c r="M43" s="0" t="n">
        <v>3724005.29024824</v>
      </c>
      <c r="N43" s="0" t="n">
        <v>3963599.52125362</v>
      </c>
      <c r="O43" s="0" t="n">
        <v>3737229.41067985</v>
      </c>
      <c r="P43" s="0" t="n">
        <v>143536.20142249</v>
      </c>
      <c r="Q43" s="0" t="n">
        <v>139230.115379816</v>
      </c>
    </row>
    <row r="44" customFormat="false" ht="12.8" hidden="false" customHeight="false" outlineLevel="0" collapsed="false">
      <c r="A44" s="0" t="n">
        <v>91</v>
      </c>
      <c r="B44" s="0" t="n">
        <v>24109959.6696595</v>
      </c>
      <c r="C44" s="0" t="n">
        <v>23130216.6815368</v>
      </c>
      <c r="D44" s="0" t="n">
        <v>24196841.5782634</v>
      </c>
      <c r="E44" s="0" t="n">
        <v>23211656.5388109</v>
      </c>
      <c r="F44" s="0" t="n">
        <v>17622347.3486717</v>
      </c>
      <c r="G44" s="0" t="n">
        <v>5507869.33286511</v>
      </c>
      <c r="H44" s="0" t="n">
        <v>17732457.4492559</v>
      </c>
      <c r="I44" s="0" t="n">
        <v>5479199.08955505</v>
      </c>
      <c r="J44" s="0" t="n">
        <v>945211.827073396</v>
      </c>
      <c r="K44" s="0" t="n">
        <v>916855.472261194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24380024.0936019</v>
      </c>
      <c r="C45" s="0" t="n">
        <v>23388190.8359671</v>
      </c>
      <c r="D45" s="0" t="n">
        <v>24468392.1199739</v>
      </c>
      <c r="E45" s="0" t="n">
        <v>23471029.1313857</v>
      </c>
      <c r="F45" s="0" t="n">
        <v>17769850.5982112</v>
      </c>
      <c r="G45" s="0" t="n">
        <v>5618340.23775587</v>
      </c>
      <c r="H45" s="0" t="n">
        <v>17881467.8625766</v>
      </c>
      <c r="I45" s="0" t="n">
        <v>5589561.26880909</v>
      </c>
      <c r="J45" s="0" t="n">
        <v>1013671.72425</v>
      </c>
      <c r="K45" s="0" t="n">
        <v>983261.572522504</v>
      </c>
      <c r="L45" s="0" t="n">
        <v>4063123.06742163</v>
      </c>
      <c r="M45" s="0" t="n">
        <v>3831884.48815848</v>
      </c>
      <c r="N45" s="0" t="n">
        <v>4077815.47130866</v>
      </c>
      <c r="O45" s="0" t="n">
        <v>3845687.7585668</v>
      </c>
      <c r="P45" s="0" t="n">
        <v>168945.287375001</v>
      </c>
      <c r="Q45" s="0" t="n">
        <v>163876.928753751</v>
      </c>
    </row>
    <row r="46" customFormat="false" ht="12.8" hidden="false" customHeight="false" outlineLevel="0" collapsed="false">
      <c r="A46" s="0" t="n">
        <v>93</v>
      </c>
      <c r="B46" s="0" t="n">
        <v>24690185.8054825</v>
      </c>
      <c r="C46" s="0" t="n">
        <v>23685573.7226804</v>
      </c>
      <c r="D46" s="0" t="n">
        <v>24779537.9028575</v>
      </c>
      <c r="E46" s="0" t="n">
        <v>23769335.5465635</v>
      </c>
      <c r="F46" s="0" t="n">
        <v>17962008.7274812</v>
      </c>
      <c r="G46" s="0" t="n">
        <v>5723564.99519917</v>
      </c>
      <c r="H46" s="0" t="n">
        <v>18074739.0542779</v>
      </c>
      <c r="I46" s="0" t="n">
        <v>5694596.49228552</v>
      </c>
      <c r="J46" s="0" t="n">
        <v>1115719.36420982</v>
      </c>
      <c r="K46" s="0" t="n">
        <v>1082247.78328352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24920143.2919973</v>
      </c>
      <c r="C47" s="0" t="n">
        <v>23905438.4960913</v>
      </c>
      <c r="D47" s="0" t="n">
        <v>25010845.6678663</v>
      </c>
      <c r="E47" s="0" t="n">
        <v>23990467.4723827</v>
      </c>
      <c r="F47" s="0" t="n">
        <v>18095574.4637492</v>
      </c>
      <c r="G47" s="0" t="n">
        <v>5809864.03234203</v>
      </c>
      <c r="H47" s="0" t="n">
        <v>18209771.3437819</v>
      </c>
      <c r="I47" s="0" t="n">
        <v>5780696.12860086</v>
      </c>
      <c r="J47" s="0" t="n">
        <v>1190176.89645194</v>
      </c>
      <c r="K47" s="0" t="n">
        <v>1154471.58955838</v>
      </c>
      <c r="L47" s="0" t="n">
        <v>4153339.41362071</v>
      </c>
      <c r="M47" s="0" t="n">
        <v>3917821.5033595</v>
      </c>
      <c r="N47" s="0" t="n">
        <v>4168420.29587781</v>
      </c>
      <c r="O47" s="0" t="n">
        <v>3931989.70077529</v>
      </c>
      <c r="P47" s="0" t="n">
        <v>198362.816075323</v>
      </c>
      <c r="Q47" s="0" t="n">
        <v>192411.931593063</v>
      </c>
    </row>
    <row r="48" customFormat="false" ht="12.8" hidden="false" customHeight="false" outlineLevel="0" collapsed="false">
      <c r="A48" s="0" t="n">
        <v>95</v>
      </c>
      <c r="B48" s="0" t="n">
        <v>25129238.9252868</v>
      </c>
      <c r="C48" s="0" t="n">
        <v>24105372.7068444</v>
      </c>
      <c r="D48" s="0" t="n">
        <v>25222052.8101775</v>
      </c>
      <c r="E48" s="0" t="n">
        <v>24192398.1064832</v>
      </c>
      <c r="F48" s="0" t="n">
        <v>18215027.8695397</v>
      </c>
      <c r="G48" s="0" t="n">
        <v>5890344.8373047</v>
      </c>
      <c r="H48" s="0" t="n">
        <v>18330936.0225994</v>
      </c>
      <c r="I48" s="0" t="n">
        <v>5861462.08388379</v>
      </c>
      <c r="J48" s="0" t="n">
        <v>1231221.45797599</v>
      </c>
      <c r="K48" s="0" t="n">
        <v>1194284.81423671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25234040.6718736</v>
      </c>
      <c r="C49" s="0" t="n">
        <v>24205690.1781764</v>
      </c>
      <c r="D49" s="0" t="n">
        <v>25327557.7039456</v>
      </c>
      <c r="E49" s="0" t="n">
        <v>24293381.835815</v>
      </c>
      <c r="F49" s="0" t="n">
        <v>18254005.0258259</v>
      </c>
      <c r="G49" s="0" t="n">
        <v>5951685.1523505</v>
      </c>
      <c r="H49" s="0" t="n">
        <v>18370459.8448612</v>
      </c>
      <c r="I49" s="0" t="n">
        <v>5922921.99095384</v>
      </c>
      <c r="J49" s="0" t="n">
        <v>1271240.37289809</v>
      </c>
      <c r="K49" s="0" t="n">
        <v>1233103.16171114</v>
      </c>
      <c r="L49" s="0" t="n">
        <v>4206428.95564221</v>
      </c>
      <c r="M49" s="0" t="n">
        <v>3968437.3849925</v>
      </c>
      <c r="N49" s="0" t="n">
        <v>4221981.98187983</v>
      </c>
      <c r="O49" s="0" t="n">
        <v>3983052.69180647</v>
      </c>
      <c r="P49" s="0" t="n">
        <v>211873.395483014</v>
      </c>
      <c r="Q49" s="0" t="n">
        <v>205517.193618524</v>
      </c>
    </row>
    <row r="50" customFormat="false" ht="12.8" hidden="false" customHeight="false" outlineLevel="0" collapsed="false">
      <c r="A50" s="0" t="n">
        <v>97</v>
      </c>
      <c r="B50" s="0" t="n">
        <v>25522010.7118313</v>
      </c>
      <c r="C50" s="0" t="n">
        <v>24481557.1098949</v>
      </c>
      <c r="D50" s="0" t="n">
        <v>25616723.4006669</v>
      </c>
      <c r="E50" s="0" t="n">
        <v>24570370.9972382</v>
      </c>
      <c r="F50" s="0" t="n">
        <v>18380356.5581413</v>
      </c>
      <c r="G50" s="0" t="n">
        <v>6101200.55175359</v>
      </c>
      <c r="H50" s="0" t="n">
        <v>18498188.788324</v>
      </c>
      <c r="I50" s="0" t="n">
        <v>6072182.20891417</v>
      </c>
      <c r="J50" s="0" t="n">
        <v>1305268.13718713</v>
      </c>
      <c r="K50" s="0" t="n">
        <v>1266110.09307151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25927499.8074824</v>
      </c>
      <c r="C51" s="0" t="n">
        <v>24870458.0106567</v>
      </c>
      <c r="D51" s="0" t="n">
        <v>26024390.1148596</v>
      </c>
      <c r="E51" s="0" t="n">
        <v>24961327.2765788</v>
      </c>
      <c r="F51" s="0" t="n">
        <v>18635396.343016</v>
      </c>
      <c r="G51" s="0" t="n">
        <v>6235061.66764072</v>
      </c>
      <c r="H51" s="0" t="n">
        <v>18754774.0524994</v>
      </c>
      <c r="I51" s="0" t="n">
        <v>6206553.22407941</v>
      </c>
      <c r="J51" s="0" t="n">
        <v>1423151.90249158</v>
      </c>
      <c r="K51" s="0" t="n">
        <v>1380457.34541683</v>
      </c>
      <c r="L51" s="0" t="n">
        <v>4320151.51581146</v>
      </c>
      <c r="M51" s="0" t="n">
        <v>4075919.97320106</v>
      </c>
      <c r="N51" s="0" t="n">
        <v>4336265.63936786</v>
      </c>
      <c r="O51" s="0" t="n">
        <v>4091062.1486864</v>
      </c>
      <c r="P51" s="0" t="n">
        <v>237191.983748596</v>
      </c>
      <c r="Q51" s="0" t="n">
        <v>230076.224236138</v>
      </c>
    </row>
    <row r="52" customFormat="false" ht="12.8" hidden="false" customHeight="false" outlineLevel="0" collapsed="false">
      <c r="A52" s="0" t="n">
        <v>99</v>
      </c>
      <c r="B52" s="0" t="n">
        <v>26281490.2473105</v>
      </c>
      <c r="C52" s="0" t="n">
        <v>25209386.7920341</v>
      </c>
      <c r="D52" s="0" t="n">
        <v>26380044.6995245</v>
      </c>
      <c r="E52" s="0" t="n">
        <v>25301819.7319653</v>
      </c>
      <c r="F52" s="0" t="n">
        <v>18911839.2988428</v>
      </c>
      <c r="G52" s="0" t="n">
        <v>6297547.49319124</v>
      </c>
      <c r="H52" s="0" t="n">
        <v>19033001.5425414</v>
      </c>
      <c r="I52" s="0" t="n">
        <v>6268818.18942385</v>
      </c>
      <c r="J52" s="0" t="n">
        <v>1495439.72543894</v>
      </c>
      <c r="K52" s="0" t="n">
        <v>1450576.53367577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26355055.0439549</v>
      </c>
      <c r="C53" s="0" t="n">
        <v>25280280.9332501</v>
      </c>
      <c r="D53" s="0" t="n">
        <v>26454707.9847918</v>
      </c>
      <c r="E53" s="0" t="n">
        <v>25373761.3764504</v>
      </c>
      <c r="F53" s="0" t="n">
        <v>18933266.6518271</v>
      </c>
      <c r="G53" s="0" t="n">
        <v>6347014.28142298</v>
      </c>
      <c r="H53" s="0" t="n">
        <v>19055135.9996139</v>
      </c>
      <c r="I53" s="0" t="n">
        <v>6318625.37683654</v>
      </c>
      <c r="J53" s="0" t="n">
        <v>1535676.81782143</v>
      </c>
      <c r="K53" s="0" t="n">
        <v>1489606.51328679</v>
      </c>
      <c r="L53" s="0" t="n">
        <v>4393146.62711013</v>
      </c>
      <c r="M53" s="0" t="n">
        <v>4145751.43622875</v>
      </c>
      <c r="N53" s="0" t="n">
        <v>4409720.79963752</v>
      </c>
      <c r="O53" s="0" t="n">
        <v>4161327.03114185</v>
      </c>
      <c r="P53" s="0" t="n">
        <v>255946.136303571</v>
      </c>
      <c r="Q53" s="0" t="n">
        <v>248267.752214464</v>
      </c>
    </row>
    <row r="54" customFormat="false" ht="12.8" hidden="false" customHeight="false" outlineLevel="0" collapsed="false">
      <c r="A54" s="0" t="n">
        <v>101</v>
      </c>
      <c r="B54" s="0" t="n">
        <v>26390492.2809804</v>
      </c>
      <c r="C54" s="0" t="n">
        <v>25315162.8302266</v>
      </c>
      <c r="D54" s="0" t="n">
        <v>26489399.9594126</v>
      </c>
      <c r="E54" s="0" t="n">
        <v>25407967.4205613</v>
      </c>
      <c r="F54" s="0" t="n">
        <v>18919906.5876001</v>
      </c>
      <c r="G54" s="0" t="n">
        <v>6395256.24262644</v>
      </c>
      <c r="H54" s="0" t="n">
        <v>19040339.8711291</v>
      </c>
      <c r="I54" s="0" t="n">
        <v>6367627.54943225</v>
      </c>
      <c r="J54" s="0" t="n">
        <v>1607429.46831237</v>
      </c>
      <c r="K54" s="0" t="n">
        <v>1559206.584263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26500675.6123251</v>
      </c>
      <c r="C55" s="0" t="n">
        <v>25420556.4068624</v>
      </c>
      <c r="D55" s="0" t="n">
        <v>26602692.7080645</v>
      </c>
      <c r="E55" s="0" t="n">
        <v>25516321.2956522</v>
      </c>
      <c r="F55" s="0" t="n">
        <v>18982479.7349303</v>
      </c>
      <c r="G55" s="0" t="n">
        <v>6438076.67193207</v>
      </c>
      <c r="H55" s="0" t="n">
        <v>19104288.3692664</v>
      </c>
      <c r="I55" s="0" t="n">
        <v>6412032.92638584</v>
      </c>
      <c r="J55" s="0" t="n">
        <v>1678635.00119546</v>
      </c>
      <c r="K55" s="0" t="n">
        <v>1628275.9511596</v>
      </c>
      <c r="L55" s="0" t="n">
        <v>4417880.60821597</v>
      </c>
      <c r="M55" s="0" t="n">
        <v>4170167.21711154</v>
      </c>
      <c r="N55" s="0" t="n">
        <v>4434856.21094019</v>
      </c>
      <c r="O55" s="0" t="n">
        <v>4186127.60355758</v>
      </c>
      <c r="P55" s="0" t="n">
        <v>279772.500199244</v>
      </c>
      <c r="Q55" s="0" t="n">
        <v>271379.325193266</v>
      </c>
    </row>
    <row r="56" customFormat="false" ht="12.8" hidden="false" customHeight="false" outlineLevel="0" collapsed="false">
      <c r="A56" s="0" t="n">
        <v>103</v>
      </c>
      <c r="B56" s="0" t="n">
        <v>26697089.7992302</v>
      </c>
      <c r="C56" s="0" t="n">
        <v>25608151.7718455</v>
      </c>
      <c r="D56" s="0" t="n">
        <v>26799242.1959447</v>
      </c>
      <c r="E56" s="0" t="n">
        <v>25704043.5396883</v>
      </c>
      <c r="F56" s="0" t="n">
        <v>19107964.3751984</v>
      </c>
      <c r="G56" s="0" t="n">
        <v>6500187.39664703</v>
      </c>
      <c r="H56" s="0" t="n">
        <v>19230521.2263889</v>
      </c>
      <c r="I56" s="0" t="n">
        <v>6473522.31329946</v>
      </c>
      <c r="J56" s="0" t="n">
        <v>1767251.15586173</v>
      </c>
      <c r="K56" s="0" t="n">
        <v>1714233.62118588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27013200.3977901</v>
      </c>
      <c r="C57" s="0" t="n">
        <v>25909801.6272457</v>
      </c>
      <c r="D57" s="0" t="n">
        <v>27117118.898327</v>
      </c>
      <c r="E57" s="0" t="n">
        <v>26007352.756364</v>
      </c>
      <c r="F57" s="0" t="n">
        <v>19329881.3294951</v>
      </c>
      <c r="G57" s="0" t="n">
        <v>6579920.29775056</v>
      </c>
      <c r="H57" s="0" t="n">
        <v>19454229.9535761</v>
      </c>
      <c r="I57" s="0" t="n">
        <v>6553122.80278794</v>
      </c>
      <c r="J57" s="0" t="n">
        <v>1853474.40124994</v>
      </c>
      <c r="K57" s="0" t="n">
        <v>1797870.16921244</v>
      </c>
      <c r="L57" s="0" t="n">
        <v>4505523.55203728</v>
      </c>
      <c r="M57" s="0" t="n">
        <v>4254309.60740027</v>
      </c>
      <c r="N57" s="0" t="n">
        <v>4522844.91544116</v>
      </c>
      <c r="O57" s="0" t="n">
        <v>4270595.01353809</v>
      </c>
      <c r="P57" s="0" t="n">
        <v>308912.400208323</v>
      </c>
      <c r="Q57" s="0" t="n">
        <v>299645.028202073</v>
      </c>
    </row>
    <row r="58" customFormat="false" ht="12.8" hidden="false" customHeight="false" outlineLevel="0" collapsed="false">
      <c r="A58" s="0" t="n">
        <v>105</v>
      </c>
      <c r="B58" s="0" t="n">
        <v>27215124.8865427</v>
      </c>
      <c r="C58" s="0" t="n">
        <v>26103136.4347933</v>
      </c>
      <c r="D58" s="0" t="n">
        <v>27319419.3728482</v>
      </c>
      <c r="E58" s="0" t="n">
        <v>26201040.5020431</v>
      </c>
      <c r="F58" s="0" t="n">
        <v>19429276.2219768</v>
      </c>
      <c r="G58" s="0" t="n">
        <v>6673860.21281648</v>
      </c>
      <c r="H58" s="0" t="n">
        <v>19554076.9425268</v>
      </c>
      <c r="I58" s="0" t="n">
        <v>6646963.55951624</v>
      </c>
      <c r="J58" s="0" t="n">
        <v>1921677.10478595</v>
      </c>
      <c r="K58" s="0" t="n">
        <v>1864026.79164237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27396217.11309</v>
      </c>
      <c r="C59" s="0" t="n">
        <v>26276648.0381554</v>
      </c>
      <c r="D59" s="0" t="n">
        <v>27501806.6952755</v>
      </c>
      <c r="E59" s="0" t="n">
        <v>26375768.2868287</v>
      </c>
      <c r="F59" s="0" t="n">
        <v>19534255.6280031</v>
      </c>
      <c r="G59" s="0" t="n">
        <v>6742392.41015238</v>
      </c>
      <c r="H59" s="0" t="n">
        <v>19660376.3621675</v>
      </c>
      <c r="I59" s="0" t="n">
        <v>6715391.92466127</v>
      </c>
      <c r="J59" s="0" t="n">
        <v>1979965.22627258</v>
      </c>
      <c r="K59" s="0" t="n">
        <v>1920566.2694844</v>
      </c>
      <c r="L59" s="0" t="n">
        <v>4569451.86511477</v>
      </c>
      <c r="M59" s="0" t="n">
        <v>4315196.10319297</v>
      </c>
      <c r="N59" s="0" t="n">
        <v>4587051.63109405</v>
      </c>
      <c r="O59" s="0" t="n">
        <v>4331743.23312664</v>
      </c>
      <c r="P59" s="0" t="n">
        <v>329994.204378763</v>
      </c>
      <c r="Q59" s="0" t="n">
        <v>320094.3782474</v>
      </c>
    </row>
    <row r="60" customFormat="false" ht="12.8" hidden="false" customHeight="false" outlineLevel="0" collapsed="false">
      <c r="A60" s="0" t="n">
        <v>107</v>
      </c>
      <c r="B60" s="0" t="n">
        <v>27603770.0488414</v>
      </c>
      <c r="C60" s="0" t="n">
        <v>26476095.6463422</v>
      </c>
      <c r="D60" s="0" t="n">
        <v>27709870.7244807</v>
      </c>
      <c r="E60" s="0" t="n">
        <v>26575695.7586351</v>
      </c>
      <c r="F60" s="0" t="n">
        <v>19651510.7711863</v>
      </c>
      <c r="G60" s="0" t="n">
        <v>6824584.87515591</v>
      </c>
      <c r="H60" s="0" t="n">
        <v>19778225.0936956</v>
      </c>
      <c r="I60" s="0" t="n">
        <v>6797470.66493951</v>
      </c>
      <c r="J60" s="0" t="n">
        <v>2056702.79497709</v>
      </c>
      <c r="K60" s="0" t="n">
        <v>1995001.71112778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27787039.5773289</v>
      </c>
      <c r="C61" s="0" t="n">
        <v>26652056.6482276</v>
      </c>
      <c r="D61" s="0" t="n">
        <v>27921679.8532437</v>
      </c>
      <c r="E61" s="0" t="n">
        <v>26778611.7848794</v>
      </c>
      <c r="F61" s="0" t="n">
        <v>19767596.1366091</v>
      </c>
      <c r="G61" s="0" t="n">
        <v>6884460.51161851</v>
      </c>
      <c r="H61" s="0" t="n">
        <v>19894249.3567111</v>
      </c>
      <c r="I61" s="0" t="n">
        <v>6884362.42816826</v>
      </c>
      <c r="J61" s="0" t="n">
        <v>2131467.49699617</v>
      </c>
      <c r="K61" s="0" t="n">
        <v>2067523.47208628</v>
      </c>
      <c r="L61" s="0" t="n">
        <v>4634157.3079708</v>
      </c>
      <c r="M61" s="0" t="n">
        <v>4376817.19624189</v>
      </c>
      <c r="N61" s="0" t="n">
        <v>4656593.11138065</v>
      </c>
      <c r="O61" s="0" t="n">
        <v>4397904.64401084</v>
      </c>
      <c r="P61" s="0" t="n">
        <v>355244.582832694</v>
      </c>
      <c r="Q61" s="0" t="n">
        <v>344587.245347714</v>
      </c>
    </row>
    <row r="62" customFormat="false" ht="12.8" hidden="false" customHeight="false" outlineLevel="0" collapsed="false">
      <c r="A62" s="0" t="n">
        <v>109</v>
      </c>
      <c r="B62" s="0" t="n">
        <v>28004088.5162033</v>
      </c>
      <c r="C62" s="0" t="n">
        <v>26859515.9491674</v>
      </c>
      <c r="D62" s="0" t="n">
        <v>28138248.6031367</v>
      </c>
      <c r="E62" s="0" t="n">
        <v>26985630.0837553</v>
      </c>
      <c r="F62" s="0" t="n">
        <v>19911456.3778305</v>
      </c>
      <c r="G62" s="0" t="n">
        <v>6948059.57133688</v>
      </c>
      <c r="H62" s="0" t="n">
        <v>20037332.7438544</v>
      </c>
      <c r="I62" s="0" t="n">
        <v>6948297.33990092</v>
      </c>
      <c r="J62" s="0" t="n">
        <v>2170300.8739587</v>
      </c>
      <c r="K62" s="0" t="n">
        <v>2105191.84773994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28064282.5943045</v>
      </c>
      <c r="C63" s="0" t="n">
        <v>26917690.5790866</v>
      </c>
      <c r="D63" s="0" t="n">
        <v>28198189.9921148</v>
      </c>
      <c r="E63" s="0" t="n">
        <v>27043568.1075427</v>
      </c>
      <c r="F63" s="0" t="n">
        <v>19943733.4374412</v>
      </c>
      <c r="G63" s="0" t="n">
        <v>6973957.14164532</v>
      </c>
      <c r="H63" s="0" t="n">
        <v>20069424.6608439</v>
      </c>
      <c r="I63" s="0" t="n">
        <v>6974143.44669879</v>
      </c>
      <c r="J63" s="0" t="n">
        <v>2243738.64224181</v>
      </c>
      <c r="K63" s="0" t="n">
        <v>2176426.48297456</v>
      </c>
      <c r="L63" s="0" t="n">
        <v>4681029.2109728</v>
      </c>
      <c r="M63" s="0" t="n">
        <v>4421715.69111338</v>
      </c>
      <c r="N63" s="0" t="n">
        <v>4703344.85391202</v>
      </c>
      <c r="O63" s="0" t="n">
        <v>4442691.96975118</v>
      </c>
      <c r="P63" s="0" t="n">
        <v>373956.440373636</v>
      </c>
      <c r="Q63" s="0" t="n">
        <v>362737.747162427</v>
      </c>
    </row>
    <row r="64" customFormat="false" ht="12.8" hidden="false" customHeight="false" outlineLevel="0" collapsed="false">
      <c r="A64" s="0" t="n">
        <v>111</v>
      </c>
      <c r="B64" s="0" t="n">
        <v>28374134.1641949</v>
      </c>
      <c r="C64" s="0" t="n">
        <v>27213127.6143013</v>
      </c>
      <c r="D64" s="0" t="n">
        <v>28509807.1367434</v>
      </c>
      <c r="E64" s="0" t="n">
        <v>27340672.398799</v>
      </c>
      <c r="F64" s="0" t="n">
        <v>20171248.3965945</v>
      </c>
      <c r="G64" s="0" t="n">
        <v>7041879.21770679</v>
      </c>
      <c r="H64" s="0" t="n">
        <v>20298366.194125</v>
      </c>
      <c r="I64" s="0" t="n">
        <v>7042306.20467406</v>
      </c>
      <c r="J64" s="0" t="n">
        <v>2325792.46494807</v>
      </c>
      <c r="K64" s="0" t="n">
        <v>2256018.69099963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28542322.6756637</v>
      </c>
      <c r="C65" s="0" t="n">
        <v>27374690.6421259</v>
      </c>
      <c r="D65" s="0" t="n">
        <v>28677646.5171801</v>
      </c>
      <c r="E65" s="0" t="n">
        <v>27501907.288786</v>
      </c>
      <c r="F65" s="0" t="n">
        <v>20295787.0564002</v>
      </c>
      <c r="G65" s="0" t="n">
        <v>7078903.58572576</v>
      </c>
      <c r="H65" s="0" t="n">
        <v>20422575.1282377</v>
      </c>
      <c r="I65" s="0" t="n">
        <v>7079332.16054837</v>
      </c>
      <c r="J65" s="0" t="n">
        <v>2391230.1904571</v>
      </c>
      <c r="K65" s="0" t="n">
        <v>2319493.28474339</v>
      </c>
      <c r="L65" s="0" t="n">
        <v>4759899.18944471</v>
      </c>
      <c r="M65" s="0" t="n">
        <v>4496454.38025831</v>
      </c>
      <c r="N65" s="0" t="n">
        <v>4782452.24309657</v>
      </c>
      <c r="O65" s="0" t="n">
        <v>4517655.10366326</v>
      </c>
      <c r="P65" s="0" t="n">
        <v>398538.365076183</v>
      </c>
      <c r="Q65" s="0" t="n">
        <v>386582.214123898</v>
      </c>
    </row>
    <row r="66" customFormat="false" ht="12.8" hidden="false" customHeight="false" outlineLevel="0" collapsed="false">
      <c r="A66" s="0" t="n">
        <v>113</v>
      </c>
      <c r="B66" s="0" t="n">
        <v>28690924.8037889</v>
      </c>
      <c r="C66" s="0" t="n">
        <v>27517061.1604096</v>
      </c>
      <c r="D66" s="0" t="n">
        <v>28826294.6788008</v>
      </c>
      <c r="E66" s="0" t="n">
        <v>27644321.1049873</v>
      </c>
      <c r="F66" s="0" t="n">
        <v>20385467.784436</v>
      </c>
      <c r="G66" s="0" t="n">
        <v>7131593.37597363</v>
      </c>
      <c r="H66" s="0" t="n">
        <v>20512298.2283073</v>
      </c>
      <c r="I66" s="0" t="n">
        <v>7132022.87668003</v>
      </c>
      <c r="J66" s="0" t="n">
        <v>2482513.14463724</v>
      </c>
      <c r="K66" s="0" t="n">
        <v>2408037.75029812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28849415.0894693</v>
      </c>
      <c r="C67" s="0" t="n">
        <v>27668504.8752224</v>
      </c>
      <c r="D67" s="0" t="n">
        <v>28985881.5326797</v>
      </c>
      <c r="E67" s="0" t="n">
        <v>27796794.3199743</v>
      </c>
      <c r="F67" s="0" t="n">
        <v>20452984.2420916</v>
      </c>
      <c r="G67" s="0" t="n">
        <v>7215520.63313082</v>
      </c>
      <c r="H67" s="0" t="n">
        <v>20580885.3070287</v>
      </c>
      <c r="I67" s="0" t="n">
        <v>7215909.0129456</v>
      </c>
      <c r="J67" s="0" t="n">
        <v>2514821.62025734</v>
      </c>
      <c r="K67" s="0" t="n">
        <v>2439376.97164962</v>
      </c>
      <c r="L67" s="0" t="n">
        <v>4810116.27682598</v>
      </c>
      <c r="M67" s="0" t="n">
        <v>4544130.91687078</v>
      </c>
      <c r="N67" s="0" t="n">
        <v>4832859.52970199</v>
      </c>
      <c r="O67" s="0" t="n">
        <v>4565510.2076458</v>
      </c>
      <c r="P67" s="0" t="n">
        <v>419136.936709557</v>
      </c>
      <c r="Q67" s="0" t="n">
        <v>406562.82860827</v>
      </c>
    </row>
    <row r="68" customFormat="false" ht="12.8" hidden="false" customHeight="false" outlineLevel="0" collapsed="false">
      <c r="A68" s="0" t="n">
        <v>115</v>
      </c>
      <c r="B68" s="0" t="n">
        <v>28941680.7429796</v>
      </c>
      <c r="C68" s="0" t="n">
        <v>27756966.3177328</v>
      </c>
      <c r="D68" s="0" t="n">
        <v>29079441.192115</v>
      </c>
      <c r="E68" s="0" t="n">
        <v>27886472.1462089</v>
      </c>
      <c r="F68" s="0" t="n">
        <v>20533602.9300158</v>
      </c>
      <c r="G68" s="0" t="n">
        <v>7223363.38771699</v>
      </c>
      <c r="H68" s="0" t="n">
        <v>20662719.7941315</v>
      </c>
      <c r="I68" s="0" t="n">
        <v>7223752.35207741</v>
      </c>
      <c r="J68" s="0" t="n">
        <v>2618493.25627003</v>
      </c>
      <c r="K68" s="0" t="n">
        <v>2539938.45858193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29037994.9027584</v>
      </c>
      <c r="C69" s="0" t="n">
        <v>27849074.8184424</v>
      </c>
      <c r="D69" s="0" t="n">
        <v>29175342.1205077</v>
      </c>
      <c r="E69" s="0" t="n">
        <v>27978199.3665466</v>
      </c>
      <c r="F69" s="0" t="n">
        <v>20596839.4706534</v>
      </c>
      <c r="G69" s="0" t="n">
        <v>7252235.34778899</v>
      </c>
      <c r="H69" s="0" t="n">
        <v>20725343.5670231</v>
      </c>
      <c r="I69" s="0" t="n">
        <v>7252855.79952355</v>
      </c>
      <c r="J69" s="0" t="n">
        <v>2639129.75404655</v>
      </c>
      <c r="K69" s="0" t="n">
        <v>2559955.86142515</v>
      </c>
      <c r="L69" s="0" t="n">
        <v>4841654.7874849</v>
      </c>
      <c r="M69" s="0" t="n">
        <v>4574434.45317245</v>
      </c>
      <c r="N69" s="0" t="n">
        <v>4864546.09630606</v>
      </c>
      <c r="O69" s="0" t="n">
        <v>4595954.19974145</v>
      </c>
      <c r="P69" s="0" t="n">
        <v>439854.959007758</v>
      </c>
      <c r="Q69" s="0" t="n">
        <v>426659.310237525</v>
      </c>
    </row>
    <row r="70" customFormat="false" ht="12.8" hidden="false" customHeight="false" outlineLevel="0" collapsed="false">
      <c r="A70" s="0" t="n">
        <v>117</v>
      </c>
      <c r="B70" s="0" t="n">
        <v>29207947.0092048</v>
      </c>
      <c r="C70" s="0" t="n">
        <v>28011831.8552083</v>
      </c>
      <c r="D70" s="0" t="n">
        <v>29346171.4786491</v>
      </c>
      <c r="E70" s="0" t="n">
        <v>28141781.7629791</v>
      </c>
      <c r="F70" s="0" t="n">
        <v>20733659.7514649</v>
      </c>
      <c r="G70" s="0" t="n">
        <v>7278172.10374348</v>
      </c>
      <c r="H70" s="0" t="n">
        <v>20862988.0183034</v>
      </c>
      <c r="I70" s="0" t="n">
        <v>7278793.74467569</v>
      </c>
      <c r="J70" s="0" t="n">
        <v>2701875.24188144</v>
      </c>
      <c r="K70" s="0" t="n">
        <v>2620818.984625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29403847.9639095</v>
      </c>
      <c r="C71" s="0" t="n">
        <v>28199736.2632093</v>
      </c>
      <c r="D71" s="0" t="n">
        <v>29542143.8596677</v>
      </c>
      <c r="E71" s="0" t="n">
        <v>28329736.5981305</v>
      </c>
      <c r="F71" s="0" t="n">
        <v>20854606.9772454</v>
      </c>
      <c r="G71" s="0" t="n">
        <v>7345129.28596391</v>
      </c>
      <c r="H71" s="0" t="n">
        <v>20984607.7098212</v>
      </c>
      <c r="I71" s="0" t="n">
        <v>7345128.88830929</v>
      </c>
      <c r="J71" s="0" t="n">
        <v>2757454.56650769</v>
      </c>
      <c r="K71" s="0" t="n">
        <v>2674730.92951246</v>
      </c>
      <c r="L71" s="0" t="n">
        <v>4900900.17768952</v>
      </c>
      <c r="M71" s="0" t="n">
        <v>4630474.94033113</v>
      </c>
      <c r="N71" s="0" t="n">
        <v>4923949.88702782</v>
      </c>
      <c r="O71" s="0" t="n">
        <v>4652143.47648729</v>
      </c>
      <c r="P71" s="0" t="n">
        <v>459575.761084615</v>
      </c>
      <c r="Q71" s="0" t="n">
        <v>445788.488252077</v>
      </c>
    </row>
    <row r="72" customFormat="false" ht="12.8" hidden="false" customHeight="false" outlineLevel="0" collapsed="false">
      <c r="A72" s="0" t="n">
        <v>119</v>
      </c>
      <c r="B72" s="0" t="n">
        <v>29536737.514664</v>
      </c>
      <c r="C72" s="0" t="n">
        <v>28327247.0223657</v>
      </c>
      <c r="D72" s="0" t="n">
        <v>29675681.3672048</v>
      </c>
      <c r="E72" s="0" t="n">
        <v>28457856.4442431</v>
      </c>
      <c r="F72" s="0" t="n">
        <v>20963389.4367375</v>
      </c>
      <c r="G72" s="0" t="n">
        <v>7363857.58562828</v>
      </c>
      <c r="H72" s="0" t="n">
        <v>21093999.257644</v>
      </c>
      <c r="I72" s="0" t="n">
        <v>7363857.18659905</v>
      </c>
      <c r="J72" s="0" t="n">
        <v>2833533.03045013</v>
      </c>
      <c r="K72" s="0" t="n">
        <v>2748527.03953662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29797981.8261363</v>
      </c>
      <c r="C73" s="0" t="n">
        <v>28577124.0864942</v>
      </c>
      <c r="D73" s="0" t="n">
        <v>29935659.969319</v>
      </c>
      <c r="E73" s="0" t="n">
        <v>28706545.0668767</v>
      </c>
      <c r="F73" s="0" t="n">
        <v>21125527.036781</v>
      </c>
      <c r="G73" s="0" t="n">
        <v>7451597.04971324</v>
      </c>
      <c r="H73" s="0" t="n">
        <v>21254948.4190004</v>
      </c>
      <c r="I73" s="0" t="n">
        <v>7451596.64787629</v>
      </c>
      <c r="J73" s="0" t="n">
        <v>2905628.3839479</v>
      </c>
      <c r="K73" s="0" t="n">
        <v>2818459.53242947</v>
      </c>
      <c r="L73" s="0" t="n">
        <v>4968937.7324581</v>
      </c>
      <c r="M73" s="0" t="n">
        <v>4695894.88635561</v>
      </c>
      <c r="N73" s="0" t="n">
        <v>4991884.7193917</v>
      </c>
      <c r="O73" s="0" t="n">
        <v>4717466.8872487</v>
      </c>
      <c r="P73" s="0" t="n">
        <v>484271.397324651</v>
      </c>
      <c r="Q73" s="0" t="n">
        <v>469743.255404911</v>
      </c>
    </row>
    <row r="74" customFormat="false" ht="12.8" hidden="false" customHeight="false" outlineLevel="0" collapsed="false">
      <c r="A74" s="0" t="n">
        <v>121</v>
      </c>
      <c r="B74" s="0" t="n">
        <v>29926886.4628463</v>
      </c>
      <c r="C74" s="0" t="n">
        <v>28700806.0697316</v>
      </c>
      <c r="D74" s="0" t="n">
        <v>30064557.3804284</v>
      </c>
      <c r="E74" s="0" t="n">
        <v>28830220.6897169</v>
      </c>
      <c r="F74" s="0" t="n">
        <v>21208600.3355752</v>
      </c>
      <c r="G74" s="0" t="n">
        <v>7492205.73415636</v>
      </c>
      <c r="H74" s="0" t="n">
        <v>21338015.3580621</v>
      </c>
      <c r="I74" s="0" t="n">
        <v>7492205.33165482</v>
      </c>
      <c r="J74" s="0" t="n">
        <v>3000909.48779459</v>
      </c>
      <c r="K74" s="0" t="n">
        <v>2910882.20316075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29926303.711371</v>
      </c>
      <c r="C75" s="0" t="n">
        <v>28700700.4670258</v>
      </c>
      <c r="D75" s="0" t="n">
        <v>30062322.0938395</v>
      </c>
      <c r="E75" s="0" t="n">
        <v>28828563.2603709</v>
      </c>
      <c r="F75" s="0" t="n">
        <v>21182643.6761633</v>
      </c>
      <c r="G75" s="0" t="n">
        <v>7518056.79086252</v>
      </c>
      <c r="H75" s="0" t="n">
        <v>21310506.8721139</v>
      </c>
      <c r="I75" s="0" t="n">
        <v>7518056.38825698</v>
      </c>
      <c r="J75" s="0" t="n">
        <v>3047680.48020591</v>
      </c>
      <c r="K75" s="0" t="n">
        <v>2956250.06579973</v>
      </c>
      <c r="L75" s="0" t="n">
        <v>4989358.73826441</v>
      </c>
      <c r="M75" s="0" t="n">
        <v>4715626.02701932</v>
      </c>
      <c r="N75" s="0" t="n">
        <v>5012029.45090938</v>
      </c>
      <c r="O75" s="0" t="n">
        <v>4736938.33358741</v>
      </c>
      <c r="P75" s="0" t="n">
        <v>507946.746700984</v>
      </c>
      <c r="Q75" s="0" t="n">
        <v>492708.344299955</v>
      </c>
    </row>
    <row r="76" customFormat="false" ht="12.8" hidden="false" customHeight="false" outlineLevel="0" collapsed="false">
      <c r="A76" s="0" t="n">
        <v>123</v>
      </c>
      <c r="B76" s="0" t="n">
        <v>30000892.7340865</v>
      </c>
      <c r="C76" s="0" t="n">
        <v>28772223.5398755</v>
      </c>
      <c r="D76" s="0" t="n">
        <v>30134940.1989503</v>
      </c>
      <c r="E76" s="0" t="n">
        <v>28898233.6789574</v>
      </c>
      <c r="F76" s="0" t="n">
        <v>21162493.2925585</v>
      </c>
      <c r="G76" s="0" t="n">
        <v>7609730.24731698</v>
      </c>
      <c r="H76" s="0" t="n">
        <v>21288503.8348509</v>
      </c>
      <c r="I76" s="0" t="n">
        <v>7609729.84410647</v>
      </c>
      <c r="J76" s="0" t="n">
        <v>3070456.6900915</v>
      </c>
      <c r="K76" s="0" t="n">
        <v>2978342.98938876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30149125.3512896</v>
      </c>
      <c r="C77" s="0" t="n">
        <v>28914746.4466596</v>
      </c>
      <c r="D77" s="0" t="n">
        <v>30281043.0161589</v>
      </c>
      <c r="E77" s="0" t="n">
        <v>29038755.1998534</v>
      </c>
      <c r="F77" s="0" t="n">
        <v>21244116.8701696</v>
      </c>
      <c r="G77" s="0" t="n">
        <v>7670629.57649005</v>
      </c>
      <c r="H77" s="0" t="n">
        <v>21368126.0196038</v>
      </c>
      <c r="I77" s="0" t="n">
        <v>7670629.18024956</v>
      </c>
      <c r="J77" s="0" t="n">
        <v>3169341.47142926</v>
      </c>
      <c r="K77" s="0" t="n">
        <v>3074261.22728638</v>
      </c>
      <c r="L77" s="0" t="n">
        <v>5025481.51888345</v>
      </c>
      <c r="M77" s="0" t="n">
        <v>4750134.77503663</v>
      </c>
      <c r="N77" s="0" t="n">
        <v>5047468.891093</v>
      </c>
      <c r="O77" s="0" t="n">
        <v>4770804.74835464</v>
      </c>
      <c r="P77" s="0" t="n">
        <v>528223.578571543</v>
      </c>
      <c r="Q77" s="0" t="n">
        <v>512376.871214397</v>
      </c>
    </row>
    <row r="78" customFormat="false" ht="12.8" hidden="false" customHeight="false" outlineLevel="0" collapsed="false">
      <c r="A78" s="0" t="n">
        <v>125</v>
      </c>
      <c r="B78" s="0" t="n">
        <v>30324372.7496298</v>
      </c>
      <c r="C78" s="0" t="n">
        <v>29082349.9649408</v>
      </c>
      <c r="D78" s="0" t="n">
        <v>30455668.2880941</v>
      </c>
      <c r="E78" s="0" t="n">
        <v>29205774.2682845</v>
      </c>
      <c r="F78" s="0" t="n">
        <v>21320737.1914703</v>
      </c>
      <c r="G78" s="0" t="n">
        <v>7761612.77347054</v>
      </c>
      <c r="H78" s="0" t="n">
        <v>21444161.891782</v>
      </c>
      <c r="I78" s="0" t="n">
        <v>7761612.37650252</v>
      </c>
      <c r="J78" s="0" t="n">
        <v>3267548.92977536</v>
      </c>
      <c r="K78" s="0" t="n">
        <v>3169522.4618821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30400495.9262576</v>
      </c>
      <c r="C79" s="0" t="n">
        <v>29155672.0214345</v>
      </c>
      <c r="D79" s="0" t="n">
        <v>30529837.1702079</v>
      </c>
      <c r="E79" s="0" t="n">
        <v>29277259.2969062</v>
      </c>
      <c r="F79" s="0" t="n">
        <v>21343147.4876743</v>
      </c>
      <c r="G79" s="0" t="n">
        <v>7812524.53376025</v>
      </c>
      <c r="H79" s="0" t="n">
        <v>21464735.1606621</v>
      </c>
      <c r="I79" s="0" t="n">
        <v>7812524.13624411</v>
      </c>
      <c r="J79" s="0" t="n">
        <v>3301720.08772518</v>
      </c>
      <c r="K79" s="0" t="n">
        <v>3202668.48509343</v>
      </c>
      <c r="L79" s="0" t="n">
        <v>5067027.31795986</v>
      </c>
      <c r="M79" s="0" t="n">
        <v>4789980.57163256</v>
      </c>
      <c r="N79" s="0" t="n">
        <v>5088585.35016265</v>
      </c>
      <c r="O79" s="0" t="n">
        <v>4810246.97128186</v>
      </c>
      <c r="P79" s="0" t="n">
        <v>550286.681287531</v>
      </c>
      <c r="Q79" s="0" t="n">
        <v>533778.080848905</v>
      </c>
    </row>
    <row r="80" customFormat="false" ht="12.8" hidden="false" customHeight="false" outlineLevel="0" collapsed="false">
      <c r="A80" s="0" t="n">
        <v>127</v>
      </c>
      <c r="B80" s="0" t="n">
        <v>30542967.6834842</v>
      </c>
      <c r="C80" s="0" t="n">
        <v>29293246.3844744</v>
      </c>
      <c r="D80" s="0" t="n">
        <v>30671217.3166298</v>
      </c>
      <c r="E80" s="0" t="n">
        <v>29413807.9414897</v>
      </c>
      <c r="F80" s="0" t="n">
        <v>21417917.9858928</v>
      </c>
      <c r="G80" s="0" t="n">
        <v>7875328.39858162</v>
      </c>
      <c r="H80" s="0" t="n">
        <v>21538479.941062</v>
      </c>
      <c r="I80" s="0" t="n">
        <v>7875328.00042773</v>
      </c>
      <c r="J80" s="0" t="n">
        <v>3343358.70643022</v>
      </c>
      <c r="K80" s="0" t="n">
        <v>3243057.94523732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30643021.1596121</v>
      </c>
      <c r="C81" s="0" t="n">
        <v>29390280.1006037</v>
      </c>
      <c r="D81" s="0" t="n">
        <v>30770982.4590431</v>
      </c>
      <c r="E81" s="0" t="n">
        <v>29510570.6312704</v>
      </c>
      <c r="F81" s="0" t="n">
        <v>21500348.7668356</v>
      </c>
      <c r="G81" s="0" t="n">
        <v>7889931.33376816</v>
      </c>
      <c r="H81" s="0" t="n">
        <v>21620639.6962094</v>
      </c>
      <c r="I81" s="0" t="n">
        <v>7889930.935061</v>
      </c>
      <c r="J81" s="0" t="n">
        <v>3409723.88657821</v>
      </c>
      <c r="K81" s="0" t="n">
        <v>3307432.16998086</v>
      </c>
      <c r="L81" s="0" t="n">
        <v>5107507.75165415</v>
      </c>
      <c r="M81" s="0" t="n">
        <v>4828714.65454976</v>
      </c>
      <c r="N81" s="0" t="n">
        <v>5128835.86457766</v>
      </c>
      <c r="O81" s="0" t="n">
        <v>4848764.93728135</v>
      </c>
      <c r="P81" s="0" t="n">
        <v>568287.314429701</v>
      </c>
      <c r="Q81" s="0" t="n">
        <v>551238.69499681</v>
      </c>
    </row>
    <row r="82" customFormat="false" ht="12.8" hidden="false" customHeight="false" outlineLevel="0" collapsed="false">
      <c r="A82" s="0" t="n">
        <v>129</v>
      </c>
      <c r="B82" s="0" t="n">
        <v>30686112.3185166</v>
      </c>
      <c r="C82" s="0" t="n">
        <v>29432252.5862469</v>
      </c>
      <c r="D82" s="0" t="n">
        <v>30814226.2570234</v>
      </c>
      <c r="E82" s="0" t="n">
        <v>29552687.6211098</v>
      </c>
      <c r="F82" s="0" t="n">
        <v>21526495.2447622</v>
      </c>
      <c r="G82" s="0" t="n">
        <v>7905757.34148475</v>
      </c>
      <c r="H82" s="0" t="n">
        <v>21646930.7025097</v>
      </c>
      <c r="I82" s="0" t="n">
        <v>7905756.91860006</v>
      </c>
      <c r="J82" s="0" t="n">
        <v>3480778.08321677</v>
      </c>
      <c r="K82" s="0" t="n">
        <v>3376354.74072027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30812035.2394991</v>
      </c>
      <c r="C83" s="0" t="n">
        <v>29553816.4944133</v>
      </c>
      <c r="D83" s="0" t="n">
        <v>30937067.9399611</v>
      </c>
      <c r="E83" s="0" t="n">
        <v>29671355.6099111</v>
      </c>
      <c r="F83" s="0" t="n">
        <v>21630589.8949277</v>
      </c>
      <c r="G83" s="0" t="n">
        <v>7923226.59948556</v>
      </c>
      <c r="H83" s="0" t="n">
        <v>21748129.4335925</v>
      </c>
      <c r="I83" s="0" t="n">
        <v>7923226.17631857</v>
      </c>
      <c r="J83" s="0" t="n">
        <v>3509723.20793425</v>
      </c>
      <c r="K83" s="0" t="n">
        <v>3404431.51169622</v>
      </c>
      <c r="L83" s="0" t="n">
        <v>5138651.65560496</v>
      </c>
      <c r="M83" s="0" t="n">
        <v>4859737.15940895</v>
      </c>
      <c r="N83" s="0" t="n">
        <v>5159491.92896562</v>
      </c>
      <c r="O83" s="0" t="n">
        <v>4879328.92889779</v>
      </c>
      <c r="P83" s="0" t="n">
        <v>584953.867989042</v>
      </c>
      <c r="Q83" s="0" t="n">
        <v>567405.251949371</v>
      </c>
    </row>
    <row r="84" customFormat="false" ht="12.8" hidden="false" customHeight="false" outlineLevel="0" collapsed="false">
      <c r="A84" s="0" t="n">
        <v>131</v>
      </c>
      <c r="B84" s="0" t="n">
        <v>30969959.318983</v>
      </c>
      <c r="C84" s="0" t="n">
        <v>29705398.5739054</v>
      </c>
      <c r="D84" s="0" t="n">
        <v>31094334.2047726</v>
      </c>
      <c r="E84" s="0" t="n">
        <v>29822318.9847016</v>
      </c>
      <c r="F84" s="0" t="n">
        <v>21732112.7485238</v>
      </c>
      <c r="G84" s="0" t="n">
        <v>7973285.82538162</v>
      </c>
      <c r="H84" s="0" t="n">
        <v>21849033.5831565</v>
      </c>
      <c r="I84" s="0" t="n">
        <v>7973285.40154508</v>
      </c>
      <c r="J84" s="0" t="n">
        <v>3615751.23775776</v>
      </c>
      <c r="K84" s="0" t="n">
        <v>3507278.70062503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31136209.2224971</v>
      </c>
      <c r="C85" s="0" t="n">
        <v>29865032.6466673</v>
      </c>
      <c r="D85" s="0" t="n">
        <v>31259134.19348</v>
      </c>
      <c r="E85" s="0" t="n">
        <v>29980590.3903986</v>
      </c>
      <c r="F85" s="0" t="n">
        <v>21796086.2866283</v>
      </c>
      <c r="G85" s="0" t="n">
        <v>8068946.36003901</v>
      </c>
      <c r="H85" s="0" t="n">
        <v>21911644.4556962</v>
      </c>
      <c r="I85" s="0" t="n">
        <v>8068945.93470244</v>
      </c>
      <c r="J85" s="0" t="n">
        <v>3705785.9736115</v>
      </c>
      <c r="K85" s="0" t="n">
        <v>3594612.39440316</v>
      </c>
      <c r="L85" s="0" t="n">
        <v>5187473.85412513</v>
      </c>
      <c r="M85" s="0" t="n">
        <v>4905084.69738185</v>
      </c>
      <c r="N85" s="0" t="n">
        <v>5207962.82045255</v>
      </c>
      <c r="O85" s="0" t="n">
        <v>4924346.24547945</v>
      </c>
      <c r="P85" s="0" t="n">
        <v>617630.995601917</v>
      </c>
      <c r="Q85" s="0" t="n">
        <v>599102.065733859</v>
      </c>
    </row>
    <row r="86" customFormat="false" ht="12.8" hidden="false" customHeight="false" outlineLevel="0" collapsed="false">
      <c r="A86" s="0" t="n">
        <v>133</v>
      </c>
      <c r="B86" s="0" t="n">
        <v>31075468.2269339</v>
      </c>
      <c r="C86" s="0" t="n">
        <v>29808982.0709087</v>
      </c>
      <c r="D86" s="0" t="n">
        <v>31196687.9221498</v>
      </c>
      <c r="E86" s="0" t="n">
        <v>29922936.900204</v>
      </c>
      <c r="F86" s="0" t="n">
        <v>21800744.578878</v>
      </c>
      <c r="G86" s="0" t="n">
        <v>8008237.49203074</v>
      </c>
      <c r="H86" s="0" t="n">
        <v>21914699.880337</v>
      </c>
      <c r="I86" s="0" t="n">
        <v>8008237.01986701</v>
      </c>
      <c r="J86" s="0" t="n">
        <v>3774727.73575159</v>
      </c>
      <c r="K86" s="0" t="n">
        <v>3661485.90367904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31217854.8172483</v>
      </c>
      <c r="C87" s="0" t="n">
        <v>29945527.9823826</v>
      </c>
      <c r="D87" s="0" t="n">
        <v>31338887.2728</v>
      </c>
      <c r="E87" s="0" t="n">
        <v>30059306.8705655</v>
      </c>
      <c r="F87" s="0" t="n">
        <v>21870906.3658284</v>
      </c>
      <c r="G87" s="0" t="n">
        <v>8074621.61655427</v>
      </c>
      <c r="H87" s="0" t="n">
        <v>21984685.7270733</v>
      </c>
      <c r="I87" s="0" t="n">
        <v>8074621.14349224</v>
      </c>
      <c r="J87" s="0" t="n">
        <v>3840008.56820394</v>
      </c>
      <c r="K87" s="0" t="n">
        <v>3724808.31115782</v>
      </c>
      <c r="L87" s="0" t="n">
        <v>5201234.52683044</v>
      </c>
      <c r="M87" s="0" t="n">
        <v>4918824.41720912</v>
      </c>
      <c r="N87" s="0" t="n">
        <v>5221408.09324595</v>
      </c>
      <c r="O87" s="0" t="n">
        <v>4937789.54020053</v>
      </c>
      <c r="P87" s="0" t="n">
        <v>640001.428033991</v>
      </c>
      <c r="Q87" s="0" t="n">
        <v>620801.385192971</v>
      </c>
    </row>
    <row r="88" customFormat="false" ht="12.8" hidden="false" customHeight="false" outlineLevel="0" collapsed="false">
      <c r="A88" s="0" t="n">
        <v>135</v>
      </c>
      <c r="B88" s="0" t="n">
        <v>31300813.867571</v>
      </c>
      <c r="C88" s="0" t="n">
        <v>30026384.4534377</v>
      </c>
      <c r="D88" s="0" t="n">
        <v>31421715.1748586</v>
      </c>
      <c r="E88" s="0" t="n">
        <v>30140039.6339889</v>
      </c>
      <c r="F88" s="0" t="n">
        <v>21961388.7408766</v>
      </c>
      <c r="G88" s="0" t="n">
        <v>8064995.7125611</v>
      </c>
      <c r="H88" s="0" t="n">
        <v>22075044.3949193</v>
      </c>
      <c r="I88" s="0" t="n">
        <v>8064995.23906959</v>
      </c>
      <c r="J88" s="0" t="n">
        <v>3905382.28725533</v>
      </c>
      <c r="K88" s="0" t="n">
        <v>3788220.81863767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31425300.8361753</v>
      </c>
      <c r="C89" s="0" t="n">
        <v>30146128.9075445</v>
      </c>
      <c r="D89" s="0" t="n">
        <v>31545033.2095884</v>
      </c>
      <c r="E89" s="0" t="n">
        <v>30258685.3005476</v>
      </c>
      <c r="F89" s="0" t="n">
        <v>22026377.1040157</v>
      </c>
      <c r="G89" s="0" t="n">
        <v>8119751.80352881</v>
      </c>
      <c r="H89" s="0" t="n">
        <v>22138933.9711232</v>
      </c>
      <c r="I89" s="0" t="n">
        <v>8119751.32942434</v>
      </c>
      <c r="J89" s="0" t="n">
        <v>3991487.85114164</v>
      </c>
      <c r="K89" s="0" t="n">
        <v>3871743.21560739</v>
      </c>
      <c r="L89" s="0" t="n">
        <v>5234892.57420901</v>
      </c>
      <c r="M89" s="0" t="n">
        <v>4950976.50754017</v>
      </c>
      <c r="N89" s="0" t="n">
        <v>5254849.38617033</v>
      </c>
      <c r="O89" s="0" t="n">
        <v>4969737.88556956</v>
      </c>
      <c r="P89" s="0" t="n">
        <v>665247.975190274</v>
      </c>
      <c r="Q89" s="0" t="n">
        <v>645290.535934566</v>
      </c>
    </row>
    <row r="90" customFormat="false" ht="12.8" hidden="false" customHeight="false" outlineLevel="0" collapsed="false">
      <c r="A90" s="0" t="n">
        <v>137</v>
      </c>
      <c r="B90" s="0" t="n">
        <v>31493256.645348</v>
      </c>
      <c r="C90" s="0" t="n">
        <v>30211340.2363612</v>
      </c>
      <c r="D90" s="0" t="n">
        <v>31611864.9195839</v>
      </c>
      <c r="E90" s="0" t="n">
        <v>30322840.1645643</v>
      </c>
      <c r="F90" s="0" t="n">
        <v>22062715.0468647</v>
      </c>
      <c r="G90" s="0" t="n">
        <v>8148625.18949643</v>
      </c>
      <c r="H90" s="0" t="n">
        <v>22174215.4491568</v>
      </c>
      <c r="I90" s="0" t="n">
        <v>8148624.71540756</v>
      </c>
      <c r="J90" s="0" t="n">
        <v>4028981.01982326</v>
      </c>
      <c r="K90" s="0" t="n">
        <v>3908111.58922856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31588259.4190294</v>
      </c>
      <c r="C91" s="0" t="n">
        <v>30302841.1260131</v>
      </c>
      <c r="D91" s="0" t="n">
        <v>31704155.3712357</v>
      </c>
      <c r="E91" s="0" t="n">
        <v>30411789.948133</v>
      </c>
      <c r="F91" s="0" t="n">
        <v>22149086.4838987</v>
      </c>
      <c r="G91" s="0" t="n">
        <v>8153754.6421144</v>
      </c>
      <c r="H91" s="0" t="n">
        <v>22258035.7795139</v>
      </c>
      <c r="I91" s="0" t="n">
        <v>8153754.16861908</v>
      </c>
      <c r="J91" s="0" t="n">
        <v>4138231.71509963</v>
      </c>
      <c r="K91" s="0" t="n">
        <v>4014084.76364664</v>
      </c>
      <c r="L91" s="0" t="n">
        <v>5261196.85994085</v>
      </c>
      <c r="M91" s="0" t="n">
        <v>4976192.05860165</v>
      </c>
      <c r="N91" s="0" t="n">
        <v>5280514.03166863</v>
      </c>
      <c r="O91" s="0" t="n">
        <v>4994352.31600053</v>
      </c>
      <c r="P91" s="0" t="n">
        <v>689705.285849938</v>
      </c>
      <c r="Q91" s="0" t="n">
        <v>669014.12727444</v>
      </c>
    </row>
    <row r="92" customFormat="false" ht="12.8" hidden="false" customHeight="false" outlineLevel="0" collapsed="false">
      <c r="A92" s="0" t="n">
        <v>139</v>
      </c>
      <c r="B92" s="0" t="n">
        <v>31755443.6297195</v>
      </c>
      <c r="C92" s="0" t="n">
        <v>30462328.9168225</v>
      </c>
      <c r="D92" s="0" t="n">
        <v>31870844.2590997</v>
      </c>
      <c r="E92" s="0" t="n">
        <v>30570812.1681031</v>
      </c>
      <c r="F92" s="0" t="n">
        <v>22221819.583086</v>
      </c>
      <c r="G92" s="0" t="n">
        <v>8240509.33373653</v>
      </c>
      <c r="H92" s="0" t="n">
        <v>22330303.3089136</v>
      </c>
      <c r="I92" s="0" t="n">
        <v>8240508.85918958</v>
      </c>
      <c r="J92" s="0" t="n">
        <v>4217107.08033732</v>
      </c>
      <c r="K92" s="0" t="n">
        <v>4090593.86792721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31785346.172312</v>
      </c>
      <c r="C93" s="0" t="n">
        <v>30491050.0430331</v>
      </c>
      <c r="D93" s="0" t="n">
        <v>31900175.3857657</v>
      </c>
      <c r="E93" s="0" t="n">
        <v>30598996.2573583</v>
      </c>
      <c r="F93" s="0" t="n">
        <v>22216286.5797549</v>
      </c>
      <c r="G93" s="0" t="n">
        <v>8274763.46327829</v>
      </c>
      <c r="H93" s="0" t="n">
        <v>22324233.2610945</v>
      </c>
      <c r="I93" s="0" t="n">
        <v>8274762.99626385</v>
      </c>
      <c r="J93" s="0" t="n">
        <v>4261895.99845661</v>
      </c>
      <c r="K93" s="0" t="n">
        <v>4134039.11850291</v>
      </c>
      <c r="L93" s="0" t="n">
        <v>5294173.78529033</v>
      </c>
      <c r="M93" s="0" t="n">
        <v>5008052.117928</v>
      </c>
      <c r="N93" s="0" t="n">
        <v>5313313.18967239</v>
      </c>
      <c r="O93" s="0" t="n">
        <v>5026045.94283177</v>
      </c>
      <c r="P93" s="0" t="n">
        <v>710315.999742769</v>
      </c>
      <c r="Q93" s="0" t="n">
        <v>689006.519750486</v>
      </c>
    </row>
    <row r="94" customFormat="false" ht="12.8" hidden="false" customHeight="false" outlineLevel="0" collapsed="false">
      <c r="A94" s="0" t="n">
        <v>141</v>
      </c>
      <c r="B94" s="0" t="n">
        <v>31753966.91112</v>
      </c>
      <c r="C94" s="0" t="n">
        <v>30461646.3378768</v>
      </c>
      <c r="D94" s="0" t="n">
        <v>31866794.9004376</v>
      </c>
      <c r="E94" s="0" t="n">
        <v>30567711.3808318</v>
      </c>
      <c r="F94" s="0" t="n">
        <v>22156540.9859777</v>
      </c>
      <c r="G94" s="0" t="n">
        <v>8305105.35189909</v>
      </c>
      <c r="H94" s="0" t="n">
        <v>22262606.494517</v>
      </c>
      <c r="I94" s="0" t="n">
        <v>8305104.88631482</v>
      </c>
      <c r="J94" s="0" t="n">
        <v>4300414.63114034</v>
      </c>
      <c r="K94" s="0" t="n">
        <v>4171402.19220613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31726462.6542846</v>
      </c>
      <c r="C95" s="0" t="n">
        <v>30436294.2908099</v>
      </c>
      <c r="D95" s="0" t="n">
        <v>31838191.2699418</v>
      </c>
      <c r="E95" s="0" t="n">
        <v>30541325.9345282</v>
      </c>
      <c r="F95" s="0" t="n">
        <v>22125949.9830123</v>
      </c>
      <c r="G95" s="0" t="n">
        <v>8310344.30779763</v>
      </c>
      <c r="H95" s="0" t="n">
        <v>22230982.0934593</v>
      </c>
      <c r="I95" s="0" t="n">
        <v>8310343.84106892</v>
      </c>
      <c r="J95" s="0" t="n">
        <v>4363208.60315742</v>
      </c>
      <c r="K95" s="0" t="n">
        <v>4232312.3450627</v>
      </c>
      <c r="L95" s="0" t="n">
        <v>5284799.5412827</v>
      </c>
      <c r="M95" s="0" t="n">
        <v>4999983.95848776</v>
      </c>
      <c r="N95" s="0" t="n">
        <v>5303422.17780759</v>
      </c>
      <c r="O95" s="0" t="n">
        <v>5017492.02477409</v>
      </c>
      <c r="P95" s="0" t="n">
        <v>727201.43385957</v>
      </c>
      <c r="Q95" s="0" t="n">
        <v>705385.390843783</v>
      </c>
    </row>
    <row r="96" customFormat="false" ht="12.8" hidden="false" customHeight="false" outlineLevel="0" collapsed="false">
      <c r="A96" s="0" t="n">
        <v>143</v>
      </c>
      <c r="B96" s="0" t="n">
        <v>31876932.2179702</v>
      </c>
      <c r="C96" s="0" t="n">
        <v>30581257.539978</v>
      </c>
      <c r="D96" s="0" t="n">
        <v>31988631.7909728</v>
      </c>
      <c r="E96" s="0" t="n">
        <v>30686255.2073182</v>
      </c>
      <c r="F96" s="0" t="n">
        <v>22238429.945714</v>
      </c>
      <c r="G96" s="0" t="n">
        <v>8342827.59426397</v>
      </c>
      <c r="H96" s="0" t="n">
        <v>22343428.0595794</v>
      </c>
      <c r="I96" s="0" t="n">
        <v>8342827.14773874</v>
      </c>
      <c r="J96" s="0" t="n">
        <v>4415364.47021886</v>
      </c>
      <c r="K96" s="0" t="n">
        <v>4282903.5361123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31989523.9701048</v>
      </c>
      <c r="C97" s="0" t="n">
        <v>30689056.0885383</v>
      </c>
      <c r="D97" s="0" t="n">
        <v>32098854.4927569</v>
      </c>
      <c r="E97" s="0" t="n">
        <v>30791826.8485724</v>
      </c>
      <c r="F97" s="0" t="n">
        <v>22319894.558516</v>
      </c>
      <c r="G97" s="0" t="n">
        <v>8369161.53002235</v>
      </c>
      <c r="H97" s="0" t="n">
        <v>22422665.787401</v>
      </c>
      <c r="I97" s="0" t="n">
        <v>8369161.06117142</v>
      </c>
      <c r="J97" s="0" t="n">
        <v>4493024.7822255</v>
      </c>
      <c r="K97" s="0" t="n">
        <v>4358234.03875873</v>
      </c>
      <c r="L97" s="0" t="n">
        <v>5331036.15988149</v>
      </c>
      <c r="M97" s="0" t="n">
        <v>5044980.24864797</v>
      </c>
      <c r="N97" s="0" t="n">
        <v>5349257.93050743</v>
      </c>
      <c r="O97" s="0" t="n">
        <v>5062111.50236428</v>
      </c>
      <c r="P97" s="0" t="n">
        <v>748837.463704249</v>
      </c>
      <c r="Q97" s="0" t="n">
        <v>726372.339793122</v>
      </c>
    </row>
    <row r="98" customFormat="false" ht="12.8" hidden="false" customHeight="false" outlineLevel="0" collapsed="false">
      <c r="A98" s="0" t="n">
        <v>145</v>
      </c>
      <c r="B98" s="0" t="n">
        <v>32037885.5827175</v>
      </c>
      <c r="C98" s="0" t="n">
        <v>30737531.6028443</v>
      </c>
      <c r="D98" s="0" t="n">
        <v>32146980.5320585</v>
      </c>
      <c r="E98" s="0" t="n">
        <v>30840080.8366849</v>
      </c>
      <c r="F98" s="0" t="n">
        <v>22387044.7535523</v>
      </c>
      <c r="G98" s="0" t="n">
        <v>8350486.84929207</v>
      </c>
      <c r="H98" s="0" t="n">
        <v>22489594.4580289</v>
      </c>
      <c r="I98" s="0" t="n">
        <v>8350486.37865599</v>
      </c>
      <c r="J98" s="0" t="n">
        <v>4608453.66186328</v>
      </c>
      <c r="K98" s="0" t="n">
        <v>4470200.05200738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32048709.799665</v>
      </c>
      <c r="C99" s="0" t="n">
        <v>30749088.3312859</v>
      </c>
      <c r="D99" s="0" t="n">
        <v>32155655.7831411</v>
      </c>
      <c r="E99" s="0" t="n">
        <v>30849618.0984766</v>
      </c>
      <c r="F99" s="0" t="n">
        <v>22399245.0368618</v>
      </c>
      <c r="G99" s="0" t="n">
        <v>8349843.29442404</v>
      </c>
      <c r="H99" s="0" t="n">
        <v>22499775.2747321</v>
      </c>
      <c r="I99" s="0" t="n">
        <v>8349842.82374453</v>
      </c>
      <c r="J99" s="0" t="n">
        <v>4659224.48011946</v>
      </c>
      <c r="K99" s="0" t="n">
        <v>4519447.74571587</v>
      </c>
      <c r="L99" s="0" t="n">
        <v>5341137.49559571</v>
      </c>
      <c r="M99" s="0" t="n">
        <v>5055491.25950921</v>
      </c>
      <c r="N99" s="0" t="n">
        <v>5358961.92705789</v>
      </c>
      <c r="O99" s="0" t="n">
        <v>5072249.57738782</v>
      </c>
      <c r="P99" s="0" t="n">
        <v>776537.413353243</v>
      </c>
      <c r="Q99" s="0" t="n">
        <v>753241.290952645</v>
      </c>
    </row>
    <row r="100" customFormat="false" ht="12.8" hidden="false" customHeight="false" outlineLevel="0" collapsed="false">
      <c r="A100" s="0" t="n">
        <v>147</v>
      </c>
      <c r="B100" s="0" t="n">
        <v>32056046.6497473</v>
      </c>
      <c r="C100" s="0" t="n">
        <v>30758125.013467</v>
      </c>
      <c r="D100" s="0" t="n">
        <v>32162303.7775896</v>
      </c>
      <c r="E100" s="0" t="n">
        <v>30858007.2560178</v>
      </c>
      <c r="F100" s="0" t="n">
        <v>22464771.7261532</v>
      </c>
      <c r="G100" s="0" t="n">
        <v>8293353.28731379</v>
      </c>
      <c r="H100" s="0" t="n">
        <v>22564654.4451187</v>
      </c>
      <c r="I100" s="0" t="n">
        <v>8293352.81089911</v>
      </c>
      <c r="J100" s="0" t="n">
        <v>4733517.11520473</v>
      </c>
      <c r="K100" s="0" t="n">
        <v>4591511.60174859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32246311.5870991</v>
      </c>
      <c r="C101" s="0" t="n">
        <v>30941998.5879879</v>
      </c>
      <c r="D101" s="0" t="n">
        <v>32349445.3674227</v>
      </c>
      <c r="E101" s="0" t="n">
        <v>31038944.8838723</v>
      </c>
      <c r="F101" s="0" t="n">
        <v>22611704.0925318</v>
      </c>
      <c r="G101" s="0" t="n">
        <v>8330294.49545603</v>
      </c>
      <c r="H101" s="0" t="n">
        <v>22708650.864832</v>
      </c>
      <c r="I101" s="0" t="n">
        <v>8330294.0190403</v>
      </c>
      <c r="J101" s="0" t="n">
        <v>4829289.89658193</v>
      </c>
      <c r="K101" s="0" t="n">
        <v>4684411.19968447</v>
      </c>
      <c r="L101" s="0" t="n">
        <v>5372082.52999712</v>
      </c>
      <c r="M101" s="0" t="n">
        <v>5084945.98940989</v>
      </c>
      <c r="N101" s="0" t="n">
        <v>5389271.59420348</v>
      </c>
      <c r="O101" s="0" t="n">
        <v>5101107.05998608</v>
      </c>
      <c r="P101" s="0" t="n">
        <v>804881.649430322</v>
      </c>
      <c r="Q101" s="0" t="n">
        <v>780735.199947412</v>
      </c>
    </row>
    <row r="102" customFormat="false" ht="12.8" hidden="false" customHeight="false" outlineLevel="0" collapsed="false">
      <c r="A102" s="0" t="n">
        <v>149</v>
      </c>
      <c r="B102" s="0" t="n">
        <v>32148950.1134623</v>
      </c>
      <c r="C102" s="0" t="n">
        <v>30849333.8850466</v>
      </c>
      <c r="D102" s="0" t="n">
        <v>32250002.5311389</v>
      </c>
      <c r="E102" s="0" t="n">
        <v>30944323.8250841</v>
      </c>
      <c r="F102" s="0" t="n">
        <v>22564059.4702907</v>
      </c>
      <c r="G102" s="0" t="n">
        <v>8285274.41475584</v>
      </c>
      <c r="H102" s="0" t="n">
        <v>22659049.8841219</v>
      </c>
      <c r="I102" s="0" t="n">
        <v>8285273.94096222</v>
      </c>
      <c r="J102" s="0" t="n">
        <v>4895397.280051</v>
      </c>
      <c r="K102" s="0" t="n">
        <v>4748535.36164947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32215210.4725973</v>
      </c>
      <c r="C103" s="0" t="n">
        <v>30914209.8924569</v>
      </c>
      <c r="D103" s="0" t="n">
        <v>32314458.6146114</v>
      </c>
      <c r="E103" s="0" t="n">
        <v>31007503.8123546</v>
      </c>
      <c r="F103" s="0" t="n">
        <v>22638931.868782</v>
      </c>
      <c r="G103" s="0" t="n">
        <v>8275278.02367491</v>
      </c>
      <c r="H103" s="0" t="n">
        <v>22732226.2617514</v>
      </c>
      <c r="I103" s="0" t="n">
        <v>8275277.55060324</v>
      </c>
      <c r="J103" s="0" t="n">
        <v>4995579.03424311</v>
      </c>
      <c r="K103" s="0" t="n">
        <v>4845711.66321582</v>
      </c>
      <c r="L103" s="0" t="n">
        <v>5366904.56254425</v>
      </c>
      <c r="M103" s="0" t="n">
        <v>5080934.15876007</v>
      </c>
      <c r="N103" s="0" t="n">
        <v>5383446.04232314</v>
      </c>
      <c r="O103" s="0" t="n">
        <v>5096486.37296874</v>
      </c>
      <c r="P103" s="0" t="n">
        <v>832596.505707185</v>
      </c>
      <c r="Q103" s="0" t="n">
        <v>807618.610535969</v>
      </c>
    </row>
    <row r="104" customFormat="false" ht="12.8" hidden="false" customHeight="false" outlineLevel="0" collapsed="false">
      <c r="A104" s="0" t="n">
        <v>151</v>
      </c>
      <c r="B104" s="0" t="n">
        <v>32162487.4045367</v>
      </c>
      <c r="C104" s="0" t="n">
        <v>30864576.3051896</v>
      </c>
      <c r="D104" s="0" t="n">
        <v>32260764.7788391</v>
      </c>
      <c r="E104" s="0" t="n">
        <v>30956957.9526781</v>
      </c>
      <c r="F104" s="0" t="n">
        <v>22631249.53502</v>
      </c>
      <c r="G104" s="0" t="n">
        <v>8233326.77016962</v>
      </c>
      <c r="H104" s="0" t="n">
        <v>22723631.6812909</v>
      </c>
      <c r="I104" s="0" t="n">
        <v>8233326.27138723</v>
      </c>
      <c r="J104" s="0" t="n">
        <v>5024733.15981989</v>
      </c>
      <c r="K104" s="0" t="n">
        <v>4873991.16502529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32364455.322179</v>
      </c>
      <c r="C105" s="0" t="n">
        <v>31059139.261568</v>
      </c>
      <c r="D105" s="0" t="n">
        <v>32462097.5473596</v>
      </c>
      <c r="E105" s="0" t="n">
        <v>31150923.6267235</v>
      </c>
      <c r="F105" s="0" t="n">
        <v>22822650.3257831</v>
      </c>
      <c r="G105" s="0" t="n">
        <v>8236488.9357849</v>
      </c>
      <c r="H105" s="0" t="n">
        <v>22914435.1895598</v>
      </c>
      <c r="I105" s="0" t="n">
        <v>8236488.43716364</v>
      </c>
      <c r="J105" s="0" t="n">
        <v>5108193.41429832</v>
      </c>
      <c r="K105" s="0" t="n">
        <v>4954947.61186938</v>
      </c>
      <c r="L105" s="0" t="n">
        <v>5391783.46848061</v>
      </c>
      <c r="M105" s="0" t="n">
        <v>5104864.80240163</v>
      </c>
      <c r="N105" s="0" t="n">
        <v>5408057.29670289</v>
      </c>
      <c r="O105" s="0" t="n">
        <v>5120165.98521298</v>
      </c>
      <c r="P105" s="0" t="n">
        <v>851365.569049721</v>
      </c>
      <c r="Q105" s="0" t="n">
        <v>825824.601978229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20136704.9556892</v>
      </c>
      <c r="C9" s="0" t="n">
        <v>19341944.830541</v>
      </c>
      <c r="D9" s="0" t="n">
        <v>20206487.8241814</v>
      </c>
      <c r="E9" s="0" t="n">
        <v>19407540.7231197</v>
      </c>
      <c r="F9" s="0" t="n">
        <v>16247142.1406782</v>
      </c>
      <c r="G9" s="0" t="n">
        <v>3094802.68986287</v>
      </c>
      <c r="H9" s="0" t="n">
        <v>16312738.7369871</v>
      </c>
      <c r="I9" s="0" t="n">
        <v>3094801.98613265</v>
      </c>
      <c r="J9" s="0" t="n">
        <v>18733.8129683629</v>
      </c>
      <c r="K9" s="0" t="n">
        <v>18171.7985793121</v>
      </c>
      <c r="L9" s="0" t="n">
        <v>3358297.83516495</v>
      </c>
      <c r="M9" s="0" t="n">
        <v>3172755.47292876</v>
      </c>
      <c r="N9" s="0" t="n">
        <v>3369928.31687619</v>
      </c>
      <c r="O9" s="0" t="n">
        <v>3183688.1251398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19376031.6658192</v>
      </c>
      <c r="C10" s="0" t="n">
        <v>18609132.3466868</v>
      </c>
      <c r="D10" s="0" t="n">
        <v>19442559.2610444</v>
      </c>
      <c r="E10" s="0" t="n">
        <v>18671668.2828259</v>
      </c>
      <c r="F10" s="0" t="n">
        <v>15504708.1092754</v>
      </c>
      <c r="G10" s="0" t="n">
        <v>3104424.23741138</v>
      </c>
      <c r="H10" s="0" t="n">
        <v>15567244.47284</v>
      </c>
      <c r="I10" s="0" t="n">
        <v>3104423.8099859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20698117.9502816</v>
      </c>
      <c r="C11" s="0" t="n">
        <v>19877476.4061484</v>
      </c>
      <c r="D11" s="0" t="n">
        <v>20770363.7669549</v>
      </c>
      <c r="E11" s="0" t="n">
        <v>19945387.4704532</v>
      </c>
      <c r="F11" s="0" t="n">
        <v>16488924.5899377</v>
      </c>
      <c r="G11" s="0" t="n">
        <v>3388551.81621072</v>
      </c>
      <c r="H11" s="0" t="n">
        <v>16556836.0686897</v>
      </c>
      <c r="I11" s="0" t="n">
        <v>3388551.40176345</v>
      </c>
      <c r="J11" s="0" t="n">
        <v>99239.5036172691</v>
      </c>
      <c r="K11" s="0" t="n">
        <v>96262.318508751</v>
      </c>
      <c r="L11" s="0" t="n">
        <v>3451440.54905114</v>
      </c>
      <c r="M11" s="0" t="n">
        <v>3261519.47459447</v>
      </c>
      <c r="N11" s="0" t="n">
        <v>3463481.52225129</v>
      </c>
      <c r="O11" s="0" t="n">
        <v>3272837.98888068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19874195.2039024</v>
      </c>
      <c r="C12" s="0" t="n">
        <v>19085698.5036667</v>
      </c>
      <c r="D12" s="0" t="n">
        <v>19946339.4687234</v>
      </c>
      <c r="E12" s="0" t="n">
        <v>19153514.1092787</v>
      </c>
      <c r="F12" s="0" t="n">
        <v>15808863.1544524</v>
      </c>
      <c r="G12" s="0" t="n">
        <v>3276835.34921436</v>
      </c>
      <c r="H12" s="0" t="n">
        <v>15876679.2109852</v>
      </c>
      <c r="I12" s="0" t="n">
        <v>3276834.89829349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21654501.5066175</v>
      </c>
      <c r="C13" s="0" t="n">
        <v>20793561.6770144</v>
      </c>
      <c r="D13" s="0" t="n">
        <v>21733835.2916421</v>
      </c>
      <c r="E13" s="0" t="n">
        <v>20868135.4316093</v>
      </c>
      <c r="F13" s="0" t="n">
        <v>17151317.5954224</v>
      </c>
      <c r="G13" s="0" t="n">
        <v>3642244.08159194</v>
      </c>
      <c r="H13" s="0" t="n">
        <v>17225891.8209846</v>
      </c>
      <c r="I13" s="0" t="n">
        <v>3642243.61062462</v>
      </c>
      <c r="J13" s="0" t="n">
        <v>162721.178424523</v>
      </c>
      <c r="K13" s="0" t="n">
        <v>157839.543071787</v>
      </c>
      <c r="L13" s="0" t="n">
        <v>3610387.64491284</v>
      </c>
      <c r="M13" s="0" t="n">
        <v>3412335.03853841</v>
      </c>
      <c r="N13" s="0" t="n">
        <v>3623609.94633944</v>
      </c>
      <c r="O13" s="0" t="n">
        <v>3424764.0014806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20144655.6423422</v>
      </c>
      <c r="C14" s="0" t="n">
        <v>19344443.8522576</v>
      </c>
      <c r="D14" s="0" t="n">
        <v>20218888.9531108</v>
      </c>
      <c r="E14" s="0" t="n">
        <v>19414223.1621779</v>
      </c>
      <c r="F14" s="0" t="n">
        <v>15941978.2621031</v>
      </c>
      <c r="G14" s="0" t="n">
        <v>3402465.59015455</v>
      </c>
      <c r="H14" s="0" t="n">
        <v>16011757.9563474</v>
      </c>
      <c r="I14" s="0" t="n">
        <v>3402465.20583053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19921517.5875189</v>
      </c>
      <c r="C15" s="0" t="n">
        <v>19129995.693295</v>
      </c>
      <c r="D15" s="0" t="n">
        <v>19994617.2710743</v>
      </c>
      <c r="E15" s="0" t="n">
        <v>19198709.3938286</v>
      </c>
      <c r="F15" s="0" t="n">
        <v>15721265.3687437</v>
      </c>
      <c r="G15" s="0" t="n">
        <v>3408730.32455136</v>
      </c>
      <c r="H15" s="0" t="n">
        <v>15789979.4093118</v>
      </c>
      <c r="I15" s="0" t="n">
        <v>3408729.98451686</v>
      </c>
      <c r="J15" s="0" t="n">
        <v>202742.650637218</v>
      </c>
      <c r="K15" s="0" t="n">
        <v>196660.371118102</v>
      </c>
      <c r="L15" s="0" t="n">
        <v>3322594.82510465</v>
      </c>
      <c r="M15" s="0" t="n">
        <v>3140837.47678221</v>
      </c>
      <c r="N15" s="0" t="n">
        <v>3334778.10944809</v>
      </c>
      <c r="O15" s="0" t="n">
        <v>3152289.76387762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18926467.7840755</v>
      </c>
      <c r="C16" s="0" t="n">
        <v>18174552.4841767</v>
      </c>
      <c r="D16" s="0" t="n">
        <v>18996972.1123844</v>
      </c>
      <c r="E16" s="0" t="n">
        <v>18240826.5509977</v>
      </c>
      <c r="F16" s="0" t="n">
        <v>14893132.9871457</v>
      </c>
      <c r="G16" s="0" t="n">
        <v>3281419.49703096</v>
      </c>
      <c r="H16" s="0" t="n">
        <v>14959407.2345047</v>
      </c>
      <c r="I16" s="0" t="n">
        <v>3281419.31649293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17325014.3833785</v>
      </c>
      <c r="C17" s="0" t="n">
        <v>16638520.8057435</v>
      </c>
      <c r="D17" s="0" t="n">
        <v>17389518.3454194</v>
      </c>
      <c r="E17" s="0" t="n">
        <v>16699154.5286054</v>
      </c>
      <c r="F17" s="0" t="n">
        <v>13593595.3205093</v>
      </c>
      <c r="G17" s="0" t="n">
        <v>3044925.48523413</v>
      </c>
      <c r="H17" s="0" t="n">
        <v>13654229.1934768</v>
      </c>
      <c r="I17" s="0" t="n">
        <v>3044925.33512852</v>
      </c>
      <c r="J17" s="0" t="n">
        <v>230971.30147243</v>
      </c>
      <c r="K17" s="0" t="n">
        <v>224042.162428257</v>
      </c>
      <c r="L17" s="0" t="n">
        <v>2890593.73684594</v>
      </c>
      <c r="M17" s="0" t="n">
        <v>2733713.60034512</v>
      </c>
      <c r="N17" s="0" t="n">
        <v>2901344.40045709</v>
      </c>
      <c r="O17" s="0" t="n">
        <v>2743819.59782181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</v>
      </c>
      <c r="C18" s="0" t="n">
        <v>16480915.9586485</v>
      </c>
      <c r="D18" s="0" t="n">
        <v>17226658.2022372</v>
      </c>
      <c r="E18" s="0" t="n">
        <v>16542084.4846852</v>
      </c>
      <c r="F18" s="0" t="n">
        <v>13442073.749048</v>
      </c>
      <c r="G18" s="0" t="n">
        <v>3038842.2096005</v>
      </c>
      <c r="H18" s="0" t="n">
        <v>13503242.4193762</v>
      </c>
      <c r="I18" s="0" t="n">
        <v>3038842.06530894</v>
      </c>
      <c r="J18" s="0" t="n">
        <v>195590.56706249</v>
      </c>
      <c r="K18" s="0" t="n">
        <v>189722.850050615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17336788.8195761</v>
      </c>
      <c r="C19" s="0" t="n">
        <v>16648151.1579797</v>
      </c>
      <c r="D19" s="0" t="n">
        <v>17407059.9259479</v>
      </c>
      <c r="E19" s="0" t="n">
        <v>16714205.9965882</v>
      </c>
      <c r="F19" s="0" t="n">
        <v>13587355.0149387</v>
      </c>
      <c r="G19" s="0" t="n">
        <v>3060796.1430409</v>
      </c>
      <c r="H19" s="0" t="n">
        <v>13653409.9803259</v>
      </c>
      <c r="I19" s="0" t="n">
        <v>3060796.01626235</v>
      </c>
      <c r="J19" s="0" t="n">
        <v>189500.232062337</v>
      </c>
      <c r="K19" s="0" t="n">
        <v>183815.225100467</v>
      </c>
      <c r="L19" s="0" t="n">
        <v>2892511.98896855</v>
      </c>
      <c r="M19" s="0" t="n">
        <v>2736560.67396432</v>
      </c>
      <c r="N19" s="0" t="n">
        <v>2904223.84326138</v>
      </c>
      <c r="O19" s="0" t="n">
        <v>2747570.1849996</v>
      </c>
      <c r="P19" s="0" t="n">
        <v>31583.3720103895</v>
      </c>
      <c r="Q19" s="0" t="n">
        <v>30635.8708500778</v>
      </c>
    </row>
    <row r="20" customFormat="false" ht="12.8" hidden="false" customHeight="false" outlineLevel="0" collapsed="false">
      <c r="A20" s="0" t="n">
        <v>67</v>
      </c>
      <c r="B20" s="0" t="n">
        <v>17811068.717884</v>
      </c>
      <c r="C20" s="0" t="n">
        <v>17101668.903818</v>
      </c>
      <c r="D20" s="0" t="n">
        <v>17887101.6652211</v>
      </c>
      <c r="E20" s="0" t="n">
        <v>17173139.8729212</v>
      </c>
      <c r="F20" s="0" t="n">
        <v>13957827.1229313</v>
      </c>
      <c r="G20" s="0" t="n">
        <v>3143841.78088668</v>
      </c>
      <c r="H20" s="0" t="n">
        <v>14029298.2201609</v>
      </c>
      <c r="I20" s="0" t="n">
        <v>3143841.65276022</v>
      </c>
      <c r="J20" s="0" t="n">
        <v>204565.659219298</v>
      </c>
      <c r="K20" s="0" t="n">
        <v>198428.689442719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17515775.0799979</v>
      </c>
      <c r="C21" s="0" t="n">
        <v>16818562.2515557</v>
      </c>
      <c r="D21" s="0" t="n">
        <v>17591672.1891006</v>
      </c>
      <c r="E21" s="0" t="n">
        <v>16889905.5327718</v>
      </c>
      <c r="F21" s="0" t="n">
        <v>13721085.2673121</v>
      </c>
      <c r="G21" s="0" t="n">
        <v>3097476.98424358</v>
      </c>
      <c r="H21" s="0" t="n">
        <v>13792428.6734287</v>
      </c>
      <c r="I21" s="0" t="n">
        <v>3097476.85934311</v>
      </c>
      <c r="J21" s="0" t="n">
        <v>222675.54785813</v>
      </c>
      <c r="K21" s="0" t="n">
        <v>215995.281422386</v>
      </c>
      <c r="L21" s="0" t="n">
        <v>2922426.19013285</v>
      </c>
      <c r="M21" s="0" t="n">
        <v>2764329.058864</v>
      </c>
      <c r="N21" s="0" t="n">
        <v>2935075.71154681</v>
      </c>
      <c r="O21" s="0" t="n">
        <v>2776219.97616547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17939591.0034251</v>
      </c>
      <c r="C22" s="0" t="n">
        <v>17225685.9497301</v>
      </c>
      <c r="D22" s="0" t="n">
        <v>18017338.543345</v>
      </c>
      <c r="E22" s="0" t="n">
        <v>17298768.6360593</v>
      </c>
      <c r="F22" s="0" t="n">
        <v>14053836.4104528</v>
      </c>
      <c r="G22" s="0" t="n">
        <v>3171849.53927727</v>
      </c>
      <c r="H22" s="0" t="n">
        <v>14126919.2966664</v>
      </c>
      <c r="I22" s="0" t="n">
        <v>3171849.33939294</v>
      </c>
      <c r="J22" s="0" t="n">
        <v>243953.655904946</v>
      </c>
      <c r="K22" s="0" t="n">
        <v>236635.046227797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18606030.7978075</v>
      </c>
      <c r="C23" s="0" t="n">
        <v>17875156.9491038</v>
      </c>
      <c r="D23" s="0" t="n">
        <v>18610237.6341331</v>
      </c>
      <c r="E23" s="0" t="n">
        <v>17878263.6368943</v>
      </c>
      <c r="F23" s="0" t="n">
        <v>14521732.2708184</v>
      </c>
      <c r="G23" s="0" t="n">
        <v>3353424.67828541</v>
      </c>
      <c r="H23" s="0" t="n">
        <v>14593008.6287958</v>
      </c>
      <c r="I23" s="0" t="n">
        <v>3285255.00809851</v>
      </c>
      <c r="J23" s="0" t="n">
        <v>290149.534573841</v>
      </c>
      <c r="K23" s="0" t="n">
        <v>281445.048536625</v>
      </c>
      <c r="L23" s="0" t="n">
        <v>3104000.35317581</v>
      </c>
      <c r="M23" s="0" t="n">
        <v>2930656.45208099</v>
      </c>
      <c r="N23" s="0" t="n">
        <v>3104613.34599418</v>
      </c>
      <c r="O23" s="0" t="n">
        <v>2931190.6435358</v>
      </c>
      <c r="P23" s="0" t="n">
        <v>48358.2557623068</v>
      </c>
      <c r="Q23" s="0" t="n">
        <v>46907.5080894376</v>
      </c>
    </row>
    <row r="24" customFormat="false" ht="12.8" hidden="false" customHeight="false" outlineLevel="0" collapsed="false">
      <c r="A24" s="0" t="n">
        <v>71</v>
      </c>
      <c r="B24" s="0" t="n">
        <v>18502731.7862476</v>
      </c>
      <c r="C24" s="0" t="n">
        <v>17774025.604937</v>
      </c>
      <c r="D24" s="0" t="n">
        <v>18509461.8958931</v>
      </c>
      <c r="E24" s="0" t="n">
        <v>17779551.9042335</v>
      </c>
      <c r="F24" s="0" t="n">
        <v>14389093.756986</v>
      </c>
      <c r="G24" s="0" t="n">
        <v>3384931.84795098</v>
      </c>
      <c r="H24" s="0" t="n">
        <v>14460873.2720206</v>
      </c>
      <c r="I24" s="0" t="n">
        <v>3318678.63221288</v>
      </c>
      <c r="J24" s="0" t="n">
        <v>299240.648287683</v>
      </c>
      <c r="K24" s="0" t="n">
        <v>290263.428839053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17992004.6111978</v>
      </c>
      <c r="C25" s="0" t="n">
        <v>17282157.517429</v>
      </c>
      <c r="D25" s="0" t="n">
        <v>17999555.0060156</v>
      </c>
      <c r="E25" s="0" t="n">
        <v>17288493.8536661</v>
      </c>
      <c r="F25" s="0" t="n">
        <v>13946799.9111584</v>
      </c>
      <c r="G25" s="0" t="n">
        <v>3335357.60627054</v>
      </c>
      <c r="H25" s="0" t="n">
        <v>14017089.6647555</v>
      </c>
      <c r="I25" s="0" t="n">
        <v>3271404.1889106</v>
      </c>
      <c r="J25" s="0" t="n">
        <v>296566.738145224</v>
      </c>
      <c r="K25" s="0" t="n">
        <v>287669.736000867</v>
      </c>
      <c r="L25" s="0" t="n">
        <v>3001080.73276954</v>
      </c>
      <c r="M25" s="0" t="n">
        <v>2832691.01079215</v>
      </c>
      <c r="N25" s="0" t="n">
        <v>3002261.51782085</v>
      </c>
      <c r="O25" s="0" t="n">
        <v>2833767.33735096</v>
      </c>
      <c r="P25" s="0" t="n">
        <v>49427.7896908707</v>
      </c>
      <c r="Q25" s="0" t="n">
        <v>47944.9560001445</v>
      </c>
    </row>
    <row r="26" customFormat="false" ht="12.8" hidden="false" customHeight="false" outlineLevel="0" collapsed="false">
      <c r="A26" s="0" t="n">
        <v>73</v>
      </c>
      <c r="B26" s="0" t="n">
        <v>17321931.9982589</v>
      </c>
      <c r="C26" s="0" t="n">
        <v>16636883.3185237</v>
      </c>
      <c r="D26" s="0" t="n">
        <v>17331083.9336062</v>
      </c>
      <c r="E26" s="0" t="n">
        <v>16644757.1107852</v>
      </c>
      <c r="F26" s="0" t="n">
        <v>13384406.6741696</v>
      </c>
      <c r="G26" s="0" t="n">
        <v>3252476.64435412</v>
      </c>
      <c r="H26" s="0" t="n">
        <v>13453544.0988233</v>
      </c>
      <c r="I26" s="0" t="n">
        <v>3191213.01196191</v>
      </c>
      <c r="J26" s="0" t="n">
        <v>297913.577954156</v>
      </c>
      <c r="K26" s="0" t="n">
        <v>288976.170615531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17562234.392355</v>
      </c>
      <c r="C27" s="0" t="n">
        <v>16866501.2444601</v>
      </c>
      <c r="D27" s="0" t="n">
        <v>17574535.9402459</v>
      </c>
      <c r="E27" s="0" t="n">
        <v>16877350.0505655</v>
      </c>
      <c r="F27" s="0" t="n">
        <v>13502612.7018998</v>
      </c>
      <c r="G27" s="0" t="n">
        <v>3363888.54256026</v>
      </c>
      <c r="H27" s="0" t="n">
        <v>13574245.2781808</v>
      </c>
      <c r="I27" s="0" t="n">
        <v>3303104.77238476</v>
      </c>
      <c r="J27" s="0" t="n">
        <v>319824.544013045</v>
      </c>
      <c r="K27" s="0" t="n">
        <v>310229.807692653</v>
      </c>
      <c r="L27" s="0" t="n">
        <v>2928960.05248192</v>
      </c>
      <c r="M27" s="0" t="n">
        <v>2763911.46308215</v>
      </c>
      <c r="N27" s="0" t="n">
        <v>2930937.23963315</v>
      </c>
      <c r="O27" s="0" t="n">
        <v>2765739.42208324</v>
      </c>
      <c r="P27" s="0" t="n">
        <v>53304.0906688408</v>
      </c>
      <c r="Q27" s="0" t="n">
        <v>51704.9679487756</v>
      </c>
    </row>
    <row r="28" customFormat="false" ht="12.8" hidden="false" customHeight="false" outlineLevel="0" collapsed="false">
      <c r="A28" s="0" t="n">
        <v>75</v>
      </c>
      <c r="B28" s="0" t="n">
        <v>18239633.3332243</v>
      </c>
      <c r="C28" s="0" t="n">
        <v>17516324.0968035</v>
      </c>
      <c r="D28" s="0" t="n">
        <v>18255322.8441605</v>
      </c>
      <c r="E28" s="0" t="n">
        <v>17530399.4031981</v>
      </c>
      <c r="F28" s="0" t="n">
        <v>13950451.2661206</v>
      </c>
      <c r="G28" s="0" t="n">
        <v>3565872.83068289</v>
      </c>
      <c r="H28" s="0" t="n">
        <v>14025393.242771</v>
      </c>
      <c r="I28" s="0" t="n">
        <v>3505006.16042709</v>
      </c>
      <c r="J28" s="0" t="n">
        <v>342538.460771638</v>
      </c>
      <c r="K28" s="0" t="n">
        <v>332262.306948489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19145673.1599718</v>
      </c>
      <c r="C29" s="0" t="n">
        <v>18383946.8307771</v>
      </c>
      <c r="D29" s="0" t="n">
        <v>19163622.2507221</v>
      </c>
      <c r="E29" s="0" t="n">
        <v>18400125.0445963</v>
      </c>
      <c r="F29" s="0" t="n">
        <v>14583916.1359182</v>
      </c>
      <c r="G29" s="0" t="n">
        <v>3800030.69485887</v>
      </c>
      <c r="H29" s="0" t="n">
        <v>14663381.1962866</v>
      </c>
      <c r="I29" s="0" t="n">
        <v>3736743.84830975</v>
      </c>
      <c r="J29" s="0" t="n">
        <v>359711.678997395</v>
      </c>
      <c r="K29" s="0" t="n">
        <v>348920.328627474</v>
      </c>
      <c r="L29" s="0" t="n">
        <v>3192609.03197331</v>
      </c>
      <c r="M29" s="0" t="n">
        <v>3012164.70095464</v>
      </c>
      <c r="N29" s="0" t="n">
        <v>3195532.80310167</v>
      </c>
      <c r="O29" s="0" t="n">
        <v>3014891.00743973</v>
      </c>
      <c r="P29" s="0" t="n">
        <v>59951.9464995659</v>
      </c>
      <c r="Q29" s="0" t="n">
        <v>58153.3881045789</v>
      </c>
    </row>
    <row r="30" customFormat="false" ht="12.8" hidden="false" customHeight="false" outlineLevel="0" collapsed="false">
      <c r="A30" s="0" t="n">
        <v>77</v>
      </c>
      <c r="B30" s="0" t="n">
        <v>19758653.1104108</v>
      </c>
      <c r="C30" s="0" t="n">
        <v>18972017.7456657</v>
      </c>
      <c r="D30" s="0" t="n">
        <v>19787528.655235</v>
      </c>
      <c r="E30" s="0" t="n">
        <v>18998612.0464326</v>
      </c>
      <c r="F30" s="0" t="n">
        <v>15022793.4475011</v>
      </c>
      <c r="G30" s="0" t="n">
        <v>3949224.29816459</v>
      </c>
      <c r="H30" s="0" t="n">
        <v>15106418.0281987</v>
      </c>
      <c r="I30" s="0" t="n">
        <v>3892194.01823397</v>
      </c>
      <c r="J30" s="0" t="n">
        <v>405759.991584078</v>
      </c>
      <c r="K30" s="0" t="n">
        <v>393587.191836556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20478938.2360673</v>
      </c>
      <c r="C31" s="0" t="n">
        <v>19662893.3817439</v>
      </c>
      <c r="D31" s="0" t="n">
        <v>20510350.6625306</v>
      </c>
      <c r="E31" s="0" t="n">
        <v>19691879.3588671</v>
      </c>
      <c r="F31" s="0" t="n">
        <v>15516889.6338048</v>
      </c>
      <c r="G31" s="0" t="n">
        <v>4146003.74793918</v>
      </c>
      <c r="H31" s="0" t="n">
        <v>15604076.8163016</v>
      </c>
      <c r="I31" s="0" t="n">
        <v>4087802.54256549</v>
      </c>
      <c r="J31" s="0" t="n">
        <v>432835.587362468</v>
      </c>
      <c r="K31" s="0" t="n">
        <v>419850.519741594</v>
      </c>
      <c r="L31" s="0" t="n">
        <v>3414924.78004689</v>
      </c>
      <c r="M31" s="0" t="n">
        <v>3221570.04290952</v>
      </c>
      <c r="N31" s="0" t="n">
        <v>3420118.93090971</v>
      </c>
      <c r="O31" s="0" t="n">
        <v>3226435.92736107</v>
      </c>
      <c r="P31" s="0" t="n">
        <v>72139.2645604113</v>
      </c>
      <c r="Q31" s="0" t="n">
        <v>69975.0866235989</v>
      </c>
    </row>
    <row r="32" customFormat="false" ht="12.8" hidden="false" customHeight="false" outlineLevel="0" collapsed="false">
      <c r="A32" s="0" t="n">
        <v>79</v>
      </c>
      <c r="B32" s="0" t="n">
        <v>21030608.0232947</v>
      </c>
      <c r="C32" s="0" t="n">
        <v>20190516.1990961</v>
      </c>
      <c r="D32" s="0" t="n">
        <v>21066970.2949969</v>
      </c>
      <c r="E32" s="0" t="n">
        <v>20224193.5999242</v>
      </c>
      <c r="F32" s="0" t="n">
        <v>15893116.7202962</v>
      </c>
      <c r="G32" s="0" t="n">
        <v>4297399.47879982</v>
      </c>
      <c r="H32" s="0" t="n">
        <v>15984727.135904</v>
      </c>
      <c r="I32" s="0" t="n">
        <v>4239466.46402024</v>
      </c>
      <c r="J32" s="0" t="n">
        <v>467467.669602534</v>
      </c>
      <c r="K32" s="0" t="n">
        <v>453443.639514458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21610411.6664032</v>
      </c>
      <c r="C33" s="0" t="n">
        <v>20745713.3887631</v>
      </c>
      <c r="D33" s="0" t="n">
        <v>21648564.6932923</v>
      </c>
      <c r="E33" s="0" t="n">
        <v>20781060.982937</v>
      </c>
      <c r="F33" s="0" t="n">
        <v>16272904.9805603</v>
      </c>
      <c r="G33" s="0" t="n">
        <v>4472808.40820283</v>
      </c>
      <c r="H33" s="0" t="n">
        <v>16367601.1288218</v>
      </c>
      <c r="I33" s="0" t="n">
        <v>4413459.8541152</v>
      </c>
      <c r="J33" s="0" t="n">
        <v>490542.004772456</v>
      </c>
      <c r="K33" s="0" t="n">
        <v>475825.744629282</v>
      </c>
      <c r="L33" s="0" t="n">
        <v>3603979.07272913</v>
      </c>
      <c r="M33" s="0" t="n">
        <v>3399606.27504687</v>
      </c>
      <c r="N33" s="0" t="n">
        <v>3610303.82336364</v>
      </c>
      <c r="O33" s="0" t="n">
        <v>3405543.00778971</v>
      </c>
      <c r="P33" s="0" t="n">
        <v>81757.0007954092</v>
      </c>
      <c r="Q33" s="0" t="n">
        <v>79304.290771547</v>
      </c>
    </row>
    <row r="34" customFormat="false" ht="12.8" hidden="false" customHeight="false" outlineLevel="0" collapsed="false">
      <c r="A34" s="0" t="n">
        <v>81</v>
      </c>
      <c r="B34" s="0" t="n">
        <v>22213166.2083307</v>
      </c>
      <c r="C34" s="0" t="n">
        <v>21323100.6894389</v>
      </c>
      <c r="D34" s="0" t="n">
        <v>22251186.5364398</v>
      </c>
      <c r="E34" s="0" t="n">
        <v>21358310.8752601</v>
      </c>
      <c r="F34" s="0" t="n">
        <v>16643427.8300979</v>
      </c>
      <c r="G34" s="0" t="n">
        <v>4679672.85934101</v>
      </c>
      <c r="H34" s="0" t="n">
        <v>16739443.2936275</v>
      </c>
      <c r="I34" s="0" t="n">
        <v>4618867.58163259</v>
      </c>
      <c r="J34" s="0" t="n">
        <v>536134.28785101</v>
      </c>
      <c r="K34" s="0" t="n">
        <v>520050.25921548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22806127.3851406</v>
      </c>
      <c r="C35" s="0" t="n">
        <v>21890393.1970592</v>
      </c>
      <c r="D35" s="0" t="n">
        <v>22847773.142357</v>
      </c>
      <c r="E35" s="0" t="n">
        <v>21929028.4217024</v>
      </c>
      <c r="F35" s="0" t="n">
        <v>17047430.6154758</v>
      </c>
      <c r="G35" s="0" t="n">
        <v>4842962.58158347</v>
      </c>
      <c r="H35" s="0" t="n">
        <v>17147333.6769063</v>
      </c>
      <c r="I35" s="0" t="n">
        <v>4781694.74479616</v>
      </c>
      <c r="J35" s="0" t="n">
        <v>551826.359677684</v>
      </c>
      <c r="K35" s="0" t="n">
        <v>535271.568887353</v>
      </c>
      <c r="L35" s="0" t="n">
        <v>3802497.17749105</v>
      </c>
      <c r="M35" s="0" t="n">
        <v>3586130.9240862</v>
      </c>
      <c r="N35" s="0" t="n">
        <v>3809405.32987829</v>
      </c>
      <c r="O35" s="0" t="n">
        <v>3592618.94264313</v>
      </c>
      <c r="P35" s="0" t="n">
        <v>91971.0599462806</v>
      </c>
      <c r="Q35" s="0" t="n">
        <v>89211.9281478922</v>
      </c>
    </row>
    <row r="36" customFormat="false" ht="12.8" hidden="false" customHeight="false" outlineLevel="0" collapsed="false">
      <c r="A36" s="0" t="n">
        <v>83</v>
      </c>
      <c r="B36" s="0" t="n">
        <v>23269924.5287007</v>
      </c>
      <c r="C36" s="0" t="n">
        <v>22333759.4623364</v>
      </c>
      <c r="D36" s="0" t="n">
        <v>23314491.7481069</v>
      </c>
      <c r="E36" s="0" t="n">
        <v>22375136.2651366</v>
      </c>
      <c r="F36" s="0" t="n">
        <v>17363545.265871</v>
      </c>
      <c r="G36" s="0" t="n">
        <v>4970214.19646545</v>
      </c>
      <c r="H36" s="0" t="n">
        <v>17467173.9276452</v>
      </c>
      <c r="I36" s="0" t="n">
        <v>4907962.3374914</v>
      </c>
      <c r="J36" s="0" t="n">
        <v>562032.08788033</v>
      </c>
      <c r="K36" s="0" t="n">
        <v>545171.12524392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23727369.5715658</v>
      </c>
      <c r="C37" s="0" t="n">
        <v>22771913.0226178</v>
      </c>
      <c r="D37" s="0" t="n">
        <v>23774885.1158284</v>
      </c>
      <c r="E37" s="0" t="n">
        <v>22816074.3470435</v>
      </c>
      <c r="F37" s="0" t="n">
        <v>17658446.6308569</v>
      </c>
      <c r="G37" s="0" t="n">
        <v>5113466.39176086</v>
      </c>
      <c r="H37" s="0" t="n">
        <v>17765262.4234843</v>
      </c>
      <c r="I37" s="0" t="n">
        <v>5050811.9235592</v>
      </c>
      <c r="J37" s="0" t="n">
        <v>593848.65052946</v>
      </c>
      <c r="K37" s="0" t="n">
        <v>576033.191013577</v>
      </c>
      <c r="L37" s="0" t="n">
        <v>3958094.34747659</v>
      </c>
      <c r="M37" s="0" t="n">
        <v>3732815.73201905</v>
      </c>
      <c r="N37" s="0" t="n">
        <v>3965984.45411158</v>
      </c>
      <c r="O37" s="0" t="n">
        <v>3740231.29265247</v>
      </c>
      <c r="P37" s="0" t="n">
        <v>98974.7750882434</v>
      </c>
      <c r="Q37" s="0" t="n">
        <v>96005.5318355961</v>
      </c>
    </row>
    <row r="38" customFormat="false" ht="12.8" hidden="false" customHeight="false" outlineLevel="0" collapsed="false">
      <c r="A38" s="0" t="n">
        <v>85</v>
      </c>
      <c r="B38" s="0" t="n">
        <v>24211643.2592117</v>
      </c>
      <c r="C38" s="0" t="n">
        <v>23235499.8415095</v>
      </c>
      <c r="D38" s="0" t="n">
        <v>24260845.4658552</v>
      </c>
      <c r="E38" s="0" t="n">
        <v>23281237.5547212</v>
      </c>
      <c r="F38" s="0" t="n">
        <v>17971245.4152048</v>
      </c>
      <c r="G38" s="0" t="n">
        <v>5264254.42630471</v>
      </c>
      <c r="H38" s="0" t="n">
        <v>18080767.2029006</v>
      </c>
      <c r="I38" s="0" t="n">
        <v>5200470.35182058</v>
      </c>
      <c r="J38" s="0" t="n">
        <v>645048.678660115</v>
      </c>
      <c r="K38" s="0" t="n">
        <v>625697.218300312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24731044.6972146</v>
      </c>
      <c r="C39" s="0" t="n">
        <v>23732156.4028892</v>
      </c>
      <c r="D39" s="0" t="n">
        <v>24781968.4765572</v>
      </c>
      <c r="E39" s="0" t="n">
        <v>23779503.4815783</v>
      </c>
      <c r="F39" s="0" t="n">
        <v>18317397.3358696</v>
      </c>
      <c r="G39" s="0" t="n">
        <v>5414759.06701968</v>
      </c>
      <c r="H39" s="0" t="n">
        <v>18429638.058676</v>
      </c>
      <c r="I39" s="0" t="n">
        <v>5349865.42290228</v>
      </c>
      <c r="J39" s="0" t="n">
        <v>699530.952376852</v>
      </c>
      <c r="K39" s="0" t="n">
        <v>678545.023805546</v>
      </c>
      <c r="L39" s="0" t="n">
        <v>4123870.61495658</v>
      </c>
      <c r="M39" s="0" t="n">
        <v>3888479.34671263</v>
      </c>
      <c r="N39" s="0" t="n">
        <v>4132327.71897048</v>
      </c>
      <c r="O39" s="0" t="n">
        <v>3896427.88682802</v>
      </c>
      <c r="P39" s="0" t="n">
        <v>116588.492062809</v>
      </c>
      <c r="Q39" s="0" t="n">
        <v>113090.837300924</v>
      </c>
    </row>
    <row r="40" customFormat="false" ht="12.8" hidden="false" customHeight="false" outlineLevel="0" collapsed="false">
      <c r="A40" s="0" t="n">
        <v>87</v>
      </c>
      <c r="B40" s="0" t="n">
        <v>25174438.5612401</v>
      </c>
      <c r="C40" s="0" t="n">
        <v>24156569.2649073</v>
      </c>
      <c r="D40" s="0" t="n">
        <v>25226633.3543937</v>
      </c>
      <c r="E40" s="0" t="n">
        <v>24205102.7857416</v>
      </c>
      <c r="F40" s="0" t="n">
        <v>18542894.8596763</v>
      </c>
      <c r="G40" s="0" t="n">
        <v>5613674.40523102</v>
      </c>
      <c r="H40" s="0" t="n">
        <v>18657356.6587261</v>
      </c>
      <c r="I40" s="0" t="n">
        <v>5547746.12701553</v>
      </c>
      <c r="J40" s="0" t="n">
        <v>704581.636410847</v>
      </c>
      <c r="K40" s="0" t="n">
        <v>683444.187318521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25636574.2980712</v>
      </c>
      <c r="C41" s="0" t="n">
        <v>24598878.6385067</v>
      </c>
      <c r="D41" s="0" t="n">
        <v>25719081.3153221</v>
      </c>
      <c r="E41" s="0" t="n">
        <v>24676033.4733325</v>
      </c>
      <c r="F41" s="0" t="n">
        <v>18877818.2892154</v>
      </c>
      <c r="G41" s="0" t="n">
        <v>5721060.34929132</v>
      </c>
      <c r="H41" s="0" t="n">
        <v>18994752.6646892</v>
      </c>
      <c r="I41" s="0" t="n">
        <v>5681280.80864325</v>
      </c>
      <c r="J41" s="0" t="n">
        <v>820556.385062001</v>
      </c>
      <c r="K41" s="0" t="n">
        <v>795939.693510141</v>
      </c>
      <c r="L41" s="0" t="n">
        <v>4273865.4737136</v>
      </c>
      <c r="M41" s="0" t="n">
        <v>4029806.13979022</v>
      </c>
      <c r="N41" s="0" t="n">
        <v>4287581.35032543</v>
      </c>
      <c r="O41" s="0" t="n">
        <v>4042693.85507271</v>
      </c>
      <c r="P41" s="0" t="n">
        <v>136759.397510333</v>
      </c>
      <c r="Q41" s="0" t="n">
        <v>132656.615585023</v>
      </c>
    </row>
    <row r="42" customFormat="false" ht="12.8" hidden="false" customHeight="false" outlineLevel="0" collapsed="false">
      <c r="A42" s="0" t="n">
        <v>89</v>
      </c>
      <c r="B42" s="0" t="n">
        <v>26167068.4236386</v>
      </c>
      <c r="C42" s="0" t="n">
        <v>25107059.0575032</v>
      </c>
      <c r="D42" s="0" t="n">
        <v>26252032.5508343</v>
      </c>
      <c r="E42" s="0" t="n">
        <v>25186517.2030115</v>
      </c>
      <c r="F42" s="0" t="n">
        <v>19217677.6152417</v>
      </c>
      <c r="G42" s="0" t="n">
        <v>5889381.44226156</v>
      </c>
      <c r="H42" s="0" t="n">
        <v>19337515.9573824</v>
      </c>
      <c r="I42" s="0" t="n">
        <v>5849001.2456291</v>
      </c>
      <c r="J42" s="0" t="n">
        <v>909783.862944275</v>
      </c>
      <c r="K42" s="0" t="n">
        <v>882490.347055947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26724380.367832</v>
      </c>
      <c r="C43" s="0" t="n">
        <v>25640578.9529276</v>
      </c>
      <c r="D43" s="0" t="n">
        <v>26820899.139908</v>
      </c>
      <c r="E43" s="0" t="n">
        <v>25731043.4484882</v>
      </c>
      <c r="F43" s="0" t="n">
        <v>19577821.1963564</v>
      </c>
      <c r="G43" s="0" t="n">
        <v>6062757.75657123</v>
      </c>
      <c r="H43" s="0" t="n">
        <v>19700580.0505039</v>
      </c>
      <c r="I43" s="0" t="n">
        <v>6030463.3979843</v>
      </c>
      <c r="J43" s="0" t="n">
        <v>986371.757398326</v>
      </c>
      <c r="K43" s="0" t="n">
        <v>956780.604676376</v>
      </c>
      <c r="L43" s="0" t="n">
        <v>4453102.6427814</v>
      </c>
      <c r="M43" s="0" t="n">
        <v>4198810.03296457</v>
      </c>
      <c r="N43" s="0" t="n">
        <v>4469147.73507276</v>
      </c>
      <c r="O43" s="0" t="n">
        <v>4213882.23158949</v>
      </c>
      <c r="P43" s="0" t="n">
        <v>164395.292899721</v>
      </c>
      <c r="Q43" s="0" t="n">
        <v>159463.434112729</v>
      </c>
    </row>
    <row r="44" customFormat="false" ht="12.8" hidden="false" customHeight="false" outlineLevel="0" collapsed="false">
      <c r="A44" s="0" t="n">
        <v>91</v>
      </c>
      <c r="B44" s="0" t="n">
        <v>27154168.3076527</v>
      </c>
      <c r="C44" s="0" t="n">
        <v>26052462.6650429</v>
      </c>
      <c r="D44" s="0" t="n">
        <v>27252750.4960309</v>
      </c>
      <c r="E44" s="0" t="n">
        <v>26144870.3515483</v>
      </c>
      <c r="F44" s="0" t="n">
        <v>19790305.9035707</v>
      </c>
      <c r="G44" s="0" t="n">
        <v>6262156.7614722</v>
      </c>
      <c r="H44" s="0" t="n">
        <v>19915176.2802659</v>
      </c>
      <c r="I44" s="0" t="n">
        <v>6229694.07128233</v>
      </c>
      <c r="J44" s="0" t="n">
        <v>1098116.40698306</v>
      </c>
      <c r="K44" s="0" t="n">
        <v>1065172.91477357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27527397.1759634</v>
      </c>
      <c r="C45" s="0" t="n">
        <v>26409268.1131294</v>
      </c>
      <c r="D45" s="0" t="n">
        <v>27627983.8261035</v>
      </c>
      <c r="E45" s="0" t="n">
        <v>26503558.6460619</v>
      </c>
      <c r="F45" s="0" t="n">
        <v>20028747.2027581</v>
      </c>
      <c r="G45" s="0" t="n">
        <v>6380520.91037135</v>
      </c>
      <c r="H45" s="0" t="n">
        <v>20155716.7991747</v>
      </c>
      <c r="I45" s="0" t="n">
        <v>6347841.84688718</v>
      </c>
      <c r="J45" s="0" t="n">
        <v>1160908.93628483</v>
      </c>
      <c r="K45" s="0" t="n">
        <v>1126081.66819629</v>
      </c>
      <c r="L45" s="0" t="n">
        <v>4586433.45837664</v>
      </c>
      <c r="M45" s="0" t="n">
        <v>4325315.12776257</v>
      </c>
      <c r="N45" s="0" t="n">
        <v>4603157.04628331</v>
      </c>
      <c r="O45" s="0" t="n">
        <v>4341026.73897978</v>
      </c>
      <c r="P45" s="0" t="n">
        <v>193484.822714139</v>
      </c>
      <c r="Q45" s="0" t="n">
        <v>187680.278032715</v>
      </c>
    </row>
    <row r="46" customFormat="false" ht="12.8" hidden="false" customHeight="false" outlineLevel="0" collapsed="false">
      <c r="A46" s="0" t="n">
        <v>93</v>
      </c>
      <c r="B46" s="0" t="n">
        <v>28019258.172314</v>
      </c>
      <c r="C46" s="0" t="n">
        <v>26880663.5991511</v>
      </c>
      <c r="D46" s="0" t="n">
        <v>28120980.7378366</v>
      </c>
      <c r="E46" s="0" t="n">
        <v>26976018.713626</v>
      </c>
      <c r="F46" s="0" t="n">
        <v>20350865.2436905</v>
      </c>
      <c r="G46" s="0" t="n">
        <v>6529798.35546061</v>
      </c>
      <c r="H46" s="0" t="n">
        <v>20479297.5695664</v>
      </c>
      <c r="I46" s="0" t="n">
        <v>6496721.14405963</v>
      </c>
      <c r="J46" s="0" t="n">
        <v>1296837.69694517</v>
      </c>
      <c r="K46" s="0" t="n">
        <v>1257932.56603682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28490743.2823543</v>
      </c>
      <c r="C47" s="0" t="n">
        <v>27332353.2981585</v>
      </c>
      <c r="D47" s="0" t="n">
        <v>28593436.2548066</v>
      </c>
      <c r="E47" s="0" t="n">
        <v>27428616.3468733</v>
      </c>
      <c r="F47" s="0" t="n">
        <v>20655182.1921655</v>
      </c>
      <c r="G47" s="0" t="n">
        <v>6677171.10599293</v>
      </c>
      <c r="H47" s="0" t="n">
        <v>20784962.9175666</v>
      </c>
      <c r="I47" s="0" t="n">
        <v>6643653.42930668</v>
      </c>
      <c r="J47" s="0" t="n">
        <v>1388013.23137021</v>
      </c>
      <c r="K47" s="0" t="n">
        <v>1346372.8344291</v>
      </c>
      <c r="L47" s="0" t="n">
        <v>4751937.75016674</v>
      </c>
      <c r="M47" s="0" t="n">
        <v>4483837.34362232</v>
      </c>
      <c r="N47" s="0" t="n">
        <v>4769011.20842579</v>
      </c>
      <c r="O47" s="0" t="n">
        <v>4499877.45203093</v>
      </c>
      <c r="P47" s="0" t="n">
        <v>231335.538561701</v>
      </c>
      <c r="Q47" s="0" t="n">
        <v>224395.47240485</v>
      </c>
    </row>
    <row r="48" customFormat="false" ht="12.8" hidden="false" customHeight="false" outlineLevel="0" collapsed="false">
      <c r="A48" s="0" t="n">
        <v>95</v>
      </c>
      <c r="B48" s="0" t="n">
        <v>28884397.874604</v>
      </c>
      <c r="C48" s="0" t="n">
        <v>27708885.9113179</v>
      </c>
      <c r="D48" s="0" t="n">
        <v>28988379.8942941</v>
      </c>
      <c r="E48" s="0" t="n">
        <v>27806372.979793</v>
      </c>
      <c r="F48" s="0" t="n">
        <v>20853305.4651822</v>
      </c>
      <c r="G48" s="0" t="n">
        <v>6855580.4461357</v>
      </c>
      <c r="H48" s="0" t="n">
        <v>20984113.8951122</v>
      </c>
      <c r="I48" s="0" t="n">
        <v>6822259.08468079</v>
      </c>
      <c r="J48" s="0" t="n">
        <v>1474276.84801255</v>
      </c>
      <c r="K48" s="0" t="n">
        <v>1430048.54257217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29122940.3178091</v>
      </c>
      <c r="C49" s="0" t="n">
        <v>27937228.3146653</v>
      </c>
      <c r="D49" s="0" t="n">
        <v>29228816.9613416</v>
      </c>
      <c r="E49" s="0" t="n">
        <v>28036502.2375138</v>
      </c>
      <c r="F49" s="0" t="n">
        <v>20997001.3664426</v>
      </c>
      <c r="G49" s="0" t="n">
        <v>6940226.94822269</v>
      </c>
      <c r="H49" s="0" t="n">
        <v>21129585.059483</v>
      </c>
      <c r="I49" s="0" t="n">
        <v>6906917.1780308</v>
      </c>
      <c r="J49" s="0" t="n">
        <v>1509487.11011669</v>
      </c>
      <c r="K49" s="0" t="n">
        <v>1464202.49681319</v>
      </c>
      <c r="L49" s="0" t="n">
        <v>4851994.38925793</v>
      </c>
      <c r="M49" s="0" t="n">
        <v>4577278.60790959</v>
      </c>
      <c r="N49" s="0" t="n">
        <v>4869601.77683548</v>
      </c>
      <c r="O49" s="0" t="n">
        <v>4593824.35549362</v>
      </c>
      <c r="P49" s="0" t="n">
        <v>251581.185019448</v>
      </c>
      <c r="Q49" s="0" t="n">
        <v>244033.749468864</v>
      </c>
    </row>
    <row r="50" customFormat="false" ht="12.8" hidden="false" customHeight="false" outlineLevel="0" collapsed="false">
      <c r="A50" s="0" t="n">
        <v>97</v>
      </c>
      <c r="B50" s="0" t="n">
        <v>29579993.8261782</v>
      </c>
      <c r="C50" s="0" t="n">
        <v>28375392.3820104</v>
      </c>
      <c r="D50" s="0" t="n">
        <v>29687671.6010539</v>
      </c>
      <c r="E50" s="0" t="n">
        <v>28476355.3473001</v>
      </c>
      <c r="F50" s="0" t="n">
        <v>21271346.9298839</v>
      </c>
      <c r="G50" s="0" t="n">
        <v>7104045.45212651</v>
      </c>
      <c r="H50" s="0" t="n">
        <v>21406005.0996375</v>
      </c>
      <c r="I50" s="0" t="n">
        <v>7070350.24766268</v>
      </c>
      <c r="J50" s="0" t="n">
        <v>1580653.86013373</v>
      </c>
      <c r="K50" s="0" t="n">
        <v>1533234.24432972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30036645.1198499</v>
      </c>
      <c r="C51" s="0" t="n">
        <v>28814280.0470531</v>
      </c>
      <c r="D51" s="0" t="n">
        <v>30148033.3963476</v>
      </c>
      <c r="E51" s="0" t="n">
        <v>28918740.0551868</v>
      </c>
      <c r="F51" s="0" t="n">
        <v>21585136.7397483</v>
      </c>
      <c r="G51" s="0" t="n">
        <v>7229143.30730481</v>
      </c>
      <c r="H51" s="0" t="n">
        <v>21722776.4967501</v>
      </c>
      <c r="I51" s="0" t="n">
        <v>7195963.55843667</v>
      </c>
      <c r="J51" s="0" t="n">
        <v>1733148.64878918</v>
      </c>
      <c r="K51" s="0" t="n">
        <v>1681154.1893255</v>
      </c>
      <c r="L51" s="0" t="n">
        <v>5002705.32643542</v>
      </c>
      <c r="M51" s="0" t="n">
        <v>4720010.25961771</v>
      </c>
      <c r="N51" s="0" t="n">
        <v>5021229.57415173</v>
      </c>
      <c r="O51" s="0" t="n">
        <v>4737417.17591847</v>
      </c>
      <c r="P51" s="0" t="n">
        <v>288858.108131529</v>
      </c>
      <c r="Q51" s="0" t="n">
        <v>280192.364887583</v>
      </c>
    </row>
    <row r="52" customFormat="false" ht="12.8" hidden="false" customHeight="false" outlineLevel="0" collapsed="false">
      <c r="A52" s="0" t="n">
        <v>99</v>
      </c>
      <c r="B52" s="0" t="n">
        <v>30475107.8695995</v>
      </c>
      <c r="C52" s="0" t="n">
        <v>29234015.7086529</v>
      </c>
      <c r="D52" s="0" t="n">
        <v>30588195.5365366</v>
      </c>
      <c r="E52" s="0" t="n">
        <v>29340070.4935852</v>
      </c>
      <c r="F52" s="0" t="n">
        <v>21876930.0411366</v>
      </c>
      <c r="G52" s="0" t="n">
        <v>7357085.66751633</v>
      </c>
      <c r="H52" s="0" t="n">
        <v>22016523.5197476</v>
      </c>
      <c r="I52" s="0" t="n">
        <v>7323546.97383759</v>
      </c>
      <c r="J52" s="0" t="n">
        <v>1790485.54749199</v>
      </c>
      <c r="K52" s="0" t="n">
        <v>1736770.98106723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30834265.2142256</v>
      </c>
      <c r="C53" s="0" t="n">
        <v>29578271.6094276</v>
      </c>
      <c r="D53" s="0" t="n">
        <v>30948840.6055766</v>
      </c>
      <c r="E53" s="0" t="n">
        <v>29685721.9823624</v>
      </c>
      <c r="F53" s="0" t="n">
        <v>22117502.8802655</v>
      </c>
      <c r="G53" s="0" t="n">
        <v>7460768.72916217</v>
      </c>
      <c r="H53" s="0" t="n">
        <v>22258828.3519827</v>
      </c>
      <c r="I53" s="0" t="n">
        <v>7426893.63037966</v>
      </c>
      <c r="J53" s="0" t="n">
        <v>1830600.15720418</v>
      </c>
      <c r="K53" s="0" t="n">
        <v>1775682.15248805</v>
      </c>
      <c r="L53" s="0" t="n">
        <v>5137113.69842202</v>
      </c>
      <c r="M53" s="0" t="n">
        <v>4847587.06693233</v>
      </c>
      <c r="N53" s="0" t="n">
        <v>5156168.21341826</v>
      </c>
      <c r="O53" s="0" t="n">
        <v>4865492.22629317</v>
      </c>
      <c r="P53" s="0" t="n">
        <v>305100.026200696</v>
      </c>
      <c r="Q53" s="0" t="n">
        <v>295947.025414675</v>
      </c>
    </row>
    <row r="54" customFormat="false" ht="12.8" hidden="false" customHeight="false" outlineLevel="0" collapsed="false">
      <c r="A54" s="0" t="n">
        <v>101</v>
      </c>
      <c r="B54" s="0" t="n">
        <v>31078621.3218362</v>
      </c>
      <c r="C54" s="0" t="n">
        <v>29813252.3511267</v>
      </c>
      <c r="D54" s="0" t="n">
        <v>31195480.2137836</v>
      </c>
      <c r="E54" s="0" t="n">
        <v>29922877.7967333</v>
      </c>
      <c r="F54" s="0" t="n">
        <v>22272125.374862</v>
      </c>
      <c r="G54" s="0" t="n">
        <v>7541126.97626469</v>
      </c>
      <c r="H54" s="0" t="n">
        <v>22414891.9072889</v>
      </c>
      <c r="I54" s="0" t="n">
        <v>7507985.88944444</v>
      </c>
      <c r="J54" s="0" t="n">
        <v>1875928.13323683</v>
      </c>
      <c r="K54" s="0" t="n">
        <v>1819650.28923972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31226323.1998457</v>
      </c>
      <c r="C55" s="0" t="n">
        <v>29955481.4614405</v>
      </c>
      <c r="D55" s="0" t="n">
        <v>31344468.2776761</v>
      </c>
      <c r="E55" s="0" t="n">
        <v>30066359.2782744</v>
      </c>
      <c r="F55" s="0" t="n">
        <v>22329090.5631135</v>
      </c>
      <c r="G55" s="0" t="n">
        <v>7626390.89832704</v>
      </c>
      <c r="H55" s="0" t="n">
        <v>22471351.30239</v>
      </c>
      <c r="I55" s="0" t="n">
        <v>7595007.97588442</v>
      </c>
      <c r="J55" s="0" t="n">
        <v>1963916.58293733</v>
      </c>
      <c r="K55" s="0" t="n">
        <v>1904999.08544921</v>
      </c>
      <c r="L55" s="0" t="n">
        <v>5209004.84283486</v>
      </c>
      <c r="M55" s="0" t="n">
        <v>4918044.39969459</v>
      </c>
      <c r="N55" s="0" t="n">
        <v>5228662.84392896</v>
      </c>
      <c r="O55" s="0" t="n">
        <v>4936525.56588937</v>
      </c>
      <c r="P55" s="0" t="n">
        <v>327319.430489555</v>
      </c>
      <c r="Q55" s="0" t="n">
        <v>317499.847574868</v>
      </c>
    </row>
    <row r="56" customFormat="false" ht="12.8" hidden="false" customHeight="false" outlineLevel="0" collapsed="false">
      <c r="A56" s="0" t="n">
        <v>103</v>
      </c>
      <c r="B56" s="0" t="n">
        <v>31590310.7240939</v>
      </c>
      <c r="C56" s="0" t="n">
        <v>30303821.2987254</v>
      </c>
      <c r="D56" s="0" t="n">
        <v>31710412.5123927</v>
      </c>
      <c r="E56" s="0" t="n">
        <v>30416537.0604508</v>
      </c>
      <c r="F56" s="0" t="n">
        <v>22607179.1098549</v>
      </c>
      <c r="G56" s="0" t="n">
        <v>7696642.18887043</v>
      </c>
      <c r="H56" s="0" t="n">
        <v>22752122.830228</v>
      </c>
      <c r="I56" s="0" t="n">
        <v>7664414.23022281</v>
      </c>
      <c r="J56" s="0" t="n">
        <v>2062119.17346125</v>
      </c>
      <c r="K56" s="0" t="n">
        <v>2000255.59825742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32009153.9704727</v>
      </c>
      <c r="C57" s="0" t="n">
        <v>30706508.030074</v>
      </c>
      <c r="D57" s="0" t="n">
        <v>32131037.5516026</v>
      </c>
      <c r="E57" s="0" t="n">
        <v>30820897.3536696</v>
      </c>
      <c r="F57" s="0" t="n">
        <v>22907813.3639405</v>
      </c>
      <c r="G57" s="0" t="n">
        <v>7798694.66613353</v>
      </c>
      <c r="H57" s="0" t="n">
        <v>23054702.8520191</v>
      </c>
      <c r="I57" s="0" t="n">
        <v>7766194.50165047</v>
      </c>
      <c r="J57" s="0" t="n">
        <v>2194411.71435209</v>
      </c>
      <c r="K57" s="0" t="n">
        <v>2128579.36292153</v>
      </c>
      <c r="L57" s="0" t="n">
        <v>5337724.44219935</v>
      </c>
      <c r="M57" s="0" t="n">
        <v>5039936.09674879</v>
      </c>
      <c r="N57" s="0" t="n">
        <v>5358039.55631507</v>
      </c>
      <c r="O57" s="0" t="n">
        <v>5059034.96147085</v>
      </c>
      <c r="P57" s="0" t="n">
        <v>365735.285725348</v>
      </c>
      <c r="Q57" s="0" t="n">
        <v>354763.227153588</v>
      </c>
    </row>
    <row r="58" customFormat="false" ht="12.8" hidden="false" customHeight="false" outlineLevel="0" collapsed="false">
      <c r="A58" s="0" t="n">
        <v>105</v>
      </c>
      <c r="B58" s="0" t="n">
        <v>32332828.291536</v>
      </c>
      <c r="C58" s="0" t="n">
        <v>31016732.9702565</v>
      </c>
      <c r="D58" s="0" t="n">
        <v>32455241.3165879</v>
      </c>
      <c r="E58" s="0" t="n">
        <v>31131618.5544157</v>
      </c>
      <c r="F58" s="0" t="n">
        <v>23140245.660572</v>
      </c>
      <c r="G58" s="0" t="n">
        <v>7876487.30968443</v>
      </c>
      <c r="H58" s="0" t="n">
        <v>23287885.644309</v>
      </c>
      <c r="I58" s="0" t="n">
        <v>7843732.91010675</v>
      </c>
      <c r="J58" s="0" t="n">
        <v>2250449.2260763</v>
      </c>
      <c r="K58" s="0" t="n">
        <v>2182935.74929401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32672117.1364536</v>
      </c>
      <c r="C59" s="0" t="n">
        <v>31342321.5158901</v>
      </c>
      <c r="D59" s="0" t="n">
        <v>32795581.6858052</v>
      </c>
      <c r="E59" s="0" t="n">
        <v>31458193.1073912</v>
      </c>
      <c r="F59" s="0" t="n">
        <v>23324645.5747626</v>
      </c>
      <c r="G59" s="0" t="n">
        <v>8017675.94112747</v>
      </c>
      <c r="H59" s="0" t="n">
        <v>23473540.4607309</v>
      </c>
      <c r="I59" s="0" t="n">
        <v>7984652.64666024</v>
      </c>
      <c r="J59" s="0" t="n">
        <v>2313352.73683562</v>
      </c>
      <c r="K59" s="0" t="n">
        <v>2243952.15473055</v>
      </c>
      <c r="L59" s="0" t="n">
        <v>5449897.08842562</v>
      </c>
      <c r="M59" s="0" t="n">
        <v>5146926.63392812</v>
      </c>
      <c r="N59" s="0" t="n">
        <v>5470475.55235378</v>
      </c>
      <c r="O59" s="0" t="n">
        <v>5166273.09046707</v>
      </c>
      <c r="P59" s="0" t="n">
        <v>385558.789472603</v>
      </c>
      <c r="Q59" s="0" t="n">
        <v>373992.025788425</v>
      </c>
    </row>
    <row r="60" customFormat="false" ht="12.8" hidden="false" customHeight="false" outlineLevel="0" collapsed="false">
      <c r="A60" s="0" t="n">
        <v>107</v>
      </c>
      <c r="B60" s="0" t="n">
        <v>33077531.5516184</v>
      </c>
      <c r="C60" s="0" t="n">
        <v>31731403.0676841</v>
      </c>
      <c r="D60" s="0" t="n">
        <v>33202557.3456247</v>
      </c>
      <c r="E60" s="0" t="n">
        <v>31848742.7534929</v>
      </c>
      <c r="F60" s="0" t="n">
        <v>23596107.4930974</v>
      </c>
      <c r="G60" s="0" t="n">
        <v>8135295.57458664</v>
      </c>
      <c r="H60" s="0" t="n">
        <v>23746726.1100868</v>
      </c>
      <c r="I60" s="0" t="n">
        <v>8102016.64340617</v>
      </c>
      <c r="J60" s="0" t="n">
        <v>2432518.95408695</v>
      </c>
      <c r="K60" s="0" t="n">
        <v>2359543.38546434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33294155.7738926</v>
      </c>
      <c r="C61" s="0" t="n">
        <v>31939467.3133814</v>
      </c>
      <c r="D61" s="0" t="n">
        <v>33454127.0071869</v>
      </c>
      <c r="E61" s="0" t="n">
        <v>32089809.0348051</v>
      </c>
      <c r="F61" s="0" t="n">
        <v>23683005.8318049</v>
      </c>
      <c r="G61" s="0" t="n">
        <v>8256461.48157653</v>
      </c>
      <c r="H61" s="0" t="n">
        <v>23834180.9684977</v>
      </c>
      <c r="I61" s="0" t="n">
        <v>8255628.06630736</v>
      </c>
      <c r="J61" s="0" t="n">
        <v>2507594.13789667</v>
      </c>
      <c r="K61" s="0" t="n">
        <v>2432366.31375977</v>
      </c>
      <c r="L61" s="0" t="n">
        <v>5549744.7558914</v>
      </c>
      <c r="M61" s="0" t="n">
        <v>5240678.7663433</v>
      </c>
      <c r="N61" s="0" t="n">
        <v>5576401.09484333</v>
      </c>
      <c r="O61" s="0" t="n">
        <v>5265731.736357</v>
      </c>
      <c r="P61" s="0" t="n">
        <v>417932.356316112</v>
      </c>
      <c r="Q61" s="0" t="n">
        <v>405394.385626629</v>
      </c>
    </row>
    <row r="62" customFormat="false" ht="12.8" hidden="false" customHeight="false" outlineLevel="0" collapsed="false">
      <c r="A62" s="0" t="n">
        <v>109</v>
      </c>
      <c r="B62" s="0" t="n">
        <v>33619100.3790393</v>
      </c>
      <c r="C62" s="0" t="n">
        <v>32248871.4177894</v>
      </c>
      <c r="D62" s="0" t="n">
        <v>33779914.7256224</v>
      </c>
      <c r="E62" s="0" t="n">
        <v>32400018.0373956</v>
      </c>
      <c r="F62" s="0" t="n">
        <v>23850688.0004391</v>
      </c>
      <c r="G62" s="0" t="n">
        <v>8398183.41735038</v>
      </c>
      <c r="H62" s="0" t="n">
        <v>24002266.9132885</v>
      </c>
      <c r="I62" s="0" t="n">
        <v>8397751.1241071</v>
      </c>
      <c r="J62" s="0" t="n">
        <v>2536844.9274515</v>
      </c>
      <c r="K62" s="0" t="n">
        <v>2460739.57962795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33923486.328502</v>
      </c>
      <c r="C63" s="0" t="n">
        <v>32539612.2496509</v>
      </c>
      <c r="D63" s="0" t="n">
        <v>34084719.8604157</v>
      </c>
      <c r="E63" s="0" t="n">
        <v>32691152.7900818</v>
      </c>
      <c r="F63" s="0" t="n">
        <v>24020329.4682266</v>
      </c>
      <c r="G63" s="0" t="n">
        <v>8519282.78142436</v>
      </c>
      <c r="H63" s="0" t="n">
        <v>24172368.0444155</v>
      </c>
      <c r="I63" s="0" t="n">
        <v>8518784.74566633</v>
      </c>
      <c r="J63" s="0" t="n">
        <v>2594921.06358457</v>
      </c>
      <c r="K63" s="0" t="n">
        <v>2517073.43167703</v>
      </c>
      <c r="L63" s="0" t="n">
        <v>5657271.35960017</v>
      </c>
      <c r="M63" s="0" t="n">
        <v>5343620.52904415</v>
      </c>
      <c r="N63" s="0" t="n">
        <v>5684140.25517969</v>
      </c>
      <c r="O63" s="0" t="n">
        <v>5368875.43739431</v>
      </c>
      <c r="P63" s="0" t="n">
        <v>432486.843930762</v>
      </c>
      <c r="Q63" s="0" t="n">
        <v>419512.238612839</v>
      </c>
    </row>
    <row r="64" customFormat="false" ht="12.8" hidden="false" customHeight="false" outlineLevel="0" collapsed="false">
      <c r="A64" s="0" t="n">
        <v>111</v>
      </c>
      <c r="B64" s="0" t="n">
        <v>34340248.8772341</v>
      </c>
      <c r="C64" s="0" t="n">
        <v>32937820.8391629</v>
      </c>
      <c r="D64" s="0" t="n">
        <v>34503176.1586773</v>
      </c>
      <c r="E64" s="0" t="n">
        <v>33090962.4223367</v>
      </c>
      <c r="F64" s="0" t="n">
        <v>24301800.1653182</v>
      </c>
      <c r="G64" s="0" t="n">
        <v>8636020.67384472</v>
      </c>
      <c r="H64" s="0" t="n">
        <v>24455150.7551825</v>
      </c>
      <c r="I64" s="0" t="n">
        <v>8635811.6671542</v>
      </c>
      <c r="J64" s="0" t="n">
        <v>2702189.98635056</v>
      </c>
      <c r="K64" s="0" t="n">
        <v>2621124.28676004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34719267.6844885</v>
      </c>
      <c r="C65" s="0" t="n">
        <v>33299772.9943227</v>
      </c>
      <c r="D65" s="0" t="n">
        <v>34881960.3874887</v>
      </c>
      <c r="E65" s="0" t="n">
        <v>33452694.0094515</v>
      </c>
      <c r="F65" s="0" t="n">
        <v>24512942.9052766</v>
      </c>
      <c r="G65" s="0" t="n">
        <v>8786830.08904606</v>
      </c>
      <c r="H65" s="0" t="n">
        <v>24666074.262989</v>
      </c>
      <c r="I65" s="0" t="n">
        <v>8786619.74646249</v>
      </c>
      <c r="J65" s="0" t="n">
        <v>2780325.01517713</v>
      </c>
      <c r="K65" s="0" t="n">
        <v>2696915.26472182</v>
      </c>
      <c r="L65" s="0" t="n">
        <v>5789481.42988749</v>
      </c>
      <c r="M65" s="0" t="n">
        <v>5469111.75054782</v>
      </c>
      <c r="N65" s="0" t="n">
        <v>5816595.09055097</v>
      </c>
      <c r="O65" s="0" t="n">
        <v>5494598.27811503</v>
      </c>
      <c r="P65" s="0" t="n">
        <v>463387.502529522</v>
      </c>
      <c r="Q65" s="0" t="n">
        <v>449485.877453636</v>
      </c>
    </row>
    <row r="66" customFormat="false" ht="12.8" hidden="false" customHeight="false" outlineLevel="0" collapsed="false">
      <c r="A66" s="0" t="n">
        <v>113</v>
      </c>
      <c r="B66" s="0" t="n">
        <v>35041621.6201402</v>
      </c>
      <c r="C66" s="0" t="n">
        <v>33609574.1453414</v>
      </c>
      <c r="D66" s="0" t="n">
        <v>35205317.3034562</v>
      </c>
      <c r="E66" s="0" t="n">
        <v>33763436.9693118</v>
      </c>
      <c r="F66" s="0" t="n">
        <v>24734434.3432918</v>
      </c>
      <c r="G66" s="0" t="n">
        <v>8875139.80204963</v>
      </c>
      <c r="H66" s="0" t="n">
        <v>24888508.7022706</v>
      </c>
      <c r="I66" s="0" t="n">
        <v>8874928.26704121</v>
      </c>
      <c r="J66" s="0" t="n">
        <v>2927428.41783554</v>
      </c>
      <c r="K66" s="0" t="n">
        <v>2839605.56530047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35296070.1683172</v>
      </c>
      <c r="C67" s="0" t="n">
        <v>33853431.0940185</v>
      </c>
      <c r="D67" s="0" t="n">
        <v>35459920.6300445</v>
      </c>
      <c r="E67" s="0" t="n">
        <v>34007437.7526476</v>
      </c>
      <c r="F67" s="0" t="n">
        <v>24894999.0965133</v>
      </c>
      <c r="G67" s="0" t="n">
        <v>8958431.99750525</v>
      </c>
      <c r="H67" s="0" t="n">
        <v>25049270.0415456</v>
      </c>
      <c r="I67" s="0" t="n">
        <v>8958167.71110206</v>
      </c>
      <c r="J67" s="0" t="n">
        <v>3005313.91717204</v>
      </c>
      <c r="K67" s="0" t="n">
        <v>2915154.49965688</v>
      </c>
      <c r="L67" s="0" t="n">
        <v>5887291.4210482</v>
      </c>
      <c r="M67" s="0" t="n">
        <v>5563095.48415852</v>
      </c>
      <c r="N67" s="0" t="n">
        <v>5914597.571755</v>
      </c>
      <c r="O67" s="0" t="n">
        <v>5588762.67447153</v>
      </c>
      <c r="P67" s="0" t="n">
        <v>500885.652862007</v>
      </c>
      <c r="Q67" s="0" t="n">
        <v>485859.083276146</v>
      </c>
    </row>
    <row r="68" customFormat="false" ht="12.8" hidden="false" customHeight="false" outlineLevel="0" collapsed="false">
      <c r="A68" s="0" t="n">
        <v>115</v>
      </c>
      <c r="B68" s="0" t="n">
        <v>35667439.1632728</v>
      </c>
      <c r="C68" s="0" t="n">
        <v>34208679.5874565</v>
      </c>
      <c r="D68" s="0" t="n">
        <v>35831271.5543079</v>
      </c>
      <c r="E68" s="0" t="n">
        <v>34362667.7466545</v>
      </c>
      <c r="F68" s="0" t="n">
        <v>25170995.1930824</v>
      </c>
      <c r="G68" s="0" t="n">
        <v>9037684.39437413</v>
      </c>
      <c r="H68" s="0" t="n">
        <v>25325248.9006062</v>
      </c>
      <c r="I68" s="0" t="n">
        <v>9037418.84604829</v>
      </c>
      <c r="J68" s="0" t="n">
        <v>3115629.3398936</v>
      </c>
      <c r="K68" s="0" t="n">
        <v>3022160.4596968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35924824.0606411</v>
      </c>
      <c r="C69" s="0" t="n">
        <v>34455009.5047288</v>
      </c>
      <c r="D69" s="0" t="n">
        <v>36089084.331189</v>
      </c>
      <c r="E69" s="0" t="n">
        <v>34609408.6085505</v>
      </c>
      <c r="F69" s="0" t="n">
        <v>25338636.9651642</v>
      </c>
      <c r="G69" s="0" t="n">
        <v>9116372.53956462</v>
      </c>
      <c r="H69" s="0" t="n">
        <v>25493018.1675196</v>
      </c>
      <c r="I69" s="0" t="n">
        <v>9116390.44103088</v>
      </c>
      <c r="J69" s="0" t="n">
        <v>3186834.82788128</v>
      </c>
      <c r="K69" s="0" t="n">
        <v>3091229.78304484</v>
      </c>
      <c r="L69" s="0" t="n">
        <v>5992051.80778048</v>
      </c>
      <c r="M69" s="0" t="n">
        <v>5662594.39210531</v>
      </c>
      <c r="N69" s="0" t="n">
        <v>6019427.54102101</v>
      </c>
      <c r="O69" s="0" t="n">
        <v>5688328.8630936</v>
      </c>
      <c r="P69" s="0" t="n">
        <v>531139.137980214</v>
      </c>
      <c r="Q69" s="0" t="n">
        <v>515204.963840808</v>
      </c>
    </row>
    <row r="70" customFormat="false" ht="12.8" hidden="false" customHeight="false" outlineLevel="0" collapsed="false">
      <c r="A70" s="0" t="n">
        <v>117</v>
      </c>
      <c r="B70" s="0" t="n">
        <v>36254566.4980149</v>
      </c>
      <c r="C70" s="0" t="n">
        <v>34771596.8958573</v>
      </c>
      <c r="D70" s="0" t="n">
        <v>36419756.7872219</v>
      </c>
      <c r="E70" s="0" t="n">
        <v>34926871.1796986</v>
      </c>
      <c r="F70" s="0" t="n">
        <v>25550518.4272754</v>
      </c>
      <c r="G70" s="0" t="n">
        <v>9221078.46858192</v>
      </c>
      <c r="H70" s="0" t="n">
        <v>25705774.7326525</v>
      </c>
      <c r="I70" s="0" t="n">
        <v>9221096.44704619</v>
      </c>
      <c r="J70" s="0" t="n">
        <v>3283530.21771158</v>
      </c>
      <c r="K70" s="0" t="n">
        <v>3185024.31118023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36643634.5905542</v>
      </c>
      <c r="C71" s="0" t="n">
        <v>35144095.4707211</v>
      </c>
      <c r="D71" s="0" t="n">
        <v>36808939.3412351</v>
      </c>
      <c r="E71" s="0" t="n">
        <v>35299476.7552839</v>
      </c>
      <c r="F71" s="0" t="n">
        <v>25811692.7946265</v>
      </c>
      <c r="G71" s="0" t="n">
        <v>9332402.67609459</v>
      </c>
      <c r="H71" s="0" t="n">
        <v>25967074.5425382</v>
      </c>
      <c r="I71" s="0" t="n">
        <v>9332402.21274563</v>
      </c>
      <c r="J71" s="0" t="n">
        <v>3408197.76309003</v>
      </c>
      <c r="K71" s="0" t="n">
        <v>3305951.83019733</v>
      </c>
      <c r="L71" s="0" t="n">
        <v>6111844.43033069</v>
      </c>
      <c r="M71" s="0" t="n">
        <v>5776640.33099996</v>
      </c>
      <c r="N71" s="0" t="n">
        <v>6139394.30914248</v>
      </c>
      <c r="O71" s="0" t="n">
        <v>5802538.41168097</v>
      </c>
      <c r="P71" s="0" t="n">
        <v>568032.960515005</v>
      </c>
      <c r="Q71" s="0" t="n">
        <v>550991.971699555</v>
      </c>
    </row>
    <row r="72" customFormat="false" ht="12.8" hidden="false" customHeight="false" outlineLevel="0" collapsed="false">
      <c r="A72" s="0" t="n">
        <v>119</v>
      </c>
      <c r="B72" s="0" t="n">
        <v>36855586.2506986</v>
      </c>
      <c r="C72" s="0" t="n">
        <v>35348419.8665829</v>
      </c>
      <c r="D72" s="0" t="n">
        <v>37022120.2066802</v>
      </c>
      <c r="E72" s="0" t="n">
        <v>35504956.5769719</v>
      </c>
      <c r="F72" s="0" t="n">
        <v>25963395.5171003</v>
      </c>
      <c r="G72" s="0" t="n">
        <v>9385024.34948257</v>
      </c>
      <c r="H72" s="0" t="n">
        <v>26119932.6932669</v>
      </c>
      <c r="I72" s="0" t="n">
        <v>9385023.88370499</v>
      </c>
      <c r="J72" s="0" t="n">
        <v>3520820.07946607</v>
      </c>
      <c r="K72" s="0" t="n">
        <v>3415195.47708209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37090317.4359107</v>
      </c>
      <c r="C73" s="0" t="n">
        <v>35572641.4924073</v>
      </c>
      <c r="D73" s="0" t="n">
        <v>37254199.9865805</v>
      </c>
      <c r="E73" s="0" t="n">
        <v>35726686.0256706</v>
      </c>
      <c r="F73" s="0" t="n">
        <v>26072861.5666551</v>
      </c>
      <c r="G73" s="0" t="n">
        <v>9499779.92575218</v>
      </c>
      <c r="H73" s="0" t="n">
        <v>26226906.5756093</v>
      </c>
      <c r="I73" s="0" t="n">
        <v>9499779.4500613</v>
      </c>
      <c r="J73" s="0" t="n">
        <v>3599754.68923607</v>
      </c>
      <c r="K73" s="0" t="n">
        <v>3491762.04855899</v>
      </c>
      <c r="L73" s="0" t="n">
        <v>6185958.08125926</v>
      </c>
      <c r="M73" s="0" t="n">
        <v>5847383.09547427</v>
      </c>
      <c r="N73" s="0" t="n">
        <v>6213270.94749156</v>
      </c>
      <c r="O73" s="0" t="n">
        <v>5873058.39745114</v>
      </c>
      <c r="P73" s="0" t="n">
        <v>599959.114872678</v>
      </c>
      <c r="Q73" s="0" t="n">
        <v>581960.341426498</v>
      </c>
    </row>
    <row r="74" customFormat="false" ht="12.8" hidden="false" customHeight="false" outlineLevel="0" collapsed="false">
      <c r="A74" s="0" t="n">
        <v>121</v>
      </c>
      <c r="B74" s="0" t="n">
        <v>37267667.9026664</v>
      </c>
      <c r="C74" s="0" t="n">
        <v>35743628.9767837</v>
      </c>
      <c r="D74" s="0" t="n">
        <v>37430639.7822937</v>
      </c>
      <c r="E74" s="0" t="n">
        <v>35896817.4569995</v>
      </c>
      <c r="F74" s="0" t="n">
        <v>26184226.5240985</v>
      </c>
      <c r="G74" s="0" t="n">
        <v>9559402.45268524</v>
      </c>
      <c r="H74" s="0" t="n">
        <v>26337415.4820967</v>
      </c>
      <c r="I74" s="0" t="n">
        <v>9559401.9749028</v>
      </c>
      <c r="J74" s="0" t="n">
        <v>3681580.39823572</v>
      </c>
      <c r="K74" s="0" t="n">
        <v>3571132.98628865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37433570.5194447</v>
      </c>
      <c r="C75" s="0" t="n">
        <v>35903111.8941561</v>
      </c>
      <c r="D75" s="0" t="n">
        <v>37596542.1315391</v>
      </c>
      <c r="E75" s="0" t="n">
        <v>36056305.994028</v>
      </c>
      <c r="F75" s="0" t="n">
        <v>26283469.7686345</v>
      </c>
      <c r="G75" s="0" t="n">
        <v>9619642.12552161</v>
      </c>
      <c r="H75" s="0" t="n">
        <v>26436664.3479986</v>
      </c>
      <c r="I75" s="0" t="n">
        <v>9619641.64602933</v>
      </c>
      <c r="J75" s="0" t="n">
        <v>3770230.75164566</v>
      </c>
      <c r="K75" s="0" t="n">
        <v>3657123.82909629</v>
      </c>
      <c r="L75" s="0" t="n">
        <v>6242689.08405722</v>
      </c>
      <c r="M75" s="0" t="n">
        <v>5901746.49103124</v>
      </c>
      <c r="N75" s="0" t="n">
        <v>6269851.16427294</v>
      </c>
      <c r="O75" s="0" t="n">
        <v>5927280.06380378</v>
      </c>
      <c r="P75" s="0" t="n">
        <v>628371.791940943</v>
      </c>
      <c r="Q75" s="0" t="n">
        <v>609520.638182714</v>
      </c>
    </row>
    <row r="76" customFormat="false" ht="12.8" hidden="false" customHeight="false" outlineLevel="0" collapsed="false">
      <c r="A76" s="0" t="n">
        <v>123</v>
      </c>
      <c r="B76" s="0" t="n">
        <v>37597204.4832604</v>
      </c>
      <c r="C76" s="0" t="n">
        <v>36059582.5317576</v>
      </c>
      <c r="D76" s="0" t="n">
        <v>37759445.9877025</v>
      </c>
      <c r="E76" s="0" t="n">
        <v>36212088.2429157</v>
      </c>
      <c r="F76" s="0" t="n">
        <v>26356944.2598733</v>
      </c>
      <c r="G76" s="0" t="n">
        <v>9702638.27188427</v>
      </c>
      <c r="H76" s="0" t="n">
        <v>26509450.4526164</v>
      </c>
      <c r="I76" s="0" t="n">
        <v>9702637.79029932</v>
      </c>
      <c r="J76" s="0" t="n">
        <v>3859954.83044166</v>
      </c>
      <c r="K76" s="0" t="n">
        <v>3744156.18552841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37793886.3333958</v>
      </c>
      <c r="C77" s="0" t="n">
        <v>36249211.5041569</v>
      </c>
      <c r="D77" s="0" t="n">
        <v>37955726.2541226</v>
      </c>
      <c r="E77" s="0" t="n">
        <v>36401340.6196503</v>
      </c>
      <c r="F77" s="0" t="n">
        <v>26486609.5803566</v>
      </c>
      <c r="G77" s="0" t="n">
        <v>9762601.92380032</v>
      </c>
      <c r="H77" s="0" t="n">
        <v>26638739.1845326</v>
      </c>
      <c r="I77" s="0" t="n">
        <v>9762601.4351177</v>
      </c>
      <c r="J77" s="0" t="n">
        <v>3906731.87268639</v>
      </c>
      <c r="K77" s="0" t="n">
        <v>3789529.91650579</v>
      </c>
      <c r="L77" s="0" t="n">
        <v>6302383.95739554</v>
      </c>
      <c r="M77" s="0" t="n">
        <v>5958680.61862049</v>
      </c>
      <c r="N77" s="0" t="n">
        <v>6329357.2106435</v>
      </c>
      <c r="O77" s="0" t="n">
        <v>5984036.70452466</v>
      </c>
      <c r="P77" s="0" t="n">
        <v>651121.978781064</v>
      </c>
      <c r="Q77" s="0" t="n">
        <v>631588.319417632</v>
      </c>
    </row>
    <row r="78" customFormat="false" ht="12.8" hidden="false" customHeight="false" outlineLevel="0" collapsed="false">
      <c r="A78" s="0" t="n">
        <v>125</v>
      </c>
      <c r="B78" s="0" t="n">
        <v>38093210.9426013</v>
      </c>
      <c r="C78" s="0" t="n">
        <v>36536362.9038284</v>
      </c>
      <c r="D78" s="0" t="n">
        <v>38253662.8302073</v>
      </c>
      <c r="E78" s="0" t="n">
        <v>36687189.2848183</v>
      </c>
      <c r="F78" s="0" t="n">
        <v>26702808.7760516</v>
      </c>
      <c r="G78" s="0" t="n">
        <v>9833554.12777681</v>
      </c>
      <c r="H78" s="0" t="n">
        <v>26853635.6479078</v>
      </c>
      <c r="I78" s="0" t="n">
        <v>9833553.6369105</v>
      </c>
      <c r="J78" s="0" t="n">
        <v>4006312.38698419</v>
      </c>
      <c r="K78" s="0" t="n">
        <v>3886123.01537466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38224978.7305624</v>
      </c>
      <c r="C79" s="0" t="n">
        <v>36663591.5971831</v>
      </c>
      <c r="D79" s="0" t="n">
        <v>38383186.9221843</v>
      </c>
      <c r="E79" s="0" t="n">
        <v>36812306.1397329</v>
      </c>
      <c r="F79" s="0" t="n">
        <v>26791270.5310765</v>
      </c>
      <c r="G79" s="0" t="n">
        <v>9872321.06610667</v>
      </c>
      <c r="H79" s="0" t="n">
        <v>26939985.5663179</v>
      </c>
      <c r="I79" s="0" t="n">
        <v>9872320.57341494</v>
      </c>
      <c r="J79" s="0" t="n">
        <v>4073883.76898542</v>
      </c>
      <c r="K79" s="0" t="n">
        <v>3951667.25591586</v>
      </c>
      <c r="L79" s="0" t="n">
        <v>6372562.0540397</v>
      </c>
      <c r="M79" s="0" t="n">
        <v>6025479.55319723</v>
      </c>
      <c r="N79" s="0" t="n">
        <v>6398929.8866007</v>
      </c>
      <c r="O79" s="0" t="n">
        <v>6050266.70993211</v>
      </c>
      <c r="P79" s="0" t="n">
        <v>678980.628164237</v>
      </c>
      <c r="Q79" s="0" t="n">
        <v>658611.209319309</v>
      </c>
    </row>
    <row r="80" customFormat="false" ht="12.8" hidden="false" customHeight="false" outlineLevel="0" collapsed="false">
      <c r="A80" s="0" t="n">
        <v>127</v>
      </c>
      <c r="B80" s="0" t="n">
        <v>38422399.2216921</v>
      </c>
      <c r="C80" s="0" t="n">
        <v>36854119.513105</v>
      </c>
      <c r="D80" s="0" t="n">
        <v>38580049.7093075</v>
      </c>
      <c r="E80" s="0" t="n">
        <v>37002309.8099591</v>
      </c>
      <c r="F80" s="0" t="n">
        <v>26877468.6518856</v>
      </c>
      <c r="G80" s="0" t="n">
        <v>9976650.86121937</v>
      </c>
      <c r="H80" s="0" t="n">
        <v>27025659.4389471</v>
      </c>
      <c r="I80" s="0" t="n">
        <v>9976650.37101208</v>
      </c>
      <c r="J80" s="0" t="n">
        <v>4097004.96591304</v>
      </c>
      <c r="K80" s="0" t="n">
        <v>3974094.81693565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38678071.6253324</v>
      </c>
      <c r="C81" s="0" t="n">
        <v>37098737.4648664</v>
      </c>
      <c r="D81" s="0" t="n">
        <v>38835683.1177848</v>
      </c>
      <c r="E81" s="0" t="n">
        <v>37246891.36817</v>
      </c>
      <c r="F81" s="0" t="n">
        <v>27012699.2073349</v>
      </c>
      <c r="G81" s="0" t="n">
        <v>10086038.2575315</v>
      </c>
      <c r="H81" s="0" t="n">
        <v>27160853.5953512</v>
      </c>
      <c r="I81" s="0" t="n">
        <v>10086037.7728188</v>
      </c>
      <c r="J81" s="0" t="n">
        <v>4177882.25613256</v>
      </c>
      <c r="K81" s="0" t="n">
        <v>4052545.78844859</v>
      </c>
      <c r="L81" s="0" t="n">
        <v>6446973.03403428</v>
      </c>
      <c r="M81" s="0" t="n">
        <v>6095948.34249078</v>
      </c>
      <c r="N81" s="0" t="n">
        <v>6473241.46251231</v>
      </c>
      <c r="O81" s="0" t="n">
        <v>6120642.06858052</v>
      </c>
      <c r="P81" s="0" t="n">
        <v>696313.709355428</v>
      </c>
      <c r="Q81" s="0" t="n">
        <v>675424.298074765</v>
      </c>
    </row>
    <row r="82" customFormat="false" ht="12.8" hidden="false" customHeight="false" outlineLevel="0" collapsed="false">
      <c r="A82" s="0" t="n">
        <v>129</v>
      </c>
      <c r="B82" s="0" t="n">
        <v>38961894.7639755</v>
      </c>
      <c r="C82" s="0" t="n">
        <v>37370259.227798</v>
      </c>
      <c r="D82" s="0" t="n">
        <v>39118649.4936711</v>
      </c>
      <c r="E82" s="0" t="n">
        <v>37517607.9350319</v>
      </c>
      <c r="F82" s="0" t="n">
        <v>27157155.3421542</v>
      </c>
      <c r="G82" s="0" t="n">
        <v>10213103.8856437</v>
      </c>
      <c r="H82" s="0" t="n">
        <v>27304504.535515</v>
      </c>
      <c r="I82" s="0" t="n">
        <v>10213103.3995169</v>
      </c>
      <c r="J82" s="0" t="n">
        <v>4251264.14397831</v>
      </c>
      <c r="K82" s="0" t="n">
        <v>4123726.21965896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39103913.2813499</v>
      </c>
      <c r="C83" s="0" t="n">
        <v>37506827.6244745</v>
      </c>
      <c r="D83" s="0" t="n">
        <v>39260935.0944944</v>
      </c>
      <c r="E83" s="0" t="n">
        <v>37654427.7460902</v>
      </c>
      <c r="F83" s="0" t="n">
        <v>27214060.3676946</v>
      </c>
      <c r="G83" s="0" t="n">
        <v>10292767.2567799</v>
      </c>
      <c r="H83" s="0" t="n">
        <v>27361660.9767918</v>
      </c>
      <c r="I83" s="0" t="n">
        <v>10292766.7692983</v>
      </c>
      <c r="J83" s="0" t="n">
        <v>4288607.62828884</v>
      </c>
      <c r="K83" s="0" t="n">
        <v>4159949.39944018</v>
      </c>
      <c r="L83" s="0" t="n">
        <v>6512367.0039001</v>
      </c>
      <c r="M83" s="0" t="n">
        <v>6156064.45865658</v>
      </c>
      <c r="N83" s="0" t="n">
        <v>6538537.24416934</v>
      </c>
      <c r="O83" s="0" t="n">
        <v>6180665.89584617</v>
      </c>
      <c r="P83" s="0" t="n">
        <v>714767.93804814</v>
      </c>
      <c r="Q83" s="0" t="n">
        <v>693324.899906696</v>
      </c>
    </row>
    <row r="84" customFormat="false" ht="12.8" hidden="false" customHeight="false" outlineLevel="0" collapsed="false">
      <c r="A84" s="0" t="n">
        <v>131</v>
      </c>
      <c r="B84" s="0" t="n">
        <v>39313108.2044861</v>
      </c>
      <c r="C84" s="0" t="n">
        <v>37708131.8370842</v>
      </c>
      <c r="D84" s="0" t="n">
        <v>39469690.2466049</v>
      </c>
      <c r="E84" s="0" t="n">
        <v>37855318.8978473</v>
      </c>
      <c r="F84" s="0" t="n">
        <v>27328707.3273787</v>
      </c>
      <c r="G84" s="0" t="n">
        <v>10379424.5097055</v>
      </c>
      <c r="H84" s="0" t="n">
        <v>27475894.8774137</v>
      </c>
      <c r="I84" s="0" t="n">
        <v>10379424.0204335</v>
      </c>
      <c r="J84" s="0" t="n">
        <v>4412510.01452357</v>
      </c>
      <c r="K84" s="0" t="n">
        <v>4280134.71408786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39567554.6471886</v>
      </c>
      <c r="C85" s="0" t="n">
        <v>37953660.6578108</v>
      </c>
      <c r="D85" s="0" t="n">
        <v>39723100.5673587</v>
      </c>
      <c r="E85" s="0" t="n">
        <v>38099873.3561954</v>
      </c>
      <c r="F85" s="0" t="n">
        <v>27496792.8088323</v>
      </c>
      <c r="G85" s="0" t="n">
        <v>10456867.8489785</v>
      </c>
      <c r="H85" s="0" t="n">
        <v>27643005.998524</v>
      </c>
      <c r="I85" s="0" t="n">
        <v>10456867.3576714</v>
      </c>
      <c r="J85" s="0" t="n">
        <v>4509700.66373945</v>
      </c>
      <c r="K85" s="0" t="n">
        <v>4374409.64382727</v>
      </c>
      <c r="L85" s="0" t="n">
        <v>6585589.93925347</v>
      </c>
      <c r="M85" s="0" t="n">
        <v>6224506.09442381</v>
      </c>
      <c r="N85" s="0" t="n">
        <v>6611514.18254253</v>
      </c>
      <c r="O85" s="0" t="n">
        <v>6248876.30553119</v>
      </c>
      <c r="P85" s="0" t="n">
        <v>751616.777289908</v>
      </c>
      <c r="Q85" s="0" t="n">
        <v>729068.273971211</v>
      </c>
    </row>
    <row r="86" customFormat="false" ht="12.8" hidden="false" customHeight="false" outlineLevel="0" collapsed="false">
      <c r="A86" s="0" t="n">
        <v>133</v>
      </c>
      <c r="B86" s="0" t="n">
        <v>39758914.3308616</v>
      </c>
      <c r="C86" s="0" t="n">
        <v>38139513.7429804</v>
      </c>
      <c r="D86" s="0" t="n">
        <v>39911704.3266476</v>
      </c>
      <c r="E86" s="0" t="n">
        <v>38283135.8708821</v>
      </c>
      <c r="F86" s="0" t="n">
        <v>27602901.0649207</v>
      </c>
      <c r="G86" s="0" t="n">
        <v>10536612.6780596</v>
      </c>
      <c r="H86" s="0" t="n">
        <v>27746523.6857741</v>
      </c>
      <c r="I86" s="0" t="n">
        <v>10536612.185108</v>
      </c>
      <c r="J86" s="0" t="n">
        <v>4623508.44004085</v>
      </c>
      <c r="K86" s="0" t="n">
        <v>4484803.18683962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39986176.1837111</v>
      </c>
      <c r="C87" s="0" t="n">
        <v>38357163.7937514</v>
      </c>
      <c r="D87" s="0" t="n">
        <v>40138718.9203392</v>
      </c>
      <c r="E87" s="0" t="n">
        <v>38500552.2119935</v>
      </c>
      <c r="F87" s="0" t="n">
        <v>27759433.731631</v>
      </c>
      <c r="G87" s="0" t="n">
        <v>10597730.0621204</v>
      </c>
      <c r="H87" s="0" t="n">
        <v>27902822.6960822</v>
      </c>
      <c r="I87" s="0" t="n">
        <v>10597729.5159113</v>
      </c>
      <c r="J87" s="0" t="n">
        <v>4701596.61858602</v>
      </c>
      <c r="K87" s="0" t="n">
        <v>4560548.72002843</v>
      </c>
      <c r="L87" s="0" t="n">
        <v>6653927.09833627</v>
      </c>
      <c r="M87" s="0" t="n">
        <v>6289379.12479997</v>
      </c>
      <c r="N87" s="0" t="n">
        <v>6679350.58277739</v>
      </c>
      <c r="O87" s="0" t="n">
        <v>6313278.4721988</v>
      </c>
      <c r="P87" s="0" t="n">
        <v>783599.436431002</v>
      </c>
      <c r="Q87" s="0" t="n">
        <v>760091.453338072</v>
      </c>
    </row>
    <row r="88" customFormat="false" ht="12.8" hidden="false" customHeight="false" outlineLevel="0" collapsed="false">
      <c r="A88" s="0" t="n">
        <v>135</v>
      </c>
      <c r="B88" s="0" t="n">
        <v>40267298.3930375</v>
      </c>
      <c r="C88" s="0" t="n">
        <v>38627011.1536887</v>
      </c>
      <c r="D88" s="0" t="n">
        <v>40418290.2461585</v>
      </c>
      <c r="E88" s="0" t="n">
        <v>38768942.2087462</v>
      </c>
      <c r="F88" s="0" t="n">
        <v>27941131.6787492</v>
      </c>
      <c r="G88" s="0" t="n">
        <v>10685879.4749394</v>
      </c>
      <c r="H88" s="0" t="n">
        <v>28083063.2935961</v>
      </c>
      <c r="I88" s="0" t="n">
        <v>10685878.9151501</v>
      </c>
      <c r="J88" s="0" t="n">
        <v>4785757.47889517</v>
      </c>
      <c r="K88" s="0" t="n">
        <v>4642184.75452832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40507525.1686828</v>
      </c>
      <c r="C89" s="0" t="n">
        <v>38859851.437507</v>
      </c>
      <c r="D89" s="0" t="n">
        <v>40655641.5499711</v>
      </c>
      <c r="E89" s="0" t="n">
        <v>38999079.5434809</v>
      </c>
      <c r="F89" s="0" t="n">
        <v>28158845.8142288</v>
      </c>
      <c r="G89" s="0" t="n">
        <v>10701005.6232782</v>
      </c>
      <c r="H89" s="0" t="n">
        <v>28298074.4824111</v>
      </c>
      <c r="I89" s="0" t="n">
        <v>10701005.0610699</v>
      </c>
      <c r="J89" s="0" t="n">
        <v>4973018.33579783</v>
      </c>
      <c r="K89" s="0" t="n">
        <v>4823827.78572389</v>
      </c>
      <c r="L89" s="0" t="n">
        <v>6744393.98200044</v>
      </c>
      <c r="M89" s="0" t="n">
        <v>6377575.36941966</v>
      </c>
      <c r="N89" s="0" t="n">
        <v>6769079.82247002</v>
      </c>
      <c r="O89" s="0" t="n">
        <v>6400781.37429138</v>
      </c>
      <c r="P89" s="0" t="n">
        <v>828836.389299638</v>
      </c>
      <c r="Q89" s="0" t="n">
        <v>803971.297620649</v>
      </c>
    </row>
    <row r="90" customFormat="false" ht="12.8" hidden="false" customHeight="false" outlineLevel="0" collapsed="false">
      <c r="A90" s="0" t="n">
        <v>137</v>
      </c>
      <c r="B90" s="0" t="n">
        <v>40644925.3425736</v>
      </c>
      <c r="C90" s="0" t="n">
        <v>38993057.6855662</v>
      </c>
      <c r="D90" s="0" t="n">
        <v>40791260.0484002</v>
      </c>
      <c r="E90" s="0" t="n">
        <v>39130610.3007064</v>
      </c>
      <c r="F90" s="0" t="n">
        <v>28244408.4878481</v>
      </c>
      <c r="G90" s="0" t="n">
        <v>10748649.1977181</v>
      </c>
      <c r="H90" s="0" t="n">
        <v>28381961.6565275</v>
      </c>
      <c r="I90" s="0" t="n">
        <v>10748648.6441789</v>
      </c>
      <c r="J90" s="0" t="n">
        <v>5090339.26168659</v>
      </c>
      <c r="K90" s="0" t="n">
        <v>4937629.08383599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40867883.7955721</v>
      </c>
      <c r="C91" s="0" t="n">
        <v>39208241.7884279</v>
      </c>
      <c r="D91" s="0" t="n">
        <v>41013942.3981859</v>
      </c>
      <c r="E91" s="0" t="n">
        <v>39345535.0430944</v>
      </c>
      <c r="F91" s="0" t="n">
        <v>28490675.6305557</v>
      </c>
      <c r="G91" s="0" t="n">
        <v>10717566.1578721</v>
      </c>
      <c r="H91" s="0" t="n">
        <v>28627969.4401104</v>
      </c>
      <c r="I91" s="0" t="n">
        <v>10717565.602984</v>
      </c>
      <c r="J91" s="0" t="n">
        <v>5226450.45686444</v>
      </c>
      <c r="K91" s="0" t="n">
        <v>5069656.94315851</v>
      </c>
      <c r="L91" s="0" t="n">
        <v>6801961.26993588</v>
      </c>
      <c r="M91" s="0" t="n">
        <v>6431892.75241483</v>
      </c>
      <c r="N91" s="0" t="n">
        <v>6826304.0516978</v>
      </c>
      <c r="O91" s="0" t="n">
        <v>6454776.29877728</v>
      </c>
      <c r="P91" s="0" t="n">
        <v>871075.076144074</v>
      </c>
      <c r="Q91" s="0" t="n">
        <v>844942.823859752</v>
      </c>
    </row>
    <row r="92" customFormat="false" ht="12.8" hidden="false" customHeight="false" outlineLevel="0" collapsed="false">
      <c r="A92" s="0" t="n">
        <v>139</v>
      </c>
      <c r="B92" s="0" t="n">
        <v>41089374.5348892</v>
      </c>
      <c r="C92" s="0" t="n">
        <v>39421955.3899977</v>
      </c>
      <c r="D92" s="0" t="n">
        <v>41234639.0299839</v>
      </c>
      <c r="E92" s="0" t="n">
        <v>39558502.1780282</v>
      </c>
      <c r="F92" s="0" t="n">
        <v>28643249.8721162</v>
      </c>
      <c r="G92" s="0" t="n">
        <v>10778705.5178815</v>
      </c>
      <c r="H92" s="0" t="n">
        <v>28779797.204355</v>
      </c>
      <c r="I92" s="0" t="n">
        <v>10778704.9736732</v>
      </c>
      <c r="J92" s="0" t="n">
        <v>5332272.47457449</v>
      </c>
      <c r="K92" s="0" t="n">
        <v>5172304.30033726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41382672.632381</v>
      </c>
      <c r="C93" s="0" t="n">
        <v>39704447.8774757</v>
      </c>
      <c r="D93" s="0" t="n">
        <v>41527703.2268368</v>
      </c>
      <c r="E93" s="0" t="n">
        <v>39840774.7644376</v>
      </c>
      <c r="F93" s="0" t="n">
        <v>28824892.867908</v>
      </c>
      <c r="G93" s="0" t="n">
        <v>10879555.0095677</v>
      </c>
      <c r="H93" s="0" t="n">
        <v>28961220.2985003</v>
      </c>
      <c r="I93" s="0" t="n">
        <v>10879554.4659373</v>
      </c>
      <c r="J93" s="0" t="n">
        <v>5422543.99012656</v>
      </c>
      <c r="K93" s="0" t="n">
        <v>5259867.67042276</v>
      </c>
      <c r="L93" s="0" t="n">
        <v>6886034.32920311</v>
      </c>
      <c r="M93" s="0" t="n">
        <v>6511471.48391855</v>
      </c>
      <c r="N93" s="0" t="n">
        <v>6910205.7691999</v>
      </c>
      <c r="O93" s="0" t="n">
        <v>6534193.97478888</v>
      </c>
      <c r="P93" s="0" t="n">
        <v>903757.33168776</v>
      </c>
      <c r="Q93" s="0" t="n">
        <v>876644.611737127</v>
      </c>
    </row>
    <row r="94" customFormat="false" ht="12.8" hidden="false" customHeight="false" outlineLevel="0" collapsed="false">
      <c r="A94" s="0" t="n">
        <v>141</v>
      </c>
      <c r="B94" s="0" t="n">
        <v>41479445.2786968</v>
      </c>
      <c r="C94" s="0" t="n">
        <v>39798257.8847132</v>
      </c>
      <c r="D94" s="0" t="n">
        <v>41623141.418739</v>
      </c>
      <c r="E94" s="0" t="n">
        <v>39933330.3819526</v>
      </c>
      <c r="F94" s="0" t="n">
        <v>28863760.6764182</v>
      </c>
      <c r="G94" s="0" t="n">
        <v>10934497.208295</v>
      </c>
      <c r="H94" s="0" t="n">
        <v>28998833.7180355</v>
      </c>
      <c r="I94" s="0" t="n">
        <v>10934496.663917</v>
      </c>
      <c r="J94" s="0" t="n">
        <v>5470375.26608746</v>
      </c>
      <c r="K94" s="0" t="n">
        <v>5306264.00810484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41716441.0266914</v>
      </c>
      <c r="C95" s="0" t="n">
        <v>40027135.8357383</v>
      </c>
      <c r="D95" s="0" t="n">
        <v>41857351.8837284</v>
      </c>
      <c r="E95" s="0" t="n">
        <v>40159592.1851639</v>
      </c>
      <c r="F95" s="0" t="n">
        <v>28990225.1522763</v>
      </c>
      <c r="G95" s="0" t="n">
        <v>11036910.683462</v>
      </c>
      <c r="H95" s="0" t="n">
        <v>29122682.0471968</v>
      </c>
      <c r="I95" s="0" t="n">
        <v>11036910.1379672</v>
      </c>
      <c r="J95" s="0" t="n">
        <v>5546366.47812924</v>
      </c>
      <c r="K95" s="0" t="n">
        <v>5379975.48378536</v>
      </c>
      <c r="L95" s="0" t="n">
        <v>6941534.74153367</v>
      </c>
      <c r="M95" s="0" t="n">
        <v>6564495.03355835</v>
      </c>
      <c r="N95" s="0" t="n">
        <v>6965019.91602721</v>
      </c>
      <c r="O95" s="0" t="n">
        <v>6586572.7785519</v>
      </c>
      <c r="P95" s="0" t="n">
        <v>924394.41302154</v>
      </c>
      <c r="Q95" s="0" t="n">
        <v>896662.580630894</v>
      </c>
    </row>
    <row r="96" customFormat="false" ht="12.8" hidden="false" customHeight="false" outlineLevel="0" collapsed="false">
      <c r="A96" s="0" t="n">
        <v>143</v>
      </c>
      <c r="B96" s="0" t="n">
        <v>42041657.0731647</v>
      </c>
      <c r="C96" s="0" t="n">
        <v>40340435.4839169</v>
      </c>
      <c r="D96" s="0" t="n">
        <v>42181768.5756939</v>
      </c>
      <c r="E96" s="0" t="n">
        <v>40472143.298036</v>
      </c>
      <c r="F96" s="0" t="n">
        <v>29161202.0433553</v>
      </c>
      <c r="G96" s="0" t="n">
        <v>11179233.4405616</v>
      </c>
      <c r="H96" s="0" t="n">
        <v>29292910.4042387</v>
      </c>
      <c r="I96" s="0" t="n">
        <v>11179232.8937973</v>
      </c>
      <c r="J96" s="0" t="n">
        <v>5657266.92247566</v>
      </c>
      <c r="K96" s="0" t="n">
        <v>5487548.9148014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42250819.4186241</v>
      </c>
      <c r="C97" s="0" t="n">
        <v>40541518.8762951</v>
      </c>
      <c r="D97" s="0" t="n">
        <v>42390965.8780317</v>
      </c>
      <c r="E97" s="0" t="n">
        <v>40673259.8945092</v>
      </c>
      <c r="F97" s="0" t="n">
        <v>29367480.529972</v>
      </c>
      <c r="G97" s="0" t="n">
        <v>11174038.346323</v>
      </c>
      <c r="H97" s="0" t="n">
        <v>29499222.0965292</v>
      </c>
      <c r="I97" s="0" t="n">
        <v>11174037.7979799</v>
      </c>
      <c r="J97" s="0" t="n">
        <v>5726334.67252562</v>
      </c>
      <c r="K97" s="0" t="n">
        <v>5554544.63234985</v>
      </c>
      <c r="L97" s="0" t="n">
        <v>7030841.536743</v>
      </c>
      <c r="M97" s="0" t="n">
        <v>6649697.2759758</v>
      </c>
      <c r="N97" s="0" t="n">
        <v>7054199.8794936</v>
      </c>
      <c r="O97" s="0" t="n">
        <v>6671655.80790809</v>
      </c>
      <c r="P97" s="0" t="n">
        <v>954389.112087603</v>
      </c>
      <c r="Q97" s="0" t="n">
        <v>925757.438724975</v>
      </c>
    </row>
    <row r="98" customFormat="false" ht="12.8" hidden="false" customHeight="false" outlineLevel="0" collapsed="false">
      <c r="A98" s="0" t="n">
        <v>145</v>
      </c>
      <c r="B98" s="0" t="n">
        <v>42525095.8315276</v>
      </c>
      <c r="C98" s="0" t="n">
        <v>40806376.3068511</v>
      </c>
      <c r="D98" s="0" t="n">
        <v>42664353.2604676</v>
      </c>
      <c r="E98" s="0" t="n">
        <v>40937281.6449221</v>
      </c>
      <c r="F98" s="0" t="n">
        <v>29563673.49461</v>
      </c>
      <c r="G98" s="0" t="n">
        <v>11242702.812241</v>
      </c>
      <c r="H98" s="0" t="n">
        <v>29694579.3765669</v>
      </c>
      <c r="I98" s="0" t="n">
        <v>11242702.2683551</v>
      </c>
      <c r="J98" s="0" t="n">
        <v>5875803.98808393</v>
      </c>
      <c r="K98" s="0" t="n">
        <v>5699529.86844141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42752920.3791018</v>
      </c>
      <c r="C99" s="0" t="n">
        <v>41025888.7368211</v>
      </c>
      <c r="D99" s="0" t="n">
        <v>42891650.5925744</v>
      </c>
      <c r="E99" s="0" t="n">
        <v>41156298.9731212</v>
      </c>
      <c r="F99" s="0" t="n">
        <v>29772810.7052374</v>
      </c>
      <c r="G99" s="0" t="n">
        <v>11253078.0315837</v>
      </c>
      <c r="H99" s="0" t="n">
        <v>29903221.4866361</v>
      </c>
      <c r="I99" s="0" t="n">
        <v>11253077.486485</v>
      </c>
      <c r="J99" s="0" t="n">
        <v>5977374.7294276</v>
      </c>
      <c r="K99" s="0" t="n">
        <v>5798053.48754477</v>
      </c>
      <c r="L99" s="0" t="n">
        <v>7116485.2188345</v>
      </c>
      <c r="M99" s="0" t="n">
        <v>6732353.87169471</v>
      </c>
      <c r="N99" s="0" t="n">
        <v>7139607.60737424</v>
      </c>
      <c r="O99" s="0" t="n">
        <v>6754090.61467647</v>
      </c>
      <c r="P99" s="0" t="n">
        <v>996229.121571267</v>
      </c>
      <c r="Q99" s="0" t="n">
        <v>966342.247924129</v>
      </c>
    </row>
    <row r="100" customFormat="false" ht="12.8" hidden="false" customHeight="false" outlineLevel="0" collapsed="false">
      <c r="A100" s="0" t="n">
        <v>147</v>
      </c>
      <c r="B100" s="0" t="n">
        <v>42894709.7899256</v>
      </c>
      <c r="C100" s="0" t="n">
        <v>41165087.7663577</v>
      </c>
      <c r="D100" s="0" t="n">
        <v>43029824.483953</v>
      </c>
      <c r="E100" s="0" t="n">
        <v>41292100.4911225</v>
      </c>
      <c r="F100" s="0" t="n">
        <v>29906609.3334131</v>
      </c>
      <c r="G100" s="0" t="n">
        <v>11258478.4329446</v>
      </c>
      <c r="H100" s="0" t="n">
        <v>30033622.574948</v>
      </c>
      <c r="I100" s="0" t="n">
        <v>11258477.9161745</v>
      </c>
      <c r="J100" s="0" t="n">
        <v>6048690.98488379</v>
      </c>
      <c r="K100" s="0" t="n">
        <v>5867230.25533728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43225005.0678131</v>
      </c>
      <c r="C101" s="0" t="n">
        <v>41482912.5985325</v>
      </c>
      <c r="D101" s="0" t="n">
        <v>43359991.6683943</v>
      </c>
      <c r="E101" s="0" t="n">
        <v>41609801.6207831</v>
      </c>
      <c r="F101" s="0" t="n">
        <v>30170246.249257</v>
      </c>
      <c r="G101" s="0" t="n">
        <v>11312666.3492755</v>
      </c>
      <c r="H101" s="0" t="n">
        <v>30297135.7897591</v>
      </c>
      <c r="I101" s="0" t="n">
        <v>11312665.831024</v>
      </c>
      <c r="J101" s="0" t="n">
        <v>6210440.60130647</v>
      </c>
      <c r="K101" s="0" t="n">
        <v>6024127.38326728</v>
      </c>
      <c r="L101" s="0" t="n">
        <v>7193524.8883707</v>
      </c>
      <c r="M101" s="0" t="n">
        <v>6805240.87619753</v>
      </c>
      <c r="N101" s="0" t="n">
        <v>7216022.94821026</v>
      </c>
      <c r="O101" s="0" t="n">
        <v>6826390.75893857</v>
      </c>
      <c r="P101" s="0" t="n">
        <v>1035073.43355108</v>
      </c>
      <c r="Q101" s="0" t="n">
        <v>1004021.23054455</v>
      </c>
    </row>
    <row r="102" customFormat="false" ht="12.8" hidden="false" customHeight="false" outlineLevel="0" collapsed="false">
      <c r="A102" s="0" t="n">
        <v>149</v>
      </c>
      <c r="B102" s="0" t="n">
        <v>43416711.6163963</v>
      </c>
      <c r="C102" s="0" t="n">
        <v>41666597.5909741</v>
      </c>
      <c r="D102" s="0" t="n">
        <v>43551395.5812299</v>
      </c>
      <c r="E102" s="0" t="n">
        <v>41793202.3702688</v>
      </c>
      <c r="F102" s="0" t="n">
        <v>30358808.6218956</v>
      </c>
      <c r="G102" s="0" t="n">
        <v>11307788.9690785</v>
      </c>
      <c r="H102" s="0" t="n">
        <v>30485413.9196257</v>
      </c>
      <c r="I102" s="0" t="n">
        <v>11307788.4506431</v>
      </c>
      <c r="J102" s="0" t="n">
        <v>6310524.43117837</v>
      </c>
      <c r="K102" s="0" t="n">
        <v>6121208.69824302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43683876.3128717</v>
      </c>
      <c r="C103" s="0" t="n">
        <v>41924817.75342</v>
      </c>
      <c r="D103" s="0" t="n">
        <v>43818023.9439019</v>
      </c>
      <c r="E103" s="0" t="n">
        <v>42050919.1743213</v>
      </c>
      <c r="F103" s="0" t="n">
        <v>30599733.4744461</v>
      </c>
      <c r="G103" s="0" t="n">
        <v>11325084.2789739</v>
      </c>
      <c r="H103" s="0" t="n">
        <v>30725835.4201948</v>
      </c>
      <c r="I103" s="0" t="n">
        <v>11325083.7541265</v>
      </c>
      <c r="J103" s="0" t="n">
        <v>6485181.48005146</v>
      </c>
      <c r="K103" s="0" t="n">
        <v>6290626.03564992</v>
      </c>
      <c r="L103" s="0" t="n">
        <v>7269704.564684</v>
      </c>
      <c r="M103" s="0" t="n">
        <v>6878139.10309945</v>
      </c>
      <c r="N103" s="0" t="n">
        <v>7292062.97892186</v>
      </c>
      <c r="O103" s="0" t="n">
        <v>6899157.97915313</v>
      </c>
      <c r="P103" s="0" t="n">
        <v>1080863.58000858</v>
      </c>
      <c r="Q103" s="0" t="n">
        <v>1048437.67260832</v>
      </c>
    </row>
    <row r="104" customFormat="false" ht="12.8" hidden="false" customHeight="false" outlineLevel="0" collapsed="false">
      <c r="A104" s="0" t="n">
        <v>151</v>
      </c>
      <c r="B104" s="0" t="n">
        <v>43797093.9795541</v>
      </c>
      <c r="C104" s="0" t="n">
        <v>42033790.9719536</v>
      </c>
      <c r="D104" s="0" t="n">
        <v>43930444.3857524</v>
      </c>
      <c r="E104" s="0" t="n">
        <v>42159143.1237606</v>
      </c>
      <c r="F104" s="0" t="n">
        <v>30696230.21385</v>
      </c>
      <c r="G104" s="0" t="n">
        <v>11337560.7581036</v>
      </c>
      <c r="H104" s="0" t="n">
        <v>30821582.9710908</v>
      </c>
      <c r="I104" s="0" t="n">
        <v>11337560.1526698</v>
      </c>
      <c r="J104" s="0" t="n">
        <v>6558756.83608549</v>
      </c>
      <c r="K104" s="0" t="n">
        <v>6361994.13100293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43840465.226009</v>
      </c>
      <c r="C105" s="0" t="n">
        <v>42075335.4900125</v>
      </c>
      <c r="D105" s="0" t="n">
        <v>43972644.3408593</v>
      </c>
      <c r="E105" s="0" t="n">
        <v>42199584.3015651</v>
      </c>
      <c r="F105" s="0" t="n">
        <v>30769234.0801126</v>
      </c>
      <c r="G105" s="0" t="n">
        <v>11306101.4098999</v>
      </c>
      <c r="H105" s="0" t="n">
        <v>30893483.498848</v>
      </c>
      <c r="I105" s="0" t="n">
        <v>11306100.8027172</v>
      </c>
      <c r="J105" s="0" t="n">
        <v>6644977.19797914</v>
      </c>
      <c r="K105" s="0" t="n">
        <v>6445627.88203977</v>
      </c>
      <c r="L105" s="0" t="n">
        <v>7297271.55292776</v>
      </c>
      <c r="M105" s="0" t="n">
        <v>6905549.06921236</v>
      </c>
      <c r="N105" s="0" t="n">
        <v>7319301.49036481</v>
      </c>
      <c r="O105" s="0" t="n">
        <v>6926259.2192811</v>
      </c>
      <c r="P105" s="0" t="n">
        <v>1107496.19966319</v>
      </c>
      <c r="Q105" s="0" t="n">
        <v>1074271.31367329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3559515.16025303</v>
      </c>
      <c r="C18" s="0" t="n">
        <v>1542915.25823761</v>
      </c>
      <c r="D18" s="0" t="n">
        <v>989721.787839886</v>
      </c>
      <c r="E18" s="0" t="n">
        <v>278598.136129824</v>
      </c>
      <c r="F18" s="0" t="n">
        <v>630864.575043248</v>
      </c>
      <c r="G18" s="0" t="n">
        <v>6070.62642893555</v>
      </c>
      <c r="H18" s="0" t="n">
        <v>65871.6976243044</v>
      </c>
      <c r="I18" s="0" t="n">
        <v>36389.571039491</v>
      </c>
      <c r="J18" s="0" t="n">
        <v>9083.50790972953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</v>
      </c>
      <c r="F19" s="0" t="n">
        <v>0</v>
      </c>
      <c r="G19" s="0" t="n">
        <v>6169.55732468685</v>
      </c>
      <c r="H19" s="0" t="n">
        <v>66263.8327109009</v>
      </c>
      <c r="I19" s="0" t="n">
        <v>23027.3596069174</v>
      </c>
      <c r="J19" s="0" t="n">
        <v>7576.45314225498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70708.0303002217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287859.82917519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9473.29388034304</v>
      </c>
    </row>
    <row r="22" customFormat="false" ht="12.8" hidden="false" customHeight="false" outlineLevel="0" collapsed="false">
      <c r="A22" s="0" t="n">
        <v>69</v>
      </c>
      <c r="B22" s="0" t="n">
        <v>3802606.59626757</v>
      </c>
      <c r="C22" s="0" t="n">
        <v>1541859.35776798</v>
      </c>
      <c r="D22" s="0" t="n">
        <v>1235200.19818634</v>
      </c>
      <c r="E22" s="0" t="n">
        <v>284266.217057393</v>
      </c>
      <c r="F22" s="0" t="n">
        <v>633854.255475023</v>
      </c>
      <c r="G22" s="0" t="n">
        <v>5402.69725035065</v>
      </c>
      <c r="H22" s="0" t="n">
        <v>62893.6549052517</v>
      </c>
      <c r="I22" s="0" t="n">
        <v>30386.1044057427</v>
      </c>
      <c r="J22" s="0" t="n">
        <v>9040.41732226732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719857.148076303</v>
      </c>
      <c r="E23" s="0" t="n">
        <v>306462.110817966</v>
      </c>
      <c r="F23" s="0" t="n">
        <v>0</v>
      </c>
      <c r="G23" s="0" t="n">
        <v>7095.31541276765</v>
      </c>
      <c r="H23" s="0" t="n">
        <v>57625.9843715953</v>
      </c>
      <c r="I23" s="0" t="n">
        <v>29056.4208447741</v>
      </c>
      <c r="J23" s="0" t="n">
        <v>9603.94656150738</v>
      </c>
    </row>
    <row r="24" customFormat="false" ht="12.8" hidden="false" customHeight="false" outlineLevel="0" collapsed="false">
      <c r="A24" s="0" t="n">
        <v>71</v>
      </c>
      <c r="B24" s="0" t="n">
        <v>2954844.67502404</v>
      </c>
      <c r="C24" s="0" t="n">
        <v>1709253.68196235</v>
      </c>
      <c r="D24" s="0" t="n">
        <v>834734.444737865</v>
      </c>
      <c r="E24" s="0" t="n">
        <v>300335.605347862</v>
      </c>
      <c r="F24" s="0" t="n">
        <v>0</v>
      </c>
      <c r="G24" s="0" t="n">
        <v>4445.98311320319</v>
      </c>
      <c r="H24" s="0" t="n">
        <v>72435.7014906848</v>
      </c>
      <c r="I24" s="0" t="n">
        <v>24283.908467729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2961636.41689661</v>
      </c>
      <c r="C25" s="0" t="n">
        <v>1699560.54745435</v>
      </c>
      <c r="D25" s="0" t="n">
        <v>860957.314866229</v>
      </c>
      <c r="E25" s="0" t="n">
        <v>290545.286865362</v>
      </c>
      <c r="F25" s="0" t="n">
        <v>0</v>
      </c>
      <c r="G25" s="0" t="n">
        <v>5696.10620891605</v>
      </c>
      <c r="H25" s="0" t="n">
        <v>60208.7781111034</v>
      </c>
      <c r="I25" s="0" t="n">
        <v>36063.5564107222</v>
      </c>
      <c r="J25" s="0" t="n">
        <v>8604.82697993548</v>
      </c>
    </row>
    <row r="26" customFormat="false" ht="12.8" hidden="false" customHeight="false" outlineLevel="0" collapsed="false">
      <c r="A26" s="0" t="n">
        <v>73</v>
      </c>
      <c r="B26" s="0" t="n">
        <v>3375406.5967395</v>
      </c>
      <c r="C26" s="0" t="n">
        <v>1550280.44260252</v>
      </c>
      <c r="D26" s="0" t="n">
        <v>856823.447548551</v>
      </c>
      <c r="E26" s="0" t="n">
        <v>275574.371387914</v>
      </c>
      <c r="F26" s="0" t="n">
        <v>601685.4390172</v>
      </c>
      <c r="G26" s="0" t="n">
        <v>4671.54696272375</v>
      </c>
      <c r="H26" s="0" t="n">
        <v>48633.9126646628</v>
      </c>
      <c r="I26" s="0" t="n">
        <v>30943.3419069008</v>
      </c>
      <c r="J26" s="0" t="n">
        <v>6794.09464903482</v>
      </c>
    </row>
    <row r="27" customFormat="false" ht="12.8" hidden="false" customHeight="false" outlineLevel="0" collapsed="false">
      <c r="A27" s="0" t="n">
        <v>74</v>
      </c>
      <c r="B27" s="0" t="n">
        <v>2839708.15475058</v>
      </c>
      <c r="C27" s="0" t="n">
        <v>1563926.27766091</v>
      </c>
      <c r="D27" s="0" t="n">
        <v>902647.308800673</v>
      </c>
      <c r="E27" s="0" t="n">
        <v>275371.028859961</v>
      </c>
      <c r="F27" s="0" t="n">
        <v>0</v>
      </c>
      <c r="G27" s="0" t="n">
        <v>7657.46173876073</v>
      </c>
      <c r="H27" s="0" t="n">
        <v>52611.0060713918</v>
      </c>
      <c r="I27" s="0" t="n">
        <v>29733.6267774402</v>
      </c>
      <c r="J27" s="0" t="n">
        <v>7761.44484144222</v>
      </c>
    </row>
    <row r="28" customFormat="false" ht="12.8" hidden="false" customHeight="false" outlineLevel="0" collapsed="false">
      <c r="A28" s="0" t="n">
        <v>75</v>
      </c>
      <c r="B28" s="0" t="n">
        <v>2973635.78248596</v>
      </c>
      <c r="C28" s="0" t="n">
        <v>1604072.37393698</v>
      </c>
      <c r="D28" s="0" t="n">
        <v>977894.522291765</v>
      </c>
      <c r="E28" s="0" t="n">
        <v>284304.814595134</v>
      </c>
      <c r="F28" s="0" t="n">
        <v>0</v>
      </c>
      <c r="G28" s="0" t="n">
        <v>10261.2308372622</v>
      </c>
      <c r="H28" s="0" t="n">
        <v>59916.3759514931</v>
      </c>
      <c r="I28" s="0" t="n">
        <v>28311.9801855515</v>
      </c>
      <c r="J28" s="0" t="n">
        <v>9029.92143034929</v>
      </c>
    </row>
    <row r="29" customFormat="false" ht="12.8" hidden="false" customHeight="false" outlineLevel="0" collapsed="false">
      <c r="A29" s="0" t="n">
        <v>76</v>
      </c>
      <c r="B29" s="0" t="n">
        <v>3089675.03193911</v>
      </c>
      <c r="C29" s="0" t="n">
        <v>1692345.39271222</v>
      </c>
      <c r="D29" s="0" t="n">
        <v>983392.89917594</v>
      </c>
      <c r="E29" s="0" t="n">
        <v>295135.102741789</v>
      </c>
      <c r="F29" s="0" t="n">
        <v>0</v>
      </c>
      <c r="G29" s="0" t="n">
        <v>8725.77516960102</v>
      </c>
      <c r="H29" s="0" t="n">
        <v>64064.2751612863</v>
      </c>
      <c r="I29" s="0" t="n">
        <v>36392.5333400366</v>
      </c>
      <c r="J29" s="0" t="n">
        <v>9826.19199726244</v>
      </c>
    </row>
    <row r="30" customFormat="false" ht="12.8" hidden="false" customHeight="false" outlineLevel="0" collapsed="false">
      <c r="A30" s="0" t="n">
        <v>77</v>
      </c>
      <c r="B30" s="0" t="n">
        <v>3791113.94891539</v>
      </c>
      <c r="C30" s="0" t="n">
        <v>1773760.39726436</v>
      </c>
      <c r="D30" s="0" t="n">
        <v>935840.028226869</v>
      </c>
      <c r="E30" s="0" t="n">
        <v>301873.038300071</v>
      </c>
      <c r="F30" s="0" t="n">
        <v>678028.606978414</v>
      </c>
      <c r="G30" s="0" t="n">
        <v>9500.79373656991</v>
      </c>
      <c r="H30" s="0" t="n">
        <v>48397.3049156377</v>
      </c>
      <c r="I30" s="0" t="n">
        <v>37708.1116950927</v>
      </c>
      <c r="J30" s="0" t="n">
        <v>6854.79902646471</v>
      </c>
    </row>
    <row r="31" customFormat="false" ht="12.8" hidden="false" customHeight="false" outlineLevel="0" collapsed="false">
      <c r="A31" s="0" t="n">
        <v>78</v>
      </c>
      <c r="B31" s="0" t="n">
        <v>3200750.06875243</v>
      </c>
      <c r="C31" s="0" t="n">
        <v>1873326.21421851</v>
      </c>
      <c r="D31" s="0" t="n">
        <v>904992.240365448</v>
      </c>
      <c r="E31" s="0" t="n">
        <v>308149.382082936</v>
      </c>
      <c r="F31" s="0" t="n">
        <v>0</v>
      </c>
      <c r="G31" s="0" t="n">
        <v>9477.95985699089</v>
      </c>
      <c r="H31" s="0" t="n">
        <v>53125.3217303012</v>
      </c>
      <c r="I31" s="0" t="n">
        <v>43277.4990927164</v>
      </c>
      <c r="J31" s="0" t="n">
        <v>8012.8176367494</v>
      </c>
    </row>
    <row r="32" customFormat="false" ht="12.8" hidden="false" customHeight="false" outlineLevel="0" collapsed="false">
      <c r="A32" s="0" t="n">
        <v>79</v>
      </c>
      <c r="B32" s="0" t="n">
        <v>3277489.05612993</v>
      </c>
      <c r="C32" s="0" t="n">
        <v>1894949.01204549</v>
      </c>
      <c r="D32" s="0" t="n">
        <v>966571.408639238</v>
      </c>
      <c r="E32" s="0" t="n">
        <v>313814.389524282</v>
      </c>
      <c r="F32" s="0" t="n">
        <v>0</v>
      </c>
      <c r="G32" s="0" t="n">
        <v>6815.62814599498</v>
      </c>
      <c r="H32" s="0" t="n">
        <v>51543.027626708</v>
      </c>
      <c r="I32" s="0" t="n">
        <v>34799.9293154686</v>
      </c>
      <c r="J32" s="0" t="n">
        <v>8273.78883429115</v>
      </c>
    </row>
    <row r="33" customFormat="false" ht="12.8" hidden="false" customHeight="false" outlineLevel="0" collapsed="false">
      <c r="A33" s="0" t="n">
        <v>80</v>
      </c>
      <c r="B33" s="0" t="n">
        <v>3345150.28279741</v>
      </c>
      <c r="C33" s="0" t="n">
        <v>1966902.21830854</v>
      </c>
      <c r="D33" s="0" t="n">
        <v>940017.561253105</v>
      </c>
      <c r="E33" s="0" t="n">
        <v>318462.127270258</v>
      </c>
      <c r="F33" s="0" t="n">
        <v>0</v>
      </c>
      <c r="G33" s="0" t="n">
        <v>10731.0833120896</v>
      </c>
      <c r="H33" s="0" t="n">
        <v>64629.1367995218</v>
      </c>
      <c r="I33" s="0" t="n">
        <v>35236.293817251</v>
      </c>
      <c r="J33" s="0" t="n">
        <v>8870.9791839705</v>
      </c>
    </row>
    <row r="34" customFormat="false" ht="12.8" hidden="false" customHeight="false" outlineLevel="0" collapsed="false">
      <c r="A34" s="0" t="n">
        <v>81</v>
      </c>
      <c r="B34" s="0" t="n">
        <v>4160556.3976469</v>
      </c>
      <c r="C34" s="0" t="n">
        <v>1958867.41690138</v>
      </c>
      <c r="D34" s="0" t="n">
        <v>1007235.92499834</v>
      </c>
      <c r="E34" s="0" t="n">
        <v>325491.772044541</v>
      </c>
      <c r="F34" s="0" t="n">
        <v>744438.269594385</v>
      </c>
      <c r="G34" s="0" t="n">
        <v>8760.5123179188</v>
      </c>
      <c r="H34" s="0" t="n">
        <v>76964.8674377444</v>
      </c>
      <c r="I34" s="0" t="n">
        <v>26302.9213741499</v>
      </c>
      <c r="J34" s="0" t="n">
        <v>11688.4699428902</v>
      </c>
    </row>
    <row r="35" customFormat="false" ht="12.8" hidden="false" customHeight="false" outlineLevel="0" collapsed="false">
      <c r="A35" s="0" t="n">
        <v>82</v>
      </c>
      <c r="B35" s="0" t="n">
        <v>3501124.62654598</v>
      </c>
      <c r="C35" s="0" t="n">
        <v>2003789.20018145</v>
      </c>
      <c r="D35" s="0" t="n">
        <v>1044849.7375587</v>
      </c>
      <c r="E35" s="0" t="n">
        <v>330033.128612512</v>
      </c>
      <c r="F35" s="0" t="n">
        <v>0</v>
      </c>
      <c r="G35" s="0" t="n">
        <v>10078.9970808049</v>
      </c>
      <c r="H35" s="0" t="n">
        <v>64220.6033709561</v>
      </c>
      <c r="I35" s="0" t="n">
        <v>37660.8638390079</v>
      </c>
      <c r="J35" s="0" t="n">
        <v>10492.0959025487</v>
      </c>
    </row>
    <row r="36" customFormat="false" ht="12.8" hidden="false" customHeight="false" outlineLevel="0" collapsed="false">
      <c r="A36" s="0" t="n">
        <v>83</v>
      </c>
      <c r="B36" s="0" t="n">
        <v>3545923.55207661</v>
      </c>
      <c r="C36" s="0" t="n">
        <v>2056134.55602942</v>
      </c>
      <c r="D36" s="0" t="n">
        <v>1028459.47263043</v>
      </c>
      <c r="E36" s="0" t="n">
        <v>333272.185090938</v>
      </c>
      <c r="F36" s="0" t="n">
        <v>0</v>
      </c>
      <c r="G36" s="0" t="n">
        <v>12321.2466555577</v>
      </c>
      <c r="H36" s="0" t="n">
        <v>69540.3583644636</v>
      </c>
      <c r="I36" s="0" t="n">
        <v>34766.4473736782</v>
      </c>
      <c r="J36" s="0" t="n">
        <v>10645.9328338677</v>
      </c>
    </row>
    <row r="37" customFormat="false" ht="12.8" hidden="false" customHeight="false" outlineLevel="0" collapsed="false">
      <c r="A37" s="0" t="n">
        <v>84</v>
      </c>
      <c r="B37" s="0" t="n">
        <v>3591278.39633431</v>
      </c>
      <c r="C37" s="0" t="n">
        <v>2083987.48181683</v>
      </c>
      <c r="D37" s="0" t="n">
        <v>1034040.83294221</v>
      </c>
      <c r="E37" s="0" t="n">
        <v>336046.218045879</v>
      </c>
      <c r="F37" s="0" t="n">
        <v>0</v>
      </c>
      <c r="G37" s="0" t="n">
        <v>10369.4515358339</v>
      </c>
      <c r="H37" s="0" t="n">
        <v>80578.5052060582</v>
      </c>
      <c r="I37" s="0" t="n">
        <v>35667.1084756599</v>
      </c>
      <c r="J37" s="0" t="n">
        <v>10588.7983118398</v>
      </c>
    </row>
    <row r="38" customFormat="false" ht="12.8" hidden="false" customHeight="false" outlineLevel="0" collapsed="false">
      <c r="A38" s="0" t="n">
        <v>85</v>
      </c>
      <c r="B38" s="0" t="n">
        <v>4518662.0766129</v>
      </c>
      <c r="C38" s="0" t="n">
        <v>2203793.71436919</v>
      </c>
      <c r="D38" s="0" t="n">
        <v>1016092.36252438</v>
      </c>
      <c r="E38" s="0" t="n">
        <v>341839.616269616</v>
      </c>
      <c r="F38" s="0" t="n">
        <v>799379.220089966</v>
      </c>
      <c r="G38" s="0" t="n">
        <v>12271.6084127972</v>
      </c>
      <c r="H38" s="0" t="n">
        <v>81993.2501595656</v>
      </c>
      <c r="I38" s="0" t="n">
        <v>49722.9892754533</v>
      </c>
      <c r="J38" s="0" t="n">
        <v>13709.162946273</v>
      </c>
    </row>
    <row r="39" customFormat="false" ht="12.8" hidden="false" customHeight="false" outlineLevel="0" collapsed="false">
      <c r="A39" s="0" t="n">
        <v>86</v>
      </c>
      <c r="B39" s="0" t="n">
        <v>3781167.38306427</v>
      </c>
      <c r="C39" s="0" t="n">
        <v>2223371.80020036</v>
      </c>
      <c r="D39" s="0" t="n">
        <v>1072122.44035681</v>
      </c>
      <c r="E39" s="0" t="n">
        <v>344521.008126819</v>
      </c>
      <c r="F39" s="0" t="n">
        <v>0</v>
      </c>
      <c r="G39" s="0" t="n">
        <v>8998.13527664316</v>
      </c>
      <c r="H39" s="0" t="n">
        <v>77266.5300800247</v>
      </c>
      <c r="I39" s="0" t="n">
        <v>44931.2873355486</v>
      </c>
      <c r="J39" s="0" t="n">
        <v>10798.6433256069</v>
      </c>
    </row>
    <row r="40" customFormat="false" ht="12.8" hidden="false" customHeight="false" outlineLevel="0" collapsed="false">
      <c r="A40" s="0" t="n">
        <v>87</v>
      </c>
      <c r="B40" s="0" t="n">
        <v>3800791.17530103</v>
      </c>
      <c r="C40" s="0" t="n">
        <v>2270847.89910767</v>
      </c>
      <c r="D40" s="0" t="n">
        <v>1027849.30108109</v>
      </c>
      <c r="E40" s="0" t="n">
        <v>346725.84644186</v>
      </c>
      <c r="F40" s="0" t="n">
        <v>0</v>
      </c>
      <c r="G40" s="0" t="n">
        <v>11051.7662605724</v>
      </c>
      <c r="H40" s="0" t="n">
        <v>79260.8123608224</v>
      </c>
      <c r="I40" s="0" t="n">
        <v>53537.3429652332</v>
      </c>
      <c r="J40" s="0" t="n">
        <v>12506.4788362557</v>
      </c>
    </row>
    <row r="41" customFormat="false" ht="12.8" hidden="false" customHeight="false" outlineLevel="0" collapsed="false">
      <c r="A41" s="0" t="n">
        <v>88</v>
      </c>
      <c r="B41" s="0" t="n">
        <v>3846092.80908874</v>
      </c>
      <c r="C41" s="0" t="n">
        <v>2263690.56483575</v>
      </c>
      <c r="D41" s="0" t="n">
        <v>1083941.1274635</v>
      </c>
      <c r="E41" s="0" t="n">
        <v>351077.049102633</v>
      </c>
      <c r="F41" s="0" t="n">
        <v>0</v>
      </c>
      <c r="G41" s="0" t="n">
        <v>10853.8792984811</v>
      </c>
      <c r="H41" s="0" t="n">
        <v>87311.3801475284</v>
      </c>
      <c r="I41" s="0" t="n">
        <v>36360.6322886988</v>
      </c>
      <c r="J41" s="0" t="n">
        <v>13959.8119228091</v>
      </c>
    </row>
    <row r="42" customFormat="false" ht="12.8" hidden="false" customHeight="false" outlineLevel="0" collapsed="false">
      <c r="A42" s="0" t="n">
        <v>89</v>
      </c>
      <c r="B42" s="0" t="n">
        <v>4699304.78362187</v>
      </c>
      <c r="C42" s="0" t="n">
        <v>2361852.77985362</v>
      </c>
      <c r="D42" s="0" t="n">
        <v>1000129.09396008</v>
      </c>
      <c r="E42" s="0" t="n">
        <v>358393.922084555</v>
      </c>
      <c r="F42" s="0" t="n">
        <v>837078.041222337</v>
      </c>
      <c r="G42" s="0" t="n">
        <v>11398.4498359695</v>
      </c>
      <c r="H42" s="0" t="n">
        <v>85832.8719085563</v>
      </c>
      <c r="I42" s="0" t="n">
        <v>31947.5968723797</v>
      </c>
      <c r="J42" s="0" t="n">
        <v>13068.4198694383</v>
      </c>
    </row>
    <row r="43" customFormat="false" ht="12.8" hidden="false" customHeight="false" outlineLevel="0" collapsed="false">
      <c r="A43" s="0" t="n">
        <v>90</v>
      </c>
      <c r="B43" s="0" t="n">
        <v>3975188.80665461</v>
      </c>
      <c r="C43" s="0" t="n">
        <v>2388953.1390479</v>
      </c>
      <c r="D43" s="0" t="n">
        <v>1077624.34411576</v>
      </c>
      <c r="E43" s="0" t="n">
        <v>365105.296319094</v>
      </c>
      <c r="F43" s="0" t="n">
        <v>0</v>
      </c>
      <c r="G43" s="0" t="n">
        <v>10951.4153182464</v>
      </c>
      <c r="H43" s="0" t="n">
        <v>76094.6421669739</v>
      </c>
      <c r="I43" s="0" t="n">
        <v>47217.7602972527</v>
      </c>
      <c r="J43" s="0" t="n">
        <v>10375.2837498834</v>
      </c>
    </row>
    <row r="44" customFormat="false" ht="12.8" hidden="false" customHeight="false" outlineLevel="0" collapsed="false">
      <c r="A44" s="0" t="n">
        <v>91</v>
      </c>
      <c r="B44" s="0" t="n">
        <v>4037253.05078236</v>
      </c>
      <c r="C44" s="0" t="n">
        <v>2453920.82778747</v>
      </c>
      <c r="D44" s="0" t="n">
        <v>1043380.232426</v>
      </c>
      <c r="E44" s="0" t="n">
        <v>367489.57572302</v>
      </c>
      <c r="F44" s="0" t="n">
        <v>0</v>
      </c>
      <c r="G44" s="0" t="n">
        <v>8419.9797886414</v>
      </c>
      <c r="H44" s="0" t="n">
        <v>104695.98742767</v>
      </c>
      <c r="I44" s="0" t="n">
        <v>47392.9631759947</v>
      </c>
      <c r="J44" s="0" t="n">
        <v>12093.2731106587</v>
      </c>
    </row>
    <row r="45" customFormat="false" ht="12.8" hidden="false" customHeight="false" outlineLevel="0" collapsed="false">
      <c r="A45" s="0" t="n">
        <v>92</v>
      </c>
      <c r="B45" s="0" t="n">
        <v>4081435.95579898</v>
      </c>
      <c r="C45" s="0" t="n">
        <v>2542659.60282665</v>
      </c>
      <c r="D45" s="0" t="n">
        <v>998017.110519442</v>
      </c>
      <c r="E45" s="0" t="n">
        <v>370741.793289332</v>
      </c>
      <c r="F45" s="0" t="n">
        <v>0</v>
      </c>
      <c r="G45" s="0" t="n">
        <v>13902.1923275438</v>
      </c>
      <c r="H45" s="0" t="n">
        <v>90982.6231958515</v>
      </c>
      <c r="I45" s="0" t="n">
        <v>51447.4844216906</v>
      </c>
      <c r="J45" s="0" t="n">
        <v>14461.0240532908</v>
      </c>
    </row>
    <row r="46" customFormat="false" ht="12.8" hidden="false" customHeight="false" outlineLevel="0" collapsed="false">
      <c r="A46" s="0" t="n">
        <v>93</v>
      </c>
      <c r="B46" s="0" t="n">
        <v>4951847.10753908</v>
      </c>
      <c r="C46" s="0" t="n">
        <v>2593255.55448759</v>
      </c>
      <c r="D46" s="0" t="n">
        <v>963965.078398433</v>
      </c>
      <c r="E46" s="0" t="n">
        <v>372381.360274121</v>
      </c>
      <c r="F46" s="0" t="n">
        <v>870929.917868767</v>
      </c>
      <c r="G46" s="0" t="n">
        <v>13797.8676133874</v>
      </c>
      <c r="H46" s="0" t="n">
        <v>102866.748717869</v>
      </c>
      <c r="I46" s="0" t="n">
        <v>20896.8706685377</v>
      </c>
      <c r="J46" s="0" t="n">
        <v>14287.1169496806</v>
      </c>
    </row>
    <row r="47" customFormat="false" ht="12.8" hidden="false" customHeight="false" outlineLevel="0" collapsed="false">
      <c r="A47" s="0" t="n">
        <v>94</v>
      </c>
      <c r="B47" s="0" t="n">
        <v>4209923.18158564</v>
      </c>
      <c r="C47" s="0" t="n">
        <v>2661796.31293162</v>
      </c>
      <c r="D47" s="0" t="n">
        <v>992383.124347149</v>
      </c>
      <c r="E47" s="0" t="n">
        <v>372319.205127801</v>
      </c>
      <c r="F47" s="0" t="n">
        <v>0</v>
      </c>
      <c r="G47" s="0" t="n">
        <v>10523.2366061597</v>
      </c>
      <c r="H47" s="0" t="n">
        <v>101684.184119632</v>
      </c>
      <c r="I47" s="0" t="n">
        <v>57458.8017403878</v>
      </c>
      <c r="J47" s="0" t="n">
        <v>14439.6401295933</v>
      </c>
    </row>
    <row r="48" customFormat="false" ht="12.8" hidden="false" customHeight="false" outlineLevel="0" collapsed="false">
      <c r="A48" s="0" t="n">
        <v>95</v>
      </c>
      <c r="B48" s="0" t="n">
        <v>4155379.8284374</v>
      </c>
      <c r="C48" s="0" t="n">
        <v>2665684.34154073</v>
      </c>
      <c r="D48" s="0" t="n">
        <v>940183.013564337</v>
      </c>
      <c r="E48" s="0" t="n">
        <v>377169.140301961</v>
      </c>
      <c r="F48" s="0" t="n">
        <v>0</v>
      </c>
      <c r="G48" s="0" t="n">
        <v>16411.9910360012</v>
      </c>
      <c r="H48" s="0" t="n">
        <v>101921.609673276</v>
      </c>
      <c r="I48" s="0" t="n">
        <v>42327.208394943</v>
      </c>
      <c r="J48" s="0" t="n">
        <v>12810.5494393062</v>
      </c>
    </row>
    <row r="49" customFormat="false" ht="12.8" hidden="false" customHeight="false" outlineLevel="0" collapsed="false">
      <c r="A49" s="0" t="n">
        <v>96</v>
      </c>
      <c r="B49" s="0" t="n">
        <v>4154332.89163029</v>
      </c>
      <c r="C49" s="0" t="n">
        <v>2653223.87995813</v>
      </c>
      <c r="D49" s="0" t="n">
        <v>978599.449568691</v>
      </c>
      <c r="E49" s="0" t="n">
        <v>379828.353119756</v>
      </c>
      <c r="F49" s="0" t="n">
        <v>0</v>
      </c>
      <c r="G49" s="0" t="n">
        <v>10923.1811362967</v>
      </c>
      <c r="H49" s="0" t="n">
        <v>89569.6495494277</v>
      </c>
      <c r="I49" s="0" t="n">
        <v>29256.6283668794</v>
      </c>
      <c r="J49" s="0" t="n">
        <v>13415.6142457001</v>
      </c>
    </row>
    <row r="50" customFormat="false" ht="12.8" hidden="false" customHeight="false" outlineLevel="0" collapsed="false">
      <c r="A50" s="0" t="n">
        <v>97</v>
      </c>
      <c r="B50" s="0" t="n">
        <v>5072989.03345911</v>
      </c>
      <c r="C50" s="0" t="n">
        <v>2670203.3445383</v>
      </c>
      <c r="D50" s="0" t="n">
        <v>972533.679559437</v>
      </c>
      <c r="E50" s="0" t="n">
        <v>375586.57787659</v>
      </c>
      <c r="F50" s="0" t="n">
        <v>894086.549743114</v>
      </c>
      <c r="G50" s="0" t="n">
        <v>13325.9666797915</v>
      </c>
      <c r="H50" s="0" t="n">
        <v>90580.007070118</v>
      </c>
      <c r="I50" s="0" t="n">
        <v>46758.6354089329</v>
      </c>
      <c r="J50" s="0" t="n">
        <v>11328.4069156407</v>
      </c>
    </row>
    <row r="51" customFormat="false" ht="12.8" hidden="false" customHeight="false" outlineLevel="0" collapsed="false">
      <c r="A51" s="0" t="n">
        <v>98</v>
      </c>
      <c r="B51" s="0" t="n">
        <v>4218619.6915265</v>
      </c>
      <c r="C51" s="0" t="n">
        <v>2734502.60932372</v>
      </c>
      <c r="D51" s="0" t="n">
        <v>951173.766121561</v>
      </c>
      <c r="E51" s="0" t="n">
        <v>380338.461961423</v>
      </c>
      <c r="F51" s="0" t="n">
        <v>0</v>
      </c>
      <c r="G51" s="0" t="n">
        <v>12230.3209029931</v>
      </c>
      <c r="H51" s="0" t="n">
        <v>92687.9684951026</v>
      </c>
      <c r="I51" s="0" t="n">
        <v>35435.1064380142</v>
      </c>
      <c r="J51" s="0" t="n">
        <v>13001.7716793722</v>
      </c>
    </row>
    <row r="52" customFormat="false" ht="12.8" hidden="false" customHeight="false" outlineLevel="0" collapsed="false">
      <c r="A52" s="0" t="n">
        <v>99</v>
      </c>
      <c r="B52" s="0" t="n">
        <v>4317096.67237262</v>
      </c>
      <c r="C52" s="0" t="n">
        <v>2704931.90655076</v>
      </c>
      <c r="D52" s="0" t="n">
        <v>1070255.73502493</v>
      </c>
      <c r="E52" s="0" t="n">
        <v>382407.730710865</v>
      </c>
      <c r="F52" s="0" t="n">
        <v>0</v>
      </c>
      <c r="G52" s="0" t="n">
        <v>12474.3391802024</v>
      </c>
      <c r="H52" s="0" t="n">
        <v>88038.2579439539</v>
      </c>
      <c r="I52" s="0" t="n">
        <v>46531.9591159842</v>
      </c>
      <c r="J52" s="0" t="n">
        <v>12844.6135486743</v>
      </c>
    </row>
    <row r="53" customFormat="false" ht="12.8" hidden="false" customHeight="false" outlineLevel="0" collapsed="false">
      <c r="A53" s="0" t="n">
        <v>100</v>
      </c>
      <c r="B53" s="0" t="n">
        <v>4276331.94257424</v>
      </c>
      <c r="C53" s="0" t="n">
        <v>2738337.04271966</v>
      </c>
      <c r="D53" s="0" t="n">
        <v>1001368.92414261</v>
      </c>
      <c r="E53" s="0" t="n">
        <v>383379.123211765</v>
      </c>
      <c r="F53" s="0" t="n">
        <v>0</v>
      </c>
      <c r="G53" s="0" t="n">
        <v>13349.567804527</v>
      </c>
      <c r="H53" s="0" t="n">
        <v>97194.3001900884</v>
      </c>
      <c r="I53" s="0" t="n">
        <v>29676.5339197779</v>
      </c>
      <c r="J53" s="0" t="n">
        <v>13790.2738196868</v>
      </c>
    </row>
    <row r="54" customFormat="false" ht="12.8" hidden="false" customHeight="false" outlineLevel="0" collapsed="false">
      <c r="A54" s="0" t="n">
        <v>101</v>
      </c>
      <c r="B54" s="0" t="n">
        <v>5254789.7376877</v>
      </c>
      <c r="C54" s="0" t="n">
        <v>2793313.81606264</v>
      </c>
      <c r="D54" s="0" t="n">
        <v>998158.773717647</v>
      </c>
      <c r="E54" s="0" t="n">
        <v>382005.309821848</v>
      </c>
      <c r="F54" s="0" t="n">
        <v>922977.337333204</v>
      </c>
      <c r="G54" s="0" t="n">
        <v>12786.5778709059</v>
      </c>
      <c r="H54" s="0" t="n">
        <v>98085.9737058568</v>
      </c>
      <c r="I54" s="0" t="n">
        <v>35173.4161528679</v>
      </c>
      <c r="J54" s="0" t="n">
        <v>14420.1528683063</v>
      </c>
    </row>
    <row r="55" customFormat="false" ht="12.8" hidden="false" customHeight="false" outlineLevel="0" collapsed="false">
      <c r="A55" s="0" t="n">
        <v>102</v>
      </c>
      <c r="B55" s="0" t="n">
        <v>4292765.99081123</v>
      </c>
      <c r="C55" s="0" t="n">
        <v>2770391.76705746</v>
      </c>
      <c r="D55" s="0" t="n">
        <v>964154.046527426</v>
      </c>
      <c r="E55" s="0" t="n">
        <v>383382.560239498</v>
      </c>
      <c r="F55" s="0" t="n">
        <v>0</v>
      </c>
      <c r="G55" s="0" t="n">
        <v>15787.9826714859</v>
      </c>
      <c r="H55" s="0" t="n">
        <v>93181.5272117725</v>
      </c>
      <c r="I55" s="0" t="n">
        <v>54686.9334234911</v>
      </c>
      <c r="J55" s="0" t="n">
        <v>12243.7436300396</v>
      </c>
    </row>
    <row r="56" customFormat="false" ht="12.8" hidden="false" customHeight="false" outlineLevel="0" collapsed="false">
      <c r="A56" s="0" t="n">
        <v>103</v>
      </c>
      <c r="B56" s="0" t="n">
        <v>4337937.04084858</v>
      </c>
      <c r="C56" s="0" t="n">
        <v>2794824.30248087</v>
      </c>
      <c r="D56" s="0" t="n">
        <v>998359.571081665</v>
      </c>
      <c r="E56" s="0" t="n">
        <v>388330.796200351</v>
      </c>
      <c r="F56" s="0" t="n">
        <v>0</v>
      </c>
      <c r="G56" s="0" t="n">
        <v>15778.1765675467</v>
      </c>
      <c r="H56" s="0" t="n">
        <v>95375.2360616915</v>
      </c>
      <c r="I56" s="0" t="n">
        <v>31730.5113952301</v>
      </c>
      <c r="J56" s="0" t="n">
        <v>15854.2516610673</v>
      </c>
    </row>
    <row r="57" customFormat="false" ht="12.8" hidden="false" customHeight="false" outlineLevel="0" collapsed="false">
      <c r="A57" s="0" t="n">
        <v>104</v>
      </c>
      <c r="B57" s="0" t="n">
        <v>4290786.34441152</v>
      </c>
      <c r="C57" s="0" t="n">
        <v>2670351.52727645</v>
      </c>
      <c r="D57" s="0" t="n">
        <v>1057601.0603793</v>
      </c>
      <c r="E57" s="0" t="n">
        <v>393049.741732286</v>
      </c>
      <c r="F57" s="0" t="n">
        <v>0</v>
      </c>
      <c r="G57" s="0" t="n">
        <v>15830.0434182636</v>
      </c>
      <c r="H57" s="0" t="n">
        <v>102013.173468422</v>
      </c>
      <c r="I57" s="0" t="n">
        <v>37468.1685680466</v>
      </c>
      <c r="J57" s="0" t="n">
        <v>15681.2676346748</v>
      </c>
    </row>
    <row r="58" customFormat="false" ht="12.8" hidden="false" customHeight="false" outlineLevel="0" collapsed="false">
      <c r="A58" s="0" t="n">
        <v>105</v>
      </c>
      <c r="B58" s="0" t="n">
        <v>5241533.61099059</v>
      </c>
      <c r="C58" s="0" t="n">
        <v>2730841.14771283</v>
      </c>
      <c r="D58" s="0" t="n">
        <v>1014495.88377013</v>
      </c>
      <c r="E58" s="0" t="n">
        <v>391977.167382492</v>
      </c>
      <c r="F58" s="0" t="n">
        <v>916232.668068519</v>
      </c>
      <c r="G58" s="0" t="n">
        <v>14264.5546335191</v>
      </c>
      <c r="H58" s="0" t="n">
        <v>100191.638757425</v>
      </c>
      <c r="I58" s="0" t="n">
        <v>59879.7602460176</v>
      </c>
      <c r="J58" s="0" t="n">
        <v>14577.1931368542</v>
      </c>
    </row>
    <row r="59" customFormat="false" ht="12.8" hidden="false" customHeight="false" outlineLevel="0" collapsed="false">
      <c r="A59" s="0" t="n">
        <v>106</v>
      </c>
      <c r="B59" s="0" t="n">
        <v>4360330.01425553</v>
      </c>
      <c r="C59" s="0" t="n">
        <v>2781665.97887762</v>
      </c>
      <c r="D59" s="0" t="n">
        <v>1000427.1204756</v>
      </c>
      <c r="E59" s="0" t="n">
        <v>392048.161787499</v>
      </c>
      <c r="F59" s="0" t="n">
        <v>0</v>
      </c>
      <c r="G59" s="0" t="n">
        <v>11634.9727131953</v>
      </c>
      <c r="H59" s="0" t="n">
        <v>106991.945936512</v>
      </c>
      <c r="I59" s="0" t="n">
        <v>54115.56793166</v>
      </c>
      <c r="J59" s="0" t="n">
        <v>14402.3739429559</v>
      </c>
    </row>
    <row r="60" customFormat="false" ht="12.8" hidden="false" customHeight="false" outlineLevel="0" collapsed="false">
      <c r="A60" s="0" t="n">
        <v>107</v>
      </c>
      <c r="B60" s="0" t="n">
        <v>4326700.26400945</v>
      </c>
      <c r="C60" s="0" t="n">
        <v>2826608.15381971</v>
      </c>
      <c r="D60" s="0" t="n">
        <v>911453.046103585</v>
      </c>
      <c r="E60" s="0" t="n">
        <v>392466.549773671</v>
      </c>
      <c r="F60" s="0" t="n">
        <v>0</v>
      </c>
      <c r="G60" s="0" t="n">
        <v>16823.892460148</v>
      </c>
      <c r="H60" s="0" t="n">
        <v>127609.847848693</v>
      </c>
      <c r="I60" s="0" t="n">
        <v>32744.8619794213</v>
      </c>
      <c r="J60" s="0" t="n">
        <v>20812.7505874507</v>
      </c>
    </row>
    <row r="61" customFormat="false" ht="12.8" hidden="false" customHeight="false" outlineLevel="0" collapsed="false">
      <c r="A61" s="0" t="n">
        <v>108</v>
      </c>
      <c r="B61" s="0" t="n">
        <v>4348677.63500944</v>
      </c>
      <c r="C61" s="0" t="n">
        <v>2780705.15699226</v>
      </c>
      <c r="D61" s="0" t="n">
        <v>1005963.18726444</v>
      </c>
      <c r="E61" s="0" t="n">
        <v>394078.411001817</v>
      </c>
      <c r="F61" s="0" t="n">
        <v>0</v>
      </c>
      <c r="G61" s="0" t="n">
        <v>16026.1622713429</v>
      </c>
      <c r="H61" s="0" t="n">
        <v>105615.217933418</v>
      </c>
      <c r="I61" s="0" t="n">
        <v>29843.3352047681</v>
      </c>
      <c r="J61" s="0" t="n">
        <v>16842.9459710151</v>
      </c>
    </row>
    <row r="62" customFormat="false" ht="12.8" hidden="false" customHeight="false" outlineLevel="0" collapsed="false">
      <c r="A62" s="0" t="n">
        <v>109</v>
      </c>
      <c r="B62" s="0" t="n">
        <v>5281086.54195518</v>
      </c>
      <c r="C62" s="0" t="n">
        <v>2765901.05271323</v>
      </c>
      <c r="D62" s="0" t="n">
        <v>1002766.70658987</v>
      </c>
      <c r="E62" s="0" t="n">
        <v>396611.719593951</v>
      </c>
      <c r="F62" s="0" t="n">
        <v>923780.111885344</v>
      </c>
      <c r="G62" s="0" t="n">
        <v>17220.8145634039</v>
      </c>
      <c r="H62" s="0" t="n">
        <v>121148.088854528</v>
      </c>
      <c r="I62" s="0" t="n">
        <v>38491.6503404815</v>
      </c>
      <c r="J62" s="0" t="n">
        <v>15705.8630971629</v>
      </c>
    </row>
    <row r="63" customFormat="false" ht="12.8" hidden="false" customHeight="false" outlineLevel="0" collapsed="false">
      <c r="A63" s="0" t="n">
        <v>110</v>
      </c>
      <c r="B63" s="0" t="n">
        <v>4399003.96441836</v>
      </c>
      <c r="C63" s="0" t="n">
        <v>2825797.93963126</v>
      </c>
      <c r="D63" s="0" t="n">
        <v>975114.881775153</v>
      </c>
      <c r="E63" s="0" t="n">
        <v>398489.429158049</v>
      </c>
      <c r="F63" s="0" t="n">
        <v>0</v>
      </c>
      <c r="G63" s="0" t="n">
        <v>13438.4566374918</v>
      </c>
      <c r="H63" s="0" t="n">
        <v>137830.723558277</v>
      </c>
      <c r="I63" s="0" t="n">
        <v>30339.3583140411</v>
      </c>
      <c r="J63" s="0" t="n">
        <v>18234.9302495198</v>
      </c>
    </row>
    <row r="64" customFormat="false" ht="12.8" hidden="false" customHeight="false" outlineLevel="0" collapsed="false">
      <c r="A64" s="0" t="n">
        <v>111</v>
      </c>
      <c r="B64" s="0" t="n">
        <v>4401723.80951247</v>
      </c>
      <c r="C64" s="0" t="n">
        <v>2816629.15315921</v>
      </c>
      <c r="D64" s="0" t="n">
        <v>1014773.8838091</v>
      </c>
      <c r="E64" s="0" t="n">
        <v>398805.265584777</v>
      </c>
      <c r="F64" s="0" t="n">
        <v>0</v>
      </c>
      <c r="G64" s="0" t="n">
        <v>14685.6120876683</v>
      </c>
      <c r="H64" s="0" t="n">
        <v>92286.7052379755</v>
      </c>
      <c r="I64" s="0" t="n">
        <v>47494.1759173523</v>
      </c>
      <c r="J64" s="0" t="n">
        <v>16935.5969048125</v>
      </c>
    </row>
    <row r="65" customFormat="false" ht="12.8" hidden="false" customHeight="false" outlineLevel="0" collapsed="false">
      <c r="A65" s="0" t="n">
        <v>112</v>
      </c>
      <c r="B65" s="0" t="n">
        <v>4457374.96199215</v>
      </c>
      <c r="C65" s="0" t="n">
        <v>2908661.59248534</v>
      </c>
      <c r="D65" s="0" t="n">
        <v>984196.479098831</v>
      </c>
      <c r="E65" s="0" t="n">
        <v>397610.218864089</v>
      </c>
      <c r="F65" s="0" t="n">
        <v>0</v>
      </c>
      <c r="G65" s="0" t="n">
        <v>18392.830849769</v>
      </c>
      <c r="H65" s="0" t="n">
        <v>93801.6901287968</v>
      </c>
      <c r="I65" s="0" t="n">
        <v>38524.6624149706</v>
      </c>
      <c r="J65" s="0" t="n">
        <v>14736.8021800809</v>
      </c>
    </row>
    <row r="66" customFormat="false" ht="12.8" hidden="false" customHeight="false" outlineLevel="0" collapsed="false">
      <c r="A66" s="0" t="n">
        <v>113</v>
      </c>
      <c r="B66" s="0" t="n">
        <v>5476445.71908586</v>
      </c>
      <c r="C66" s="0" t="n">
        <v>2976363.58624688</v>
      </c>
      <c r="D66" s="0" t="n">
        <v>952349.593020122</v>
      </c>
      <c r="E66" s="0" t="n">
        <v>397277.53162505</v>
      </c>
      <c r="F66" s="0" t="n">
        <v>959158.036453347</v>
      </c>
      <c r="G66" s="0" t="n">
        <v>14522.6228600985</v>
      </c>
      <c r="H66" s="0" t="n">
        <v>122534.418543198</v>
      </c>
      <c r="I66" s="0" t="n">
        <v>34308.9024604574</v>
      </c>
      <c r="J66" s="0" t="n">
        <v>16855.997019173</v>
      </c>
    </row>
    <row r="67" customFormat="false" ht="12.8" hidden="false" customHeight="false" outlineLevel="0" collapsed="false">
      <c r="A67" s="0" t="n">
        <v>114</v>
      </c>
      <c r="B67" s="0" t="n">
        <v>4424025.49286697</v>
      </c>
      <c r="C67" s="0" t="n">
        <v>2889527.24471182</v>
      </c>
      <c r="D67" s="0" t="n">
        <v>986653.650106546</v>
      </c>
      <c r="E67" s="0" t="n">
        <v>396436.002940313</v>
      </c>
      <c r="F67" s="0" t="n">
        <v>0</v>
      </c>
      <c r="G67" s="0" t="n">
        <v>10886.7518666447</v>
      </c>
      <c r="H67" s="0" t="n">
        <v>99436.8521360754</v>
      </c>
      <c r="I67" s="0" t="n">
        <v>33494.6512224073</v>
      </c>
      <c r="J67" s="0" t="n">
        <v>14453.1490494907</v>
      </c>
    </row>
    <row r="68" customFormat="false" ht="12.8" hidden="false" customHeight="false" outlineLevel="0" collapsed="false">
      <c r="A68" s="0" t="n">
        <v>115</v>
      </c>
      <c r="B68" s="0" t="n">
        <v>4491791.99834257</v>
      </c>
      <c r="C68" s="0" t="n">
        <v>2981913.43816971</v>
      </c>
      <c r="D68" s="0" t="n">
        <v>932023.688003923</v>
      </c>
      <c r="E68" s="0" t="n">
        <v>394666.029082299</v>
      </c>
      <c r="F68" s="0" t="n">
        <v>0</v>
      </c>
      <c r="G68" s="0" t="n">
        <v>18243.775882796</v>
      </c>
      <c r="H68" s="0" t="n">
        <v>104397.910087719</v>
      </c>
      <c r="I68" s="0" t="n">
        <v>41890.201600924</v>
      </c>
      <c r="J68" s="0" t="n">
        <v>15161.932026116</v>
      </c>
    </row>
    <row r="69" customFormat="false" ht="12.8" hidden="false" customHeight="false" outlineLevel="0" collapsed="false">
      <c r="A69" s="0" t="n">
        <v>116</v>
      </c>
      <c r="B69" s="0" t="n">
        <v>4404531.81382457</v>
      </c>
      <c r="C69" s="0" t="n">
        <v>2966504.82215338</v>
      </c>
      <c r="D69" s="0" t="n">
        <v>871570.849627639</v>
      </c>
      <c r="E69" s="0" t="n">
        <v>399075.943039415</v>
      </c>
      <c r="F69" s="0" t="n">
        <v>0</v>
      </c>
      <c r="G69" s="0" t="n">
        <v>14475.139766517</v>
      </c>
      <c r="H69" s="0" t="n">
        <v>101365.228007997</v>
      </c>
      <c r="I69" s="0" t="n">
        <v>34720.4550108609</v>
      </c>
      <c r="J69" s="0" t="n">
        <v>15164.4802017379</v>
      </c>
    </row>
    <row r="70" customFormat="false" ht="12.8" hidden="false" customHeight="false" outlineLevel="0" collapsed="false">
      <c r="A70" s="0" t="n">
        <v>117</v>
      </c>
      <c r="B70" s="0" t="n">
        <v>5321035.39812432</v>
      </c>
      <c r="C70" s="0" t="n">
        <v>2967509.10038219</v>
      </c>
      <c r="D70" s="0" t="n">
        <v>846047.255050134</v>
      </c>
      <c r="E70" s="0" t="n">
        <v>398539.356583095</v>
      </c>
      <c r="F70" s="0" t="n">
        <v>941195.614438802</v>
      </c>
      <c r="G70" s="0" t="n">
        <v>13264.6322927445</v>
      </c>
      <c r="H70" s="0" t="n">
        <v>97856.5599906621</v>
      </c>
      <c r="I70" s="0" t="n">
        <v>46085.6106471121</v>
      </c>
      <c r="J70" s="0" t="n">
        <v>15905.0244041236</v>
      </c>
    </row>
    <row r="71" customFormat="false" ht="12.8" hidden="false" customHeight="false" outlineLevel="0" collapsed="false">
      <c r="A71" s="0" t="n">
        <v>118</v>
      </c>
      <c r="B71" s="0" t="n">
        <v>4420882.54408758</v>
      </c>
      <c r="C71" s="0" t="n">
        <v>2980311.87103477</v>
      </c>
      <c r="D71" s="0" t="n">
        <v>868205.015219448</v>
      </c>
      <c r="E71" s="0" t="n">
        <v>403327.345627386</v>
      </c>
      <c r="F71" s="0" t="n">
        <v>0</v>
      </c>
      <c r="G71" s="0" t="n">
        <v>19862.2825554055</v>
      </c>
      <c r="H71" s="0" t="n">
        <v>114278.369795139</v>
      </c>
      <c r="I71" s="0" t="n">
        <v>27511.9742669051</v>
      </c>
      <c r="J71" s="0" t="n">
        <v>17400.6622497511</v>
      </c>
    </row>
    <row r="72" customFormat="false" ht="12.8" hidden="false" customHeight="false" outlineLevel="0" collapsed="false">
      <c r="A72" s="0" t="n">
        <v>119</v>
      </c>
      <c r="B72" s="0" t="n">
        <v>4339069.79235365</v>
      </c>
      <c r="C72" s="0" t="n">
        <v>2908255.76453124</v>
      </c>
      <c r="D72" s="0" t="n">
        <v>857239.325590565</v>
      </c>
      <c r="E72" s="0" t="n">
        <v>400840.036639443</v>
      </c>
      <c r="F72" s="0" t="n">
        <v>0</v>
      </c>
      <c r="G72" s="0" t="n">
        <v>15809.0396131613</v>
      </c>
      <c r="H72" s="0" t="n">
        <v>102796.29214394</v>
      </c>
      <c r="I72" s="0" t="n">
        <v>40153.6532170889</v>
      </c>
      <c r="J72" s="0" t="n">
        <v>15893.1856017448</v>
      </c>
    </row>
    <row r="73" customFormat="false" ht="12.8" hidden="false" customHeight="false" outlineLevel="0" collapsed="false">
      <c r="A73" s="0" t="n">
        <v>120</v>
      </c>
      <c r="B73" s="0" t="n">
        <v>4418202.03173415</v>
      </c>
      <c r="C73" s="0" t="n">
        <v>3002812.6293035</v>
      </c>
      <c r="D73" s="0" t="n">
        <v>836450.905049925</v>
      </c>
      <c r="E73" s="0" t="n">
        <v>406632.299731828</v>
      </c>
      <c r="F73" s="0" t="n">
        <v>0</v>
      </c>
      <c r="G73" s="0" t="n">
        <v>15665.4205404947</v>
      </c>
      <c r="H73" s="0" t="n">
        <v>115088.07603709</v>
      </c>
      <c r="I73" s="0" t="n">
        <v>24252.0612021557</v>
      </c>
      <c r="J73" s="0" t="n">
        <v>16372.6376506146</v>
      </c>
    </row>
    <row r="74" customFormat="false" ht="12.8" hidden="false" customHeight="false" outlineLevel="0" collapsed="false">
      <c r="A74" s="0" t="n">
        <v>121</v>
      </c>
      <c r="B74" s="0" t="n">
        <v>5318388.82281977</v>
      </c>
      <c r="C74" s="0" t="n">
        <v>2967182.55812299</v>
      </c>
      <c r="D74" s="0" t="n">
        <v>855892.691241562</v>
      </c>
      <c r="E74" s="0" t="n">
        <v>406556.612001295</v>
      </c>
      <c r="F74" s="0" t="n">
        <v>936539.881424434</v>
      </c>
      <c r="G74" s="0" t="n">
        <v>18360.4671412597</v>
      </c>
      <c r="H74" s="0" t="n">
        <v>101379.139501891</v>
      </c>
      <c r="I74" s="0" t="n">
        <v>23976.2620737039</v>
      </c>
      <c r="J74" s="0" t="n">
        <v>14490.2750786366</v>
      </c>
    </row>
    <row r="75" customFormat="false" ht="12.8" hidden="false" customHeight="false" outlineLevel="0" collapsed="false">
      <c r="A75" s="0" t="n">
        <v>122</v>
      </c>
      <c r="B75" s="0" t="n">
        <v>4449006.83326462</v>
      </c>
      <c r="C75" s="0" t="n">
        <v>3068997.27219669</v>
      </c>
      <c r="D75" s="0" t="n">
        <v>811341.704051708</v>
      </c>
      <c r="E75" s="0" t="n">
        <v>407448.355441878</v>
      </c>
      <c r="F75" s="0" t="n">
        <v>0</v>
      </c>
      <c r="G75" s="0" t="n">
        <v>12936.8086224851</v>
      </c>
      <c r="H75" s="0" t="n">
        <v>93341.8078093932</v>
      </c>
      <c r="I75" s="0" t="n">
        <v>35222.2628299666</v>
      </c>
      <c r="J75" s="0" t="n">
        <v>15155.7191007984</v>
      </c>
    </row>
    <row r="76" customFormat="false" ht="12.8" hidden="false" customHeight="false" outlineLevel="0" collapsed="false">
      <c r="A76" s="0" t="n">
        <v>123</v>
      </c>
      <c r="B76" s="0" t="n">
        <v>4418074.96128149</v>
      </c>
      <c r="C76" s="0" t="n">
        <v>3085817.9588149</v>
      </c>
      <c r="D76" s="0" t="n">
        <v>758849.907410456</v>
      </c>
      <c r="E76" s="0" t="n">
        <v>406931.794483278</v>
      </c>
      <c r="F76" s="0" t="n">
        <v>0</v>
      </c>
      <c r="G76" s="0" t="n">
        <v>14191.8338949489</v>
      </c>
      <c r="H76" s="0" t="n">
        <v>106261.941750076</v>
      </c>
      <c r="I76" s="0" t="n">
        <v>26115.1255556415</v>
      </c>
      <c r="J76" s="0" t="n">
        <v>17353.7384872195</v>
      </c>
    </row>
    <row r="77" customFormat="false" ht="12.8" hidden="false" customHeight="false" outlineLevel="0" collapsed="false">
      <c r="A77" s="0" t="n">
        <v>124</v>
      </c>
      <c r="B77" s="0" t="n">
        <v>4414045.75157745</v>
      </c>
      <c r="C77" s="0" t="n">
        <v>3070749.29918251</v>
      </c>
      <c r="D77" s="0" t="n">
        <v>768294.501600429</v>
      </c>
      <c r="E77" s="0" t="n">
        <v>405698.875514711</v>
      </c>
      <c r="F77" s="0" t="n">
        <v>0</v>
      </c>
      <c r="G77" s="0" t="n">
        <v>14512.7326948653</v>
      </c>
      <c r="H77" s="0" t="n">
        <v>103903.622632783</v>
      </c>
      <c r="I77" s="0" t="n">
        <v>29747.6030371079</v>
      </c>
      <c r="J77" s="0" t="n">
        <v>16362.922878263</v>
      </c>
    </row>
    <row r="78" customFormat="false" ht="12.8" hidden="false" customHeight="false" outlineLevel="0" collapsed="false">
      <c r="A78" s="0" t="n">
        <v>125</v>
      </c>
      <c r="B78" s="0" t="n">
        <v>5365642.87580561</v>
      </c>
      <c r="C78" s="0" t="n">
        <v>3077230.70209024</v>
      </c>
      <c r="D78" s="0" t="n">
        <v>786876.771755497</v>
      </c>
      <c r="E78" s="0" t="n">
        <v>405885.898990256</v>
      </c>
      <c r="F78" s="0" t="n">
        <v>951154.914338004</v>
      </c>
      <c r="G78" s="0" t="n">
        <v>14315.7100941285</v>
      </c>
      <c r="H78" s="0" t="n">
        <v>88680.1189348645</v>
      </c>
      <c r="I78" s="0" t="n">
        <v>28003.0769411499</v>
      </c>
      <c r="J78" s="0" t="n">
        <v>12101.4043834956</v>
      </c>
    </row>
    <row r="79" customFormat="false" ht="12.8" hidden="false" customHeight="false" outlineLevel="0" collapsed="false">
      <c r="A79" s="0" t="n">
        <v>126</v>
      </c>
      <c r="B79" s="0" t="n">
        <v>4394756.0945136</v>
      </c>
      <c r="C79" s="0" t="n">
        <v>3040156.95790754</v>
      </c>
      <c r="D79" s="0" t="n">
        <v>792758.605654377</v>
      </c>
      <c r="E79" s="0" t="n">
        <v>409153.574847732</v>
      </c>
      <c r="F79" s="0" t="n">
        <v>0</v>
      </c>
      <c r="G79" s="0" t="n">
        <v>16616.1954838178</v>
      </c>
      <c r="H79" s="0" t="n">
        <v>90187.7322120931</v>
      </c>
      <c r="I79" s="0" t="n">
        <v>31390.2015397571</v>
      </c>
      <c r="J79" s="0" t="n">
        <v>12924.5461138181</v>
      </c>
    </row>
    <row r="80" customFormat="false" ht="12.8" hidden="false" customHeight="false" outlineLevel="0" collapsed="false">
      <c r="A80" s="0" t="n">
        <v>127</v>
      </c>
      <c r="B80" s="0" t="n">
        <v>4470580.43687494</v>
      </c>
      <c r="C80" s="0" t="n">
        <v>3099469.56089659</v>
      </c>
      <c r="D80" s="0" t="n">
        <v>787645.792723022</v>
      </c>
      <c r="E80" s="0" t="n">
        <v>408432.618228442</v>
      </c>
      <c r="F80" s="0" t="n">
        <v>0</v>
      </c>
      <c r="G80" s="0" t="n">
        <v>19309.1763191664</v>
      </c>
      <c r="H80" s="0" t="n">
        <v>118520.368629791</v>
      </c>
      <c r="I80" s="0" t="n">
        <v>19618.8986944979</v>
      </c>
      <c r="J80" s="0" t="n">
        <v>19366.7111995309</v>
      </c>
    </row>
    <row r="81" customFormat="false" ht="12.8" hidden="false" customHeight="false" outlineLevel="0" collapsed="false">
      <c r="A81" s="0" t="n">
        <v>128</v>
      </c>
      <c r="B81" s="0" t="n">
        <v>4435898.70750206</v>
      </c>
      <c r="C81" s="0" t="n">
        <v>3054744.80184788</v>
      </c>
      <c r="D81" s="0" t="n">
        <v>794009.478172338</v>
      </c>
      <c r="E81" s="0" t="n">
        <v>405706.046468645</v>
      </c>
      <c r="F81" s="0" t="n">
        <v>0</v>
      </c>
      <c r="G81" s="0" t="n">
        <v>18450.1663193227</v>
      </c>
      <c r="H81" s="0" t="n">
        <v>116069.375564524</v>
      </c>
      <c r="I81" s="0" t="n">
        <v>30797.4866621361</v>
      </c>
      <c r="J81" s="0" t="n">
        <v>19483.2891450776</v>
      </c>
    </row>
    <row r="82" customFormat="false" ht="12.8" hidden="false" customHeight="false" outlineLevel="0" collapsed="false">
      <c r="A82" s="0" t="n">
        <v>129</v>
      </c>
      <c r="B82" s="0" t="n">
        <v>5360985.69868771</v>
      </c>
      <c r="C82" s="0" t="n">
        <v>3032111.73156384</v>
      </c>
      <c r="D82" s="0" t="n">
        <v>814128.685724791</v>
      </c>
      <c r="E82" s="0" t="n">
        <v>406859.86890664</v>
      </c>
      <c r="F82" s="0" t="n">
        <v>959333.854048742</v>
      </c>
      <c r="G82" s="0" t="n">
        <v>17275.0183917145</v>
      </c>
      <c r="H82" s="0" t="n">
        <v>90520.4478692009</v>
      </c>
      <c r="I82" s="0" t="n">
        <v>27722.7586494612</v>
      </c>
      <c r="J82" s="0" t="n">
        <v>14376.6708047651</v>
      </c>
    </row>
    <row r="83" customFormat="false" ht="12.8" hidden="false" customHeight="false" outlineLevel="0" collapsed="false">
      <c r="A83" s="0" t="n">
        <v>130</v>
      </c>
      <c r="B83" s="0" t="n">
        <v>4415178.08995554</v>
      </c>
      <c r="C83" s="0" t="n">
        <v>3093080.74580976</v>
      </c>
      <c r="D83" s="0" t="n">
        <v>748484.959204743</v>
      </c>
      <c r="E83" s="0" t="n">
        <v>410296.205607381</v>
      </c>
      <c r="F83" s="0" t="n">
        <v>0</v>
      </c>
      <c r="G83" s="0" t="n">
        <v>21514.3283462001</v>
      </c>
      <c r="H83" s="0" t="n">
        <v>93040.1550685416</v>
      </c>
      <c r="I83" s="0" t="n">
        <v>33582.5594848456</v>
      </c>
      <c r="J83" s="0" t="n">
        <v>15396.9723400566</v>
      </c>
    </row>
    <row r="84" customFormat="false" ht="12.8" hidden="false" customHeight="false" outlineLevel="0" collapsed="false">
      <c r="A84" s="0" t="n">
        <v>131</v>
      </c>
      <c r="B84" s="0" t="n">
        <v>4447667.59928738</v>
      </c>
      <c r="C84" s="0" t="n">
        <v>3084768.72681624</v>
      </c>
      <c r="D84" s="0" t="n">
        <v>782350.631719288</v>
      </c>
      <c r="E84" s="0" t="n">
        <v>408345.38759315</v>
      </c>
      <c r="F84" s="0" t="n">
        <v>0</v>
      </c>
      <c r="G84" s="0" t="n">
        <v>18468.5517698285</v>
      </c>
      <c r="H84" s="0" t="n">
        <v>109133.404245913</v>
      </c>
      <c r="I84" s="0" t="n">
        <v>26851.6579014643</v>
      </c>
      <c r="J84" s="0" t="n">
        <v>18114.1248382423</v>
      </c>
    </row>
    <row r="85" customFormat="false" ht="12.8" hidden="false" customHeight="false" outlineLevel="0" collapsed="false">
      <c r="A85" s="0" t="n">
        <v>132</v>
      </c>
      <c r="B85" s="0" t="n">
        <v>4384331.4940535</v>
      </c>
      <c r="C85" s="0" t="n">
        <v>3101848.33614199</v>
      </c>
      <c r="D85" s="0" t="n">
        <v>702475.215970814</v>
      </c>
      <c r="E85" s="0" t="n">
        <v>408952.635136316</v>
      </c>
      <c r="F85" s="0" t="n">
        <v>0</v>
      </c>
      <c r="G85" s="0" t="n">
        <v>15253.3178564086</v>
      </c>
      <c r="H85" s="0" t="n">
        <v>113287.358672061</v>
      </c>
      <c r="I85" s="0" t="n">
        <v>20490.9537860464</v>
      </c>
      <c r="J85" s="0" t="n">
        <v>19242.8530332625</v>
      </c>
    </row>
    <row r="86" customFormat="false" ht="12.8" hidden="false" customHeight="false" outlineLevel="0" collapsed="false">
      <c r="A86" s="0" t="n">
        <v>133</v>
      </c>
      <c r="B86" s="0" t="n">
        <v>5386194.06613271</v>
      </c>
      <c r="C86" s="0" t="n">
        <v>3137225.26469257</v>
      </c>
      <c r="D86" s="0" t="n">
        <v>697488.337947486</v>
      </c>
      <c r="E86" s="0" t="n">
        <v>409138.437475416</v>
      </c>
      <c r="F86" s="0" t="n">
        <v>956302.953642392</v>
      </c>
      <c r="G86" s="0" t="n">
        <v>16157.5367134617</v>
      </c>
      <c r="H86" s="0" t="n">
        <v>128465.839460728</v>
      </c>
      <c r="I86" s="0" t="n">
        <v>30218.5035560972</v>
      </c>
      <c r="J86" s="0" t="n">
        <v>18884.0269123955</v>
      </c>
    </row>
    <row r="87" customFormat="false" ht="12.8" hidden="false" customHeight="false" outlineLevel="0" collapsed="false">
      <c r="A87" s="0" t="n">
        <v>134</v>
      </c>
      <c r="B87" s="0" t="n">
        <v>4389148.9335157</v>
      </c>
      <c r="C87" s="0" t="n">
        <v>3075319.97756345</v>
      </c>
      <c r="D87" s="0" t="n">
        <v>724504.431867446</v>
      </c>
      <c r="E87" s="0" t="n">
        <v>405660.442714602</v>
      </c>
      <c r="F87" s="0" t="n">
        <v>0</v>
      </c>
      <c r="G87" s="0" t="n">
        <v>19628.3199579766</v>
      </c>
      <c r="H87" s="0" t="n">
        <v>128141.488765069</v>
      </c>
      <c r="I87" s="0" t="n">
        <v>23289.2891992287</v>
      </c>
      <c r="J87" s="0" t="n">
        <v>17208.9583841106</v>
      </c>
    </row>
    <row r="88" customFormat="false" ht="12.8" hidden="false" customHeight="false" outlineLevel="0" collapsed="false">
      <c r="A88" s="0" t="n">
        <v>135</v>
      </c>
      <c r="B88" s="0" t="n">
        <v>4359090.83450997</v>
      </c>
      <c r="C88" s="0" t="n">
        <v>3129067.15775683</v>
      </c>
      <c r="D88" s="0" t="n">
        <v>662410.553360272</v>
      </c>
      <c r="E88" s="0" t="n">
        <v>407147.865755251</v>
      </c>
      <c r="F88" s="0" t="n">
        <v>0</v>
      </c>
      <c r="G88" s="0" t="n">
        <v>19462.1284748007</v>
      </c>
      <c r="H88" s="0" t="n">
        <v>112618.585449695</v>
      </c>
      <c r="I88" s="0" t="n">
        <v>13604.1352126161</v>
      </c>
      <c r="J88" s="0" t="n">
        <v>18427.3719522388</v>
      </c>
    </row>
    <row r="89" customFormat="false" ht="12.8" hidden="false" customHeight="false" outlineLevel="0" collapsed="false">
      <c r="A89" s="0" t="n">
        <v>136</v>
      </c>
      <c r="B89" s="0" t="n">
        <v>4416427.34375989</v>
      </c>
      <c r="C89" s="0" t="n">
        <v>3189861.97776057</v>
      </c>
      <c r="D89" s="0" t="n">
        <v>641254.240083699</v>
      </c>
      <c r="E89" s="0" t="n">
        <v>407125.954680739</v>
      </c>
      <c r="F89" s="0" t="n">
        <v>0</v>
      </c>
      <c r="G89" s="0" t="n">
        <v>22415.7576284595</v>
      </c>
      <c r="H89" s="0" t="n">
        <v>104004.708206916</v>
      </c>
      <c r="I89" s="0" t="n">
        <v>38410.8811998332</v>
      </c>
      <c r="J89" s="0" t="n">
        <v>16072.4980440488</v>
      </c>
    </row>
    <row r="90" customFormat="false" ht="12.8" hidden="false" customHeight="false" outlineLevel="0" collapsed="false">
      <c r="A90" s="0" t="n">
        <v>137</v>
      </c>
      <c r="B90" s="0" t="n">
        <v>5280320.3230372</v>
      </c>
      <c r="C90" s="0" t="n">
        <v>3094365.47464376</v>
      </c>
      <c r="D90" s="0" t="n">
        <v>657028.931244477</v>
      </c>
      <c r="E90" s="0" t="n">
        <v>409050.225914096</v>
      </c>
      <c r="F90" s="0" t="n">
        <v>958937.954377247</v>
      </c>
      <c r="G90" s="0" t="n">
        <v>18407.6334463605</v>
      </c>
      <c r="H90" s="0" t="n">
        <v>95735.7853806554</v>
      </c>
      <c r="I90" s="0" t="n">
        <v>35188.6612824782</v>
      </c>
      <c r="J90" s="0" t="n">
        <v>14028.1105431775</v>
      </c>
    </row>
    <row r="91" customFormat="false" ht="12.8" hidden="false" customHeight="false" outlineLevel="0" collapsed="false">
      <c r="A91" s="0" t="n">
        <v>138</v>
      </c>
      <c r="B91" s="0" t="n">
        <v>4428559.73721463</v>
      </c>
      <c r="C91" s="0" t="n">
        <v>3207164.22357497</v>
      </c>
      <c r="D91" s="0" t="n">
        <v>621370.43524615</v>
      </c>
      <c r="E91" s="0" t="n">
        <v>411150.041255749</v>
      </c>
      <c r="F91" s="0" t="n">
        <v>0</v>
      </c>
      <c r="G91" s="0" t="n">
        <v>16455.7172725156</v>
      </c>
      <c r="H91" s="0" t="n">
        <v>137498.564595428</v>
      </c>
      <c r="I91" s="0" t="n">
        <v>16426.3010882574</v>
      </c>
      <c r="J91" s="0" t="n">
        <v>20856.7946632157</v>
      </c>
    </row>
    <row r="92" customFormat="false" ht="12.8" hidden="false" customHeight="false" outlineLevel="0" collapsed="false">
      <c r="A92" s="0" t="n">
        <v>139</v>
      </c>
      <c r="B92" s="0" t="n">
        <v>4405339.01521557</v>
      </c>
      <c r="C92" s="0" t="n">
        <v>3207419.69876416</v>
      </c>
      <c r="D92" s="0" t="n">
        <v>617162.47309111</v>
      </c>
      <c r="E92" s="0" t="n">
        <v>415474.177411582</v>
      </c>
      <c r="F92" s="0" t="n">
        <v>0</v>
      </c>
      <c r="G92" s="0" t="n">
        <v>14427.7286165072</v>
      </c>
      <c r="H92" s="0" t="n">
        <v>100738.758404168</v>
      </c>
      <c r="I92" s="0" t="n">
        <v>33200.9630155347</v>
      </c>
      <c r="J92" s="0" t="n">
        <v>17313.4852005982</v>
      </c>
    </row>
    <row r="93" customFormat="false" ht="12.8" hidden="false" customHeight="false" outlineLevel="0" collapsed="false">
      <c r="A93" s="0" t="n">
        <v>140</v>
      </c>
      <c r="B93" s="0" t="n">
        <v>4440378.94535122</v>
      </c>
      <c r="C93" s="0" t="n">
        <v>3205064.16524891</v>
      </c>
      <c r="D93" s="0" t="n">
        <v>638203.367575188</v>
      </c>
      <c r="E93" s="0" t="n">
        <v>414707.444743466</v>
      </c>
      <c r="F93" s="0" t="n">
        <v>0</v>
      </c>
      <c r="G93" s="0" t="n">
        <v>19205.5718412255</v>
      </c>
      <c r="H93" s="0" t="n">
        <v>119522.524819593</v>
      </c>
      <c r="I93" s="0" t="n">
        <v>31411.8288955466</v>
      </c>
      <c r="J93" s="0" t="n">
        <v>18650.5887015237</v>
      </c>
    </row>
    <row r="94" customFormat="false" ht="12.8" hidden="false" customHeight="false" outlineLevel="0" collapsed="false">
      <c r="A94" s="0" t="n">
        <v>141</v>
      </c>
      <c r="B94" s="0" t="n">
        <v>5434435.28013643</v>
      </c>
      <c r="C94" s="0" t="n">
        <v>3135558.20968917</v>
      </c>
      <c r="D94" s="0" t="n">
        <v>694385.13639561</v>
      </c>
      <c r="E94" s="0" t="n">
        <v>414212.495955812</v>
      </c>
      <c r="F94" s="0" t="n">
        <v>979750.685424764</v>
      </c>
      <c r="G94" s="0" t="n">
        <v>17999.7501234635</v>
      </c>
      <c r="H94" s="0" t="n">
        <v>146477.43681908</v>
      </c>
      <c r="I94" s="0" t="n">
        <v>18897.0373048147</v>
      </c>
      <c r="J94" s="0" t="n">
        <v>19885.8529670052</v>
      </c>
    </row>
    <row r="95" customFormat="false" ht="12.8" hidden="false" customHeight="false" outlineLevel="0" collapsed="false">
      <c r="A95" s="0" t="n">
        <v>142</v>
      </c>
      <c r="B95" s="0" t="n">
        <v>4528186.41308997</v>
      </c>
      <c r="C95" s="0" t="n">
        <v>3199319.84360784</v>
      </c>
      <c r="D95" s="0" t="n">
        <v>678218.423296917</v>
      </c>
      <c r="E95" s="0" t="n">
        <v>409176.308961272</v>
      </c>
      <c r="F95" s="0" t="n">
        <v>0</v>
      </c>
      <c r="G95" s="0" t="n">
        <v>20588.0916091312</v>
      </c>
      <c r="H95" s="0" t="n">
        <v>163267.564273707</v>
      </c>
      <c r="I95" s="0" t="n">
        <v>40147.5051837725</v>
      </c>
      <c r="J95" s="0" t="n">
        <v>22583.5210381459</v>
      </c>
    </row>
    <row r="96" customFormat="false" ht="12.8" hidden="false" customHeight="false" outlineLevel="0" collapsed="false">
      <c r="A96" s="0" t="n">
        <v>143</v>
      </c>
      <c r="B96" s="0" t="n">
        <v>4470087.57224107</v>
      </c>
      <c r="C96" s="0" t="n">
        <v>3239372.21782154</v>
      </c>
      <c r="D96" s="0" t="n">
        <v>639658.155907223</v>
      </c>
      <c r="E96" s="0" t="n">
        <v>406799.347883901</v>
      </c>
      <c r="F96" s="0" t="n">
        <v>0</v>
      </c>
      <c r="G96" s="0" t="n">
        <v>15468.8840138333</v>
      </c>
      <c r="H96" s="0" t="n">
        <v>100992.461248745</v>
      </c>
      <c r="I96" s="0" t="n">
        <v>41813.0797191088</v>
      </c>
      <c r="J96" s="0" t="n">
        <v>19275.7535922421</v>
      </c>
    </row>
    <row r="97" customFormat="false" ht="12.8" hidden="false" customHeight="false" outlineLevel="0" collapsed="false">
      <c r="A97" s="0" t="n">
        <v>144</v>
      </c>
      <c r="B97" s="0" t="n">
        <v>4507738.59064212</v>
      </c>
      <c r="C97" s="0" t="n">
        <v>3299650.06826517</v>
      </c>
      <c r="D97" s="0" t="n">
        <v>593186.796088778</v>
      </c>
      <c r="E97" s="0" t="n">
        <v>410265.782003131</v>
      </c>
      <c r="F97" s="0" t="n">
        <v>0</v>
      </c>
      <c r="G97" s="0" t="n">
        <v>19964.3427921229</v>
      </c>
      <c r="H97" s="0" t="n">
        <v>132969.798991746</v>
      </c>
      <c r="I97" s="0" t="n">
        <v>36632.8635735136</v>
      </c>
      <c r="J97" s="0" t="n">
        <v>21926.4928041432</v>
      </c>
    </row>
    <row r="98" customFormat="false" ht="12.8" hidden="false" customHeight="false" outlineLevel="0" collapsed="false">
      <c r="A98" s="0" t="n">
        <v>145</v>
      </c>
      <c r="B98" s="0" t="n">
        <v>5517291.02857972</v>
      </c>
      <c r="C98" s="0" t="n">
        <v>3297078.14808283</v>
      </c>
      <c r="D98" s="0" t="n">
        <v>585650.943171292</v>
      </c>
      <c r="E98" s="0" t="n">
        <v>415449.392629315</v>
      </c>
      <c r="F98" s="0" t="n">
        <v>979739.345726427</v>
      </c>
      <c r="G98" s="0" t="n">
        <v>24132.134947751</v>
      </c>
      <c r="H98" s="0" t="n">
        <v>149785.995762751</v>
      </c>
      <c r="I98" s="0" t="n">
        <v>33927.8759907971</v>
      </c>
      <c r="J98" s="0" t="n">
        <v>22060.5912025449</v>
      </c>
    </row>
    <row r="99" customFormat="false" ht="12.8" hidden="false" customHeight="false" outlineLevel="0" collapsed="false">
      <c r="A99" s="0" t="n">
        <v>146</v>
      </c>
      <c r="B99" s="0" t="n">
        <v>4460178.29576444</v>
      </c>
      <c r="C99" s="0" t="n">
        <v>3265599.3079218</v>
      </c>
      <c r="D99" s="0" t="n">
        <v>566689.104842032</v>
      </c>
      <c r="E99" s="0" t="n">
        <v>410786.861649998</v>
      </c>
      <c r="F99" s="0" t="n">
        <v>0</v>
      </c>
      <c r="G99" s="0" t="n">
        <v>23662.4894902589</v>
      </c>
      <c r="H99" s="0" t="n">
        <v>145368.555921679</v>
      </c>
      <c r="I99" s="0" t="n">
        <v>26270.0551485389</v>
      </c>
      <c r="J99" s="0" t="n">
        <v>21184.1702830613</v>
      </c>
    </row>
    <row r="100" customFormat="false" ht="12.8" hidden="false" customHeight="false" outlineLevel="0" collapsed="false">
      <c r="A100" s="0" t="n">
        <v>147</v>
      </c>
      <c r="B100" s="0" t="n">
        <v>4430124.61723285</v>
      </c>
      <c r="C100" s="0" t="n">
        <v>3136254.77778536</v>
      </c>
      <c r="D100" s="0" t="n">
        <v>671725.362545728</v>
      </c>
      <c r="E100" s="0" t="n">
        <v>410313.336815957</v>
      </c>
      <c r="F100" s="0" t="n">
        <v>0</v>
      </c>
      <c r="G100" s="0" t="n">
        <v>17784.9979765706</v>
      </c>
      <c r="H100" s="0" t="n">
        <v>141172.444401012</v>
      </c>
      <c r="I100" s="0" t="n">
        <v>31366.9461515013</v>
      </c>
      <c r="J100" s="0" t="n">
        <v>22368.8664354789</v>
      </c>
    </row>
    <row r="101" customFormat="false" ht="12.8" hidden="false" customHeight="false" outlineLevel="0" collapsed="false">
      <c r="A101" s="0" t="n">
        <v>148</v>
      </c>
      <c r="B101" s="0" t="n">
        <v>4363759.47594148</v>
      </c>
      <c r="C101" s="0" t="n">
        <v>3151954.92718718</v>
      </c>
      <c r="D101" s="0" t="n">
        <v>612651.222577109</v>
      </c>
      <c r="E101" s="0" t="n">
        <v>414115.711274667</v>
      </c>
      <c r="F101" s="0" t="n">
        <v>0</v>
      </c>
      <c r="G101" s="0" t="n">
        <v>19752.2506114668</v>
      </c>
      <c r="H101" s="0" t="n">
        <v>107608.83060931</v>
      </c>
      <c r="I101" s="0" t="n">
        <v>42484.2885314043</v>
      </c>
      <c r="J101" s="0" t="n">
        <v>17268.4144106065</v>
      </c>
    </row>
    <row r="102" customFormat="false" ht="12.8" hidden="false" customHeight="false" outlineLevel="0" collapsed="false">
      <c r="A102" s="0" t="n">
        <v>149</v>
      </c>
      <c r="B102" s="0" t="n">
        <v>5381069.65240938</v>
      </c>
      <c r="C102" s="0" t="n">
        <v>3121784.2667685</v>
      </c>
      <c r="D102" s="0" t="n">
        <v>650594.820246545</v>
      </c>
      <c r="E102" s="0" t="n">
        <v>411781.770257954</v>
      </c>
      <c r="F102" s="0" t="n">
        <v>981388.194773096</v>
      </c>
      <c r="G102" s="0" t="n">
        <v>25819.9896773035</v>
      </c>
      <c r="H102" s="0" t="n">
        <v>136791.013523292</v>
      </c>
      <c r="I102" s="0" t="n">
        <v>31539.8752046031</v>
      </c>
      <c r="J102" s="0" t="n">
        <v>20439.5378346665</v>
      </c>
    </row>
    <row r="103" customFormat="false" ht="12.8" hidden="false" customHeight="false" outlineLevel="0" collapsed="false">
      <c r="A103" s="0" t="n">
        <v>150</v>
      </c>
      <c r="B103" s="0" t="n">
        <v>4369848.00726873</v>
      </c>
      <c r="C103" s="0" t="n">
        <v>3189956.22654264</v>
      </c>
      <c r="D103" s="0" t="n">
        <v>605791.719874064</v>
      </c>
      <c r="E103" s="0" t="n">
        <v>413418.524331039</v>
      </c>
      <c r="F103" s="0" t="n">
        <v>0</v>
      </c>
      <c r="G103" s="0" t="n">
        <v>19750.6771408054</v>
      </c>
      <c r="H103" s="0" t="n">
        <v>107187.307879106</v>
      </c>
      <c r="I103" s="0" t="n">
        <v>18842.6979577903</v>
      </c>
      <c r="J103" s="0" t="n">
        <v>16408.4644145204</v>
      </c>
    </row>
    <row r="104" customFormat="false" ht="12.8" hidden="false" customHeight="false" outlineLevel="0" collapsed="false">
      <c r="A104" s="0" t="n">
        <v>151</v>
      </c>
      <c r="B104" s="0" t="n">
        <v>4354231.65841093</v>
      </c>
      <c r="C104" s="0" t="n">
        <v>3159069.30729226</v>
      </c>
      <c r="D104" s="0" t="n">
        <v>609009.849950187</v>
      </c>
      <c r="E104" s="0" t="n">
        <v>416620.798940967</v>
      </c>
      <c r="F104" s="0" t="n">
        <v>0</v>
      </c>
      <c r="G104" s="0" t="n">
        <v>14725.5234867343</v>
      </c>
      <c r="H104" s="0" t="n">
        <v>111057.505544668</v>
      </c>
      <c r="I104" s="0" t="n">
        <v>31159.8957641978</v>
      </c>
      <c r="J104" s="0" t="n">
        <v>18998.851037045</v>
      </c>
    </row>
    <row r="105" customFormat="false" ht="12.8" hidden="false" customHeight="false" outlineLevel="0" collapsed="false">
      <c r="A105" s="0" t="n">
        <v>152</v>
      </c>
      <c r="B105" s="0" t="n">
        <v>4386557.32818654</v>
      </c>
      <c r="C105" s="0" t="n">
        <v>3113119.61037676</v>
      </c>
      <c r="D105" s="0" t="n">
        <v>655121.211499082</v>
      </c>
      <c r="E105" s="0" t="n">
        <v>419673.625677659</v>
      </c>
      <c r="F105" s="0" t="n">
        <v>0</v>
      </c>
      <c r="G105" s="0" t="n">
        <v>20751.4060931996</v>
      </c>
      <c r="H105" s="0" t="n">
        <v>123113.599520918</v>
      </c>
      <c r="I105" s="0" t="n">
        <v>40785.1161912032</v>
      </c>
      <c r="J105" s="0" t="n">
        <v>18070.8142216246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3559515.16025303</v>
      </c>
      <c r="C18" s="0" t="n">
        <v>1542915.25823761</v>
      </c>
      <c r="D18" s="0" t="n">
        <v>989721.787839886</v>
      </c>
      <c r="E18" s="0" t="n">
        <v>278598.136129824</v>
      </c>
      <c r="F18" s="0" t="n">
        <v>630864.575043248</v>
      </c>
      <c r="G18" s="0" t="n">
        <v>6070.62642893555</v>
      </c>
      <c r="H18" s="0" t="n">
        <v>65871.6976243044</v>
      </c>
      <c r="I18" s="0" t="n">
        <v>36389.571039491</v>
      </c>
      <c r="J18" s="0" t="n">
        <v>9083.50790972953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</v>
      </c>
      <c r="F19" s="0" t="n">
        <v>0</v>
      </c>
      <c r="G19" s="0" t="n">
        <v>6169.55732468685</v>
      </c>
      <c r="H19" s="0" t="n">
        <v>66263.8327109009</v>
      </c>
      <c r="I19" s="0" t="n">
        <v>23027.3596069174</v>
      </c>
      <c r="J19" s="0" t="n">
        <v>7576.45314225498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70708.0303002217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3290736.09522659</v>
      </c>
      <c r="C21" s="0" t="n">
        <v>1605258.35026264</v>
      </c>
      <c r="D21" s="0" t="n">
        <v>1286241.00282</v>
      </c>
      <c r="E21" s="0" t="n">
        <v>287208.176995778</v>
      </c>
      <c r="F21" s="0" t="n">
        <v>0</v>
      </c>
      <c r="G21" s="0" t="n">
        <v>5040.12910267519</v>
      </c>
      <c r="H21" s="0" t="n">
        <v>68602.7711860604</v>
      </c>
      <c r="I21" s="0" t="n">
        <v>29486.6750191008</v>
      </c>
      <c r="J21" s="0" t="n">
        <v>9473.29388034304</v>
      </c>
    </row>
    <row r="22" customFormat="false" ht="12.8" hidden="false" customHeight="false" outlineLevel="0" collapsed="false">
      <c r="A22" s="0" t="n">
        <v>69</v>
      </c>
      <c r="B22" s="0" t="n">
        <v>3800356.94201699</v>
      </c>
      <c r="C22" s="0" t="n">
        <v>1541696.62729598</v>
      </c>
      <c r="D22" s="0" t="n">
        <v>1235200.19818634</v>
      </c>
      <c r="E22" s="0" t="n">
        <v>283622.7000359</v>
      </c>
      <c r="F22" s="0" t="n">
        <v>632419.347005187</v>
      </c>
      <c r="G22" s="0" t="n">
        <v>5402.69725035065</v>
      </c>
      <c r="H22" s="0" t="n">
        <v>62885.0345009626</v>
      </c>
      <c r="I22" s="0" t="n">
        <v>30386.1044057427</v>
      </c>
      <c r="J22" s="0" t="n">
        <v>9040.41732226732</v>
      </c>
    </row>
    <row r="23" customFormat="false" ht="12.8" hidden="false" customHeight="false" outlineLevel="0" collapsed="false">
      <c r="A23" s="0" t="n">
        <v>70</v>
      </c>
      <c r="B23" s="0" t="n">
        <v>2966221.31103035</v>
      </c>
      <c r="C23" s="0" t="n">
        <v>1836550.60090689</v>
      </c>
      <c r="D23" s="0" t="n">
        <v>719857.148076303</v>
      </c>
      <c r="E23" s="0" t="n">
        <v>306431.89485652</v>
      </c>
      <c r="F23" s="0" t="n">
        <v>0</v>
      </c>
      <c r="G23" s="0" t="n">
        <v>7095.31541276765</v>
      </c>
      <c r="H23" s="0" t="n">
        <v>57625.9843715953</v>
      </c>
      <c r="I23" s="0" t="n">
        <v>29056.4208447741</v>
      </c>
      <c r="J23" s="0" t="n">
        <v>9603.94656150738</v>
      </c>
    </row>
    <row r="24" customFormat="false" ht="12.8" hidden="false" customHeight="false" outlineLevel="0" collapsed="false">
      <c r="A24" s="0" t="n">
        <v>71</v>
      </c>
      <c r="B24" s="0" t="n">
        <v>2954671.97897548</v>
      </c>
      <c r="C24" s="0" t="n">
        <v>1709249.47154704</v>
      </c>
      <c r="D24" s="0" t="n">
        <v>834595.898525437</v>
      </c>
      <c r="E24" s="0" t="n">
        <v>300305.665927034</v>
      </c>
      <c r="F24" s="0" t="n">
        <v>0</v>
      </c>
      <c r="G24" s="0" t="n">
        <v>4445.98311320319</v>
      </c>
      <c r="H24" s="0" t="n">
        <v>72435.7014906848</v>
      </c>
      <c r="I24" s="0" t="n">
        <v>24283.908467729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2966397.65629584</v>
      </c>
      <c r="C25" s="0" t="n">
        <v>1699228.17950634</v>
      </c>
      <c r="D25" s="0" t="n">
        <v>865679.861903179</v>
      </c>
      <c r="E25" s="0" t="n">
        <v>290717.821820318</v>
      </c>
      <c r="F25" s="0" t="n">
        <v>0</v>
      </c>
      <c r="G25" s="0" t="n">
        <v>5696.10620891605</v>
      </c>
      <c r="H25" s="0" t="n">
        <v>60384.5381929943</v>
      </c>
      <c r="I25" s="0" t="n">
        <v>36063.5564107222</v>
      </c>
      <c r="J25" s="0" t="n">
        <v>8627.59225336893</v>
      </c>
    </row>
    <row r="26" customFormat="false" ht="12.8" hidden="false" customHeight="false" outlineLevel="0" collapsed="false">
      <c r="A26" s="0" t="n">
        <v>73</v>
      </c>
      <c r="B26" s="0" t="n">
        <v>3248158.96481332</v>
      </c>
      <c r="C26" s="0" t="n">
        <v>1479622.41237485</v>
      </c>
      <c r="D26" s="0" t="n">
        <v>834129.844828177</v>
      </c>
      <c r="E26" s="0" t="n">
        <v>267327.813985542</v>
      </c>
      <c r="F26" s="0" t="n">
        <v>579692.406527669</v>
      </c>
      <c r="G26" s="0" t="n">
        <v>4178.9332268964</v>
      </c>
      <c r="H26" s="0" t="n">
        <v>46506.0767335209</v>
      </c>
      <c r="I26" s="0" t="n">
        <v>30121.1225599403</v>
      </c>
      <c r="J26" s="0" t="n">
        <v>6580.35457671952</v>
      </c>
    </row>
    <row r="27" customFormat="false" ht="12.8" hidden="false" customHeight="false" outlineLevel="0" collapsed="false">
      <c r="A27" s="0" t="n">
        <v>74</v>
      </c>
      <c r="B27" s="0" t="n">
        <v>2748779.99666808</v>
      </c>
      <c r="C27" s="0" t="n">
        <v>1506112.22058208</v>
      </c>
      <c r="D27" s="0" t="n">
        <v>880448.480597045</v>
      </c>
      <c r="E27" s="0" t="n">
        <v>267308.641510168</v>
      </c>
      <c r="F27" s="0" t="n">
        <v>0</v>
      </c>
      <c r="G27" s="0" t="n">
        <v>7382.64218012181</v>
      </c>
      <c r="H27" s="0" t="n">
        <v>51135.5819430955</v>
      </c>
      <c r="I27" s="0" t="n">
        <v>28808.2720913255</v>
      </c>
      <c r="J27" s="0" t="n">
        <v>7584.15776424653</v>
      </c>
    </row>
    <row r="28" customFormat="false" ht="12.8" hidden="false" customHeight="false" outlineLevel="0" collapsed="false">
      <c r="A28" s="0" t="n">
        <v>75</v>
      </c>
      <c r="B28" s="0" t="n">
        <v>2947947.93186467</v>
      </c>
      <c r="C28" s="0" t="n">
        <v>1594622.70668751</v>
      </c>
      <c r="D28" s="0" t="n">
        <v>965725.138018171</v>
      </c>
      <c r="E28" s="0" t="n">
        <v>281464.344443055</v>
      </c>
      <c r="F28" s="0" t="n">
        <v>0</v>
      </c>
      <c r="G28" s="0" t="n">
        <v>10141.7061204845</v>
      </c>
      <c r="H28" s="0" t="n">
        <v>59390.3769980107</v>
      </c>
      <c r="I28" s="0" t="n">
        <v>27810.2789102516</v>
      </c>
      <c r="J28" s="0" t="n">
        <v>8947.00687380305</v>
      </c>
    </row>
    <row r="29" customFormat="false" ht="12.8" hidden="false" customHeight="false" outlineLevel="0" collapsed="false">
      <c r="A29" s="0" t="n">
        <v>76</v>
      </c>
      <c r="B29" s="0" t="n">
        <v>3068597.9854156</v>
      </c>
      <c r="C29" s="0" t="n">
        <v>1680984.35050728</v>
      </c>
      <c r="D29" s="0" t="n">
        <v>978132.716388551</v>
      </c>
      <c r="E29" s="0" t="n">
        <v>291799.008974841</v>
      </c>
      <c r="F29" s="0" t="n">
        <v>0</v>
      </c>
      <c r="G29" s="0" t="n">
        <v>8604.04386973583</v>
      </c>
      <c r="H29" s="0" t="n">
        <v>63475.9710570772</v>
      </c>
      <c r="I29" s="0" t="n">
        <v>36151.5857406961</v>
      </c>
      <c r="J29" s="0" t="n">
        <v>9654.55749643681</v>
      </c>
    </row>
    <row r="30" customFormat="false" ht="12.8" hidden="false" customHeight="false" outlineLevel="0" collapsed="false">
      <c r="A30" s="0" t="n">
        <v>77</v>
      </c>
      <c r="B30" s="0" t="n">
        <v>3752716.37128446</v>
      </c>
      <c r="C30" s="0" t="n">
        <v>1756716.83705437</v>
      </c>
      <c r="D30" s="0" t="n">
        <v>929220.12458635</v>
      </c>
      <c r="E30" s="0" t="n">
        <v>297400.396294248</v>
      </c>
      <c r="F30" s="0" t="n">
        <v>669159.505641118</v>
      </c>
      <c r="G30" s="0" t="n">
        <v>9332.777310435</v>
      </c>
      <c r="H30" s="0" t="n">
        <v>47828.7020216</v>
      </c>
      <c r="I30" s="0" t="n">
        <v>37158.5675821399</v>
      </c>
      <c r="J30" s="0" t="n">
        <v>6733.57559332491</v>
      </c>
    </row>
    <row r="31" customFormat="false" ht="12.8" hidden="false" customHeight="false" outlineLevel="0" collapsed="false">
      <c r="A31" s="0" t="n">
        <v>78</v>
      </c>
      <c r="B31" s="0" t="n">
        <v>3156451.55653314</v>
      </c>
      <c r="C31" s="0" t="n">
        <v>1851526.48557325</v>
      </c>
      <c r="D31" s="0" t="n">
        <v>891004.98142284</v>
      </c>
      <c r="E31" s="0" t="n">
        <v>301638.893401633</v>
      </c>
      <c r="F31" s="0" t="n">
        <v>0</v>
      </c>
      <c r="G31" s="0" t="n">
        <v>9486.68226218241</v>
      </c>
      <c r="H31" s="0" t="n">
        <v>52137.3426445333</v>
      </c>
      <c r="I31" s="0" t="n">
        <v>42320.776063695</v>
      </c>
      <c r="J31" s="0" t="n">
        <v>7732.06738714584</v>
      </c>
    </row>
    <row r="32" customFormat="false" ht="12.8" hidden="false" customHeight="false" outlineLevel="0" collapsed="false">
      <c r="A32" s="0" t="n">
        <v>79</v>
      </c>
      <c r="B32" s="0" t="n">
        <v>3199472.4877868</v>
      </c>
      <c r="C32" s="0" t="n">
        <v>1838909.90119479</v>
      </c>
      <c r="D32" s="0" t="n">
        <v>956523.272369511</v>
      </c>
      <c r="E32" s="0" t="n">
        <v>304347.654677683</v>
      </c>
      <c r="F32" s="0" t="n">
        <v>0</v>
      </c>
      <c r="G32" s="0" t="n">
        <v>6410.27096991008</v>
      </c>
      <c r="H32" s="0" t="n">
        <v>50334.4421879958</v>
      </c>
      <c r="I32" s="0" t="n">
        <v>34063.7336186199</v>
      </c>
      <c r="J32" s="0" t="n">
        <v>8184.43179361358</v>
      </c>
    </row>
    <row r="33" customFormat="false" ht="12.8" hidden="false" customHeight="false" outlineLevel="0" collapsed="false">
      <c r="A33" s="0" t="n">
        <v>80</v>
      </c>
      <c r="B33" s="0" t="n">
        <v>3265761.69179817</v>
      </c>
      <c r="C33" s="0" t="n">
        <v>1866703.70177742</v>
      </c>
      <c r="D33" s="0" t="n">
        <v>969738.707257021</v>
      </c>
      <c r="E33" s="0" t="n">
        <v>305552.380278167</v>
      </c>
      <c r="F33" s="0" t="n">
        <v>0</v>
      </c>
      <c r="G33" s="0" t="n">
        <v>8536.79970564548</v>
      </c>
      <c r="H33" s="0" t="n">
        <v>68655.344048441</v>
      </c>
      <c r="I33" s="0" t="n">
        <v>36772.8470277621</v>
      </c>
      <c r="J33" s="0" t="n">
        <v>9513.19772896808</v>
      </c>
    </row>
    <row r="34" customFormat="false" ht="12.8" hidden="false" customHeight="false" outlineLevel="0" collapsed="false">
      <c r="A34" s="0" t="n">
        <v>81</v>
      </c>
      <c r="B34" s="0" t="n">
        <v>4019689.81979231</v>
      </c>
      <c r="C34" s="0" t="n">
        <v>1878351.76716892</v>
      </c>
      <c r="D34" s="0" t="n">
        <v>1006839.09625782</v>
      </c>
      <c r="E34" s="0" t="n">
        <v>306074.391767156</v>
      </c>
      <c r="F34" s="0" t="n">
        <v>710446.81539848</v>
      </c>
      <c r="G34" s="0" t="n">
        <v>8524.66724165081</v>
      </c>
      <c r="H34" s="0" t="n">
        <v>69493.4004375316</v>
      </c>
      <c r="I34" s="0" t="n">
        <v>29156.8029074946</v>
      </c>
      <c r="J34" s="0" t="n">
        <v>11346.9746663895</v>
      </c>
    </row>
    <row r="35" customFormat="false" ht="12.8" hidden="false" customHeight="false" outlineLevel="0" collapsed="false">
      <c r="A35" s="0" t="n">
        <v>82</v>
      </c>
      <c r="B35" s="0" t="n">
        <v>3382550.51896266</v>
      </c>
      <c r="C35" s="0" t="n">
        <v>1937841.88686776</v>
      </c>
      <c r="D35" s="0" t="n">
        <v>993227.365694376</v>
      </c>
      <c r="E35" s="0" t="n">
        <v>309812.931469895</v>
      </c>
      <c r="F35" s="0" t="n">
        <v>0</v>
      </c>
      <c r="G35" s="0" t="n">
        <v>9059.28981785501</v>
      </c>
      <c r="H35" s="0" t="n">
        <v>74663.1195618955</v>
      </c>
      <c r="I35" s="0" t="n">
        <v>48856.5888618225</v>
      </c>
      <c r="J35" s="0" t="n">
        <v>8357.80653548365</v>
      </c>
    </row>
    <row r="36" customFormat="false" ht="12.8" hidden="false" customHeight="false" outlineLevel="0" collapsed="false">
      <c r="A36" s="0" t="n">
        <v>83</v>
      </c>
      <c r="B36" s="0" t="n">
        <v>3464570.37091504</v>
      </c>
      <c r="C36" s="0" t="n">
        <v>1996224.03806349</v>
      </c>
      <c r="D36" s="0" t="n">
        <v>1019747.65356807</v>
      </c>
      <c r="E36" s="0" t="n">
        <v>311648.98905387</v>
      </c>
      <c r="F36" s="0" t="n">
        <v>0</v>
      </c>
      <c r="G36" s="0" t="n">
        <v>10649.4399394427</v>
      </c>
      <c r="H36" s="0" t="n">
        <v>81867.4037790644</v>
      </c>
      <c r="I36" s="0" t="n">
        <v>33224.0124687361</v>
      </c>
      <c r="J36" s="0" t="n">
        <v>11208.8340423668</v>
      </c>
    </row>
    <row r="37" customFormat="false" ht="12.8" hidden="false" customHeight="false" outlineLevel="0" collapsed="false">
      <c r="A37" s="0" t="n">
        <v>84</v>
      </c>
      <c r="B37" s="0" t="n">
        <v>3492776.7116596</v>
      </c>
      <c r="C37" s="0" t="n">
        <v>2065296.08314464</v>
      </c>
      <c r="D37" s="0" t="n">
        <v>971312.591058706</v>
      </c>
      <c r="E37" s="0" t="n">
        <v>317224.737062962</v>
      </c>
      <c r="F37" s="0" t="n">
        <v>0</v>
      </c>
      <c r="G37" s="0" t="n">
        <v>10150.4664419791</v>
      </c>
      <c r="H37" s="0" t="n">
        <v>73266.3106771803</v>
      </c>
      <c r="I37" s="0" t="n">
        <v>44989.3042867146</v>
      </c>
      <c r="J37" s="0" t="n">
        <v>9781.66431251501</v>
      </c>
    </row>
    <row r="38" customFormat="false" ht="12.8" hidden="false" customHeight="false" outlineLevel="0" collapsed="false">
      <c r="A38" s="0" t="n">
        <v>85</v>
      </c>
      <c r="B38" s="0" t="n">
        <v>4308458.11024315</v>
      </c>
      <c r="C38" s="0" t="n">
        <v>2099074.18689106</v>
      </c>
      <c r="D38" s="0" t="n">
        <v>1004714.86820882</v>
      </c>
      <c r="E38" s="0" t="n">
        <v>320305.24603255</v>
      </c>
      <c r="F38" s="0" t="n">
        <v>753274.254038478</v>
      </c>
      <c r="G38" s="0" t="n">
        <v>10662.8989688026</v>
      </c>
      <c r="H38" s="0" t="n">
        <v>78434.2789040258</v>
      </c>
      <c r="I38" s="0" t="n">
        <v>30365.5714420185</v>
      </c>
      <c r="J38" s="0" t="n">
        <v>11626.8057573894</v>
      </c>
    </row>
    <row r="39" customFormat="false" ht="12.8" hidden="false" customHeight="false" outlineLevel="0" collapsed="false">
      <c r="A39" s="0" t="n">
        <v>86</v>
      </c>
      <c r="B39" s="0" t="n">
        <v>3645836.06524376</v>
      </c>
      <c r="C39" s="0" t="n">
        <v>2179889.08851922</v>
      </c>
      <c r="D39" s="0" t="n">
        <v>984943.047799534</v>
      </c>
      <c r="E39" s="0" t="n">
        <v>322303.885237548</v>
      </c>
      <c r="F39" s="0" t="n">
        <v>0</v>
      </c>
      <c r="G39" s="0" t="n">
        <v>10509.0915213158</v>
      </c>
      <c r="H39" s="0" t="n">
        <v>89535.4271476184</v>
      </c>
      <c r="I39" s="0" t="n">
        <v>46537.1541827558</v>
      </c>
      <c r="J39" s="0" t="n">
        <v>11667.136162702</v>
      </c>
    </row>
    <row r="40" customFormat="false" ht="12.8" hidden="false" customHeight="false" outlineLevel="0" collapsed="false">
      <c r="A40" s="0" t="n">
        <v>87</v>
      </c>
      <c r="B40" s="0" t="n">
        <v>3678081.27310457</v>
      </c>
      <c r="C40" s="0" t="n">
        <v>2192286.37443314</v>
      </c>
      <c r="D40" s="0" t="n">
        <v>1010708.47061709</v>
      </c>
      <c r="E40" s="0" t="n">
        <v>323588.884178403</v>
      </c>
      <c r="F40" s="0" t="n">
        <v>0</v>
      </c>
      <c r="G40" s="0" t="n">
        <v>11384.0119028317</v>
      </c>
      <c r="H40" s="0" t="n">
        <v>83862.41235236</v>
      </c>
      <c r="I40" s="0" t="n">
        <v>45605.3789295606</v>
      </c>
      <c r="J40" s="0" t="n">
        <v>10975.5095608429</v>
      </c>
    </row>
    <row r="41" customFormat="false" ht="12.8" hidden="false" customHeight="false" outlineLevel="0" collapsed="false">
      <c r="A41" s="0" t="n">
        <v>88</v>
      </c>
      <c r="B41" s="0" t="n">
        <v>3726133.19554934</v>
      </c>
      <c r="C41" s="0" t="n">
        <v>2199106.90973783</v>
      </c>
      <c r="D41" s="0" t="n">
        <v>1043968.46913034</v>
      </c>
      <c r="E41" s="0" t="n">
        <v>326597.868972476</v>
      </c>
      <c r="F41" s="0" t="n">
        <v>0</v>
      </c>
      <c r="G41" s="0" t="n">
        <v>10386.4925639751</v>
      </c>
      <c r="H41" s="0" t="n">
        <v>95350.4107970357</v>
      </c>
      <c r="I41" s="0" t="n">
        <v>37719.8529110297</v>
      </c>
      <c r="J41" s="0" t="n">
        <v>12541.2615732286</v>
      </c>
    </row>
    <row r="42" customFormat="false" ht="12.8" hidden="false" customHeight="false" outlineLevel="0" collapsed="false">
      <c r="A42" s="0" t="n">
        <v>89</v>
      </c>
      <c r="B42" s="0" t="n">
        <v>4582133.47398622</v>
      </c>
      <c r="C42" s="0" t="n">
        <v>2254358.76352415</v>
      </c>
      <c r="D42" s="0" t="n">
        <v>1040392.26284003</v>
      </c>
      <c r="E42" s="0" t="n">
        <v>331908.577764559</v>
      </c>
      <c r="F42" s="0" t="n">
        <v>794777.695528459</v>
      </c>
      <c r="G42" s="0" t="n">
        <v>8383.87822386802</v>
      </c>
      <c r="H42" s="0" t="n">
        <v>99354.3961527334</v>
      </c>
      <c r="I42" s="0" t="n">
        <v>39913.3645358809</v>
      </c>
      <c r="J42" s="0" t="n">
        <v>13504.1426775606</v>
      </c>
    </row>
    <row r="43" customFormat="false" ht="12.8" hidden="false" customHeight="false" outlineLevel="0" collapsed="false">
      <c r="A43" s="0" t="n">
        <v>90</v>
      </c>
      <c r="B43" s="0" t="n">
        <v>3833642.39594622</v>
      </c>
      <c r="C43" s="0" t="n">
        <v>2217132.76414111</v>
      </c>
      <c r="D43" s="0" t="n">
        <v>1120481.75485412</v>
      </c>
      <c r="E43" s="0" t="n">
        <v>336169.28473871</v>
      </c>
      <c r="F43" s="0" t="n">
        <v>0</v>
      </c>
      <c r="G43" s="0" t="n">
        <v>11437.9559612758</v>
      </c>
      <c r="H43" s="0" t="n">
        <v>91721.3723463391</v>
      </c>
      <c r="I43" s="0" t="n">
        <v>42758.3114348869</v>
      </c>
      <c r="J43" s="0" t="n">
        <v>13467.7899374822</v>
      </c>
    </row>
    <row r="44" customFormat="false" ht="12.8" hidden="false" customHeight="false" outlineLevel="0" collapsed="false">
      <c r="A44" s="0" t="n">
        <v>91</v>
      </c>
      <c r="B44" s="0" t="n">
        <v>3904182.32147123</v>
      </c>
      <c r="C44" s="0" t="n">
        <v>2325100.31247565</v>
      </c>
      <c r="D44" s="0" t="n">
        <v>1085414.5444892</v>
      </c>
      <c r="E44" s="0" t="n">
        <v>340261.556795896</v>
      </c>
      <c r="F44" s="0" t="n">
        <v>0</v>
      </c>
      <c r="G44" s="0" t="n">
        <v>8052.21086016213</v>
      </c>
      <c r="H44" s="0" t="n">
        <v>96571.3610412484</v>
      </c>
      <c r="I44" s="0" t="n">
        <v>35521.9969782164</v>
      </c>
      <c r="J44" s="0" t="n">
        <v>13753.6097554618</v>
      </c>
    </row>
    <row r="45" customFormat="false" ht="12.8" hidden="false" customHeight="false" outlineLevel="0" collapsed="false">
      <c r="A45" s="0" t="n">
        <v>92</v>
      </c>
      <c r="B45" s="0" t="n">
        <v>3928715.669999</v>
      </c>
      <c r="C45" s="0" t="n">
        <v>2323122.55849045</v>
      </c>
      <c r="D45" s="0" t="n">
        <v>1105592.05891811</v>
      </c>
      <c r="E45" s="0" t="n">
        <v>341793.10807263</v>
      </c>
      <c r="F45" s="0" t="n">
        <v>0</v>
      </c>
      <c r="G45" s="0" t="n">
        <v>9719.17476386385</v>
      </c>
      <c r="H45" s="0" t="n">
        <v>93011.3214793995</v>
      </c>
      <c r="I45" s="0" t="n">
        <v>43503.3719274697</v>
      </c>
      <c r="J45" s="0" t="n">
        <v>12321.4695842043</v>
      </c>
    </row>
    <row r="46" customFormat="false" ht="12.8" hidden="false" customHeight="false" outlineLevel="0" collapsed="false">
      <c r="A46" s="0" t="n">
        <v>93</v>
      </c>
      <c r="B46" s="0" t="n">
        <v>4829178.49126436</v>
      </c>
      <c r="C46" s="0" t="n">
        <v>2372088.58736265</v>
      </c>
      <c r="D46" s="0" t="n">
        <v>1119172.7031139</v>
      </c>
      <c r="E46" s="0" t="n">
        <v>343376.454385131</v>
      </c>
      <c r="F46" s="0" t="n">
        <v>838543.748066897</v>
      </c>
      <c r="G46" s="0" t="n">
        <v>12562.013417432</v>
      </c>
      <c r="H46" s="0" t="n">
        <v>96867.7409781356</v>
      </c>
      <c r="I46" s="0" t="n">
        <v>32924.1597137681</v>
      </c>
      <c r="J46" s="0" t="n">
        <v>13962.9287366706</v>
      </c>
    </row>
    <row r="47" customFormat="false" ht="12.8" hidden="false" customHeight="false" outlineLevel="0" collapsed="false">
      <c r="A47" s="0" t="n">
        <v>94</v>
      </c>
      <c r="B47" s="0" t="n">
        <v>3886366.75104063</v>
      </c>
      <c r="C47" s="0" t="n">
        <v>2335211.80250231</v>
      </c>
      <c r="D47" s="0" t="n">
        <v>1051360.73265779</v>
      </c>
      <c r="E47" s="0" t="n">
        <v>342420.271514155</v>
      </c>
      <c r="F47" s="0" t="n">
        <v>0</v>
      </c>
      <c r="G47" s="0" t="n">
        <v>13734.8615098485</v>
      </c>
      <c r="H47" s="0" t="n">
        <v>92175.5685730563</v>
      </c>
      <c r="I47" s="0" t="n">
        <v>37795.0665914262</v>
      </c>
      <c r="J47" s="0" t="n">
        <v>12929.6188980881</v>
      </c>
    </row>
    <row r="48" customFormat="false" ht="12.8" hidden="false" customHeight="false" outlineLevel="0" collapsed="false">
      <c r="A48" s="0" t="n">
        <v>95</v>
      </c>
      <c r="B48" s="0" t="n">
        <v>3964188.07027109</v>
      </c>
      <c r="C48" s="0" t="n">
        <v>2357928.46095395</v>
      </c>
      <c r="D48" s="0" t="n">
        <v>1081495.97155325</v>
      </c>
      <c r="E48" s="0" t="n">
        <v>344516.687415613</v>
      </c>
      <c r="F48" s="0" t="n">
        <v>0</v>
      </c>
      <c r="G48" s="0" t="n">
        <v>12374.4675327388</v>
      </c>
      <c r="H48" s="0" t="n">
        <v>109886.270487462</v>
      </c>
      <c r="I48" s="0" t="n">
        <v>42496.5125285875</v>
      </c>
      <c r="J48" s="0" t="n">
        <v>14690.6091712391</v>
      </c>
    </row>
    <row r="49" customFormat="false" ht="12.8" hidden="false" customHeight="false" outlineLevel="0" collapsed="false">
      <c r="A49" s="0" t="n">
        <v>96</v>
      </c>
      <c r="B49" s="0" t="n">
        <v>3965671.09664793</v>
      </c>
      <c r="C49" s="0" t="n">
        <v>2379309.10531519</v>
      </c>
      <c r="D49" s="0" t="n">
        <v>1080752.31386734</v>
      </c>
      <c r="E49" s="0" t="n">
        <v>346928.12129272</v>
      </c>
      <c r="F49" s="0" t="n">
        <v>0</v>
      </c>
      <c r="G49" s="0" t="n">
        <v>8598.49531372575</v>
      </c>
      <c r="H49" s="0" t="n">
        <v>103040.576650568</v>
      </c>
      <c r="I49" s="0" t="n">
        <v>32921.9607204478</v>
      </c>
      <c r="J49" s="0" t="n">
        <v>13653.071058137</v>
      </c>
    </row>
    <row r="50" customFormat="false" ht="12.8" hidden="false" customHeight="false" outlineLevel="0" collapsed="false">
      <c r="A50" s="0" t="n">
        <v>97</v>
      </c>
      <c r="B50" s="0" t="n">
        <v>4816945.54541342</v>
      </c>
      <c r="C50" s="0" t="n">
        <v>2374204.3960167</v>
      </c>
      <c r="D50" s="0" t="n">
        <v>1094077.13532543</v>
      </c>
      <c r="E50" s="0" t="n">
        <v>348130.881442563</v>
      </c>
      <c r="F50" s="0" t="n">
        <v>837146.665737444</v>
      </c>
      <c r="G50" s="0" t="n">
        <v>12364.7238709879</v>
      </c>
      <c r="H50" s="0" t="n">
        <v>97039.1788374701</v>
      </c>
      <c r="I50" s="0" t="n">
        <v>40524.3403313724</v>
      </c>
      <c r="J50" s="0" t="n">
        <v>12224.9590772411</v>
      </c>
    </row>
    <row r="51" customFormat="false" ht="12.8" hidden="false" customHeight="false" outlineLevel="0" collapsed="false">
      <c r="A51" s="0" t="n">
        <v>98</v>
      </c>
      <c r="B51" s="0" t="n">
        <v>3983428.45453186</v>
      </c>
      <c r="C51" s="0" t="n">
        <v>2323595.65524043</v>
      </c>
      <c r="D51" s="0" t="n">
        <v>1151392.74601516</v>
      </c>
      <c r="E51" s="0" t="n">
        <v>348492.239254572</v>
      </c>
      <c r="F51" s="0" t="n">
        <v>0</v>
      </c>
      <c r="G51" s="0" t="n">
        <v>11287.7654082551</v>
      </c>
      <c r="H51" s="0" t="n">
        <v>106305.634321161</v>
      </c>
      <c r="I51" s="0" t="n">
        <v>29456.7436389903</v>
      </c>
      <c r="J51" s="0" t="n">
        <v>13057.6464220483</v>
      </c>
    </row>
    <row r="52" customFormat="false" ht="12.8" hidden="false" customHeight="false" outlineLevel="0" collapsed="false">
      <c r="A52" s="0" t="n">
        <v>99</v>
      </c>
      <c r="B52" s="0" t="n">
        <v>4008534.30604407</v>
      </c>
      <c r="C52" s="0" t="n">
        <v>2405678.18847878</v>
      </c>
      <c r="D52" s="0" t="n">
        <v>1101279.34555486</v>
      </c>
      <c r="E52" s="0" t="n">
        <v>353606.968004456</v>
      </c>
      <c r="F52" s="0" t="n">
        <v>0</v>
      </c>
      <c r="G52" s="0" t="n">
        <v>7330.64560793913</v>
      </c>
      <c r="H52" s="0" t="n">
        <v>92816.202581667</v>
      </c>
      <c r="I52" s="0" t="n">
        <v>35752.7733704904</v>
      </c>
      <c r="J52" s="0" t="n">
        <v>11466.3740931489</v>
      </c>
    </row>
    <row r="53" customFormat="false" ht="12.8" hidden="false" customHeight="false" outlineLevel="0" collapsed="false">
      <c r="A53" s="0" t="n">
        <v>100</v>
      </c>
      <c r="B53" s="0" t="n">
        <v>4014467.11962734</v>
      </c>
      <c r="C53" s="0" t="n">
        <v>2451888.71502266</v>
      </c>
      <c r="D53" s="0" t="n">
        <v>1065734.28530673</v>
      </c>
      <c r="E53" s="0" t="n">
        <v>353106.506988824</v>
      </c>
      <c r="F53" s="0" t="n">
        <v>0</v>
      </c>
      <c r="G53" s="0" t="n">
        <v>9084.82899626155</v>
      </c>
      <c r="H53" s="0" t="n">
        <v>82287.8601548541</v>
      </c>
      <c r="I53" s="0" t="n">
        <v>38651.7542421462</v>
      </c>
      <c r="J53" s="0" t="n">
        <v>12997.2678039966</v>
      </c>
    </row>
    <row r="54" customFormat="false" ht="12.8" hidden="false" customHeight="false" outlineLevel="0" collapsed="false">
      <c r="A54" s="0" t="n">
        <v>101</v>
      </c>
      <c r="B54" s="0" t="n">
        <v>4935681.65438678</v>
      </c>
      <c r="C54" s="0" t="n">
        <v>2512512.67192735</v>
      </c>
      <c r="D54" s="0" t="n">
        <v>1062444.39697768</v>
      </c>
      <c r="E54" s="0" t="n">
        <v>352069.138362751</v>
      </c>
      <c r="F54" s="0" t="n">
        <v>841263.893299445</v>
      </c>
      <c r="G54" s="0" t="n">
        <v>10057.2643761236</v>
      </c>
      <c r="H54" s="0" t="n">
        <v>95243.8366992045</v>
      </c>
      <c r="I54" s="0" t="n">
        <v>46387.6990581294</v>
      </c>
      <c r="J54" s="0" t="n">
        <v>14393.7656595522</v>
      </c>
    </row>
    <row r="55" customFormat="false" ht="12.8" hidden="false" customHeight="false" outlineLevel="0" collapsed="false">
      <c r="A55" s="0" t="n">
        <v>102</v>
      </c>
      <c r="B55" s="0" t="n">
        <v>4074083.28938174</v>
      </c>
      <c r="C55" s="0" t="n">
        <v>2502936.06300614</v>
      </c>
      <c r="D55" s="0" t="n">
        <v>1072573.81987027</v>
      </c>
      <c r="E55" s="0" t="n">
        <v>354672.637773872</v>
      </c>
      <c r="F55" s="0" t="n">
        <v>0</v>
      </c>
      <c r="G55" s="0" t="n">
        <v>10106.12438081</v>
      </c>
      <c r="H55" s="0" t="n">
        <v>93730.5089182084</v>
      </c>
      <c r="I55" s="0" t="n">
        <v>28194.4121627683</v>
      </c>
      <c r="J55" s="0" t="n">
        <v>12449.6762525635</v>
      </c>
    </row>
    <row r="56" customFormat="false" ht="12.8" hidden="false" customHeight="false" outlineLevel="0" collapsed="false">
      <c r="A56" s="0" t="n">
        <v>103</v>
      </c>
      <c r="B56" s="0" t="n">
        <v>4073935.54043277</v>
      </c>
      <c r="C56" s="0" t="n">
        <v>2517637.66398732</v>
      </c>
      <c r="D56" s="0" t="n">
        <v>1038775.09385449</v>
      </c>
      <c r="E56" s="0" t="n">
        <v>347450.168257727</v>
      </c>
      <c r="F56" s="0" t="n">
        <v>0</v>
      </c>
      <c r="G56" s="0" t="n">
        <v>15484.7390503468</v>
      </c>
      <c r="H56" s="0" t="n">
        <v>105101.665682402</v>
      </c>
      <c r="I56" s="0" t="n">
        <v>36246.1061670339</v>
      </c>
      <c r="J56" s="0" t="n">
        <v>13493.686589563</v>
      </c>
    </row>
    <row r="57" customFormat="false" ht="12.8" hidden="false" customHeight="false" outlineLevel="0" collapsed="false">
      <c r="A57" s="0" t="n">
        <v>104</v>
      </c>
      <c r="B57" s="0" t="n">
        <v>4080505.07096814</v>
      </c>
      <c r="C57" s="0" t="n">
        <v>2539933.08475426</v>
      </c>
      <c r="D57" s="0" t="n">
        <v>1037286.58215422</v>
      </c>
      <c r="E57" s="0" t="n">
        <v>350761.780863194</v>
      </c>
      <c r="F57" s="0" t="n">
        <v>0</v>
      </c>
      <c r="G57" s="0" t="n">
        <v>4865.89093532058</v>
      </c>
      <c r="H57" s="0" t="n">
        <v>92976.6489460089</v>
      </c>
      <c r="I57" s="0" t="n">
        <v>41513.2496190956</v>
      </c>
      <c r="J57" s="0" t="n">
        <v>13656.3898743455</v>
      </c>
    </row>
    <row r="58" customFormat="false" ht="12.8" hidden="false" customHeight="false" outlineLevel="0" collapsed="false">
      <c r="A58" s="0" t="n">
        <v>105</v>
      </c>
      <c r="B58" s="0" t="n">
        <v>4959961.65755552</v>
      </c>
      <c r="C58" s="0" t="n">
        <v>2535559.00034588</v>
      </c>
      <c r="D58" s="0" t="n">
        <v>1070185.97125184</v>
      </c>
      <c r="E58" s="0" t="n">
        <v>350037.066081775</v>
      </c>
      <c r="F58" s="0" t="n">
        <v>840272.532886253</v>
      </c>
      <c r="G58" s="0" t="n">
        <v>12765.4384439151</v>
      </c>
      <c r="H58" s="0" t="n">
        <v>94779.4532158661</v>
      </c>
      <c r="I58" s="0" t="n">
        <v>43996.7333697826</v>
      </c>
      <c r="J58" s="0" t="n">
        <v>13202.7762878007</v>
      </c>
    </row>
    <row r="59" customFormat="false" ht="12.8" hidden="false" customHeight="false" outlineLevel="0" collapsed="false">
      <c r="A59" s="0" t="n">
        <v>106</v>
      </c>
      <c r="B59" s="0" t="n">
        <v>4123281.7849388</v>
      </c>
      <c r="C59" s="0" t="n">
        <v>2617251.12425335</v>
      </c>
      <c r="D59" s="0" t="n">
        <v>989081.261672279</v>
      </c>
      <c r="E59" s="0" t="n">
        <v>351220.930398786</v>
      </c>
      <c r="F59" s="0" t="n">
        <v>0</v>
      </c>
      <c r="G59" s="0" t="n">
        <v>13344.4354466567</v>
      </c>
      <c r="H59" s="0" t="n">
        <v>106416.083842068</v>
      </c>
      <c r="I59" s="0" t="n">
        <v>29801.6024656125</v>
      </c>
      <c r="J59" s="0" t="n">
        <v>16410.9065528698</v>
      </c>
    </row>
    <row r="60" customFormat="false" ht="12.8" hidden="false" customHeight="false" outlineLevel="0" collapsed="false">
      <c r="A60" s="0" t="n">
        <v>107</v>
      </c>
      <c r="B60" s="0" t="n">
        <v>4055629.85823797</v>
      </c>
      <c r="C60" s="0" t="n">
        <v>2453963.00325751</v>
      </c>
      <c r="D60" s="0" t="n">
        <v>1086694.69027851</v>
      </c>
      <c r="E60" s="0" t="n">
        <v>349875.346498252</v>
      </c>
      <c r="F60" s="0" t="n">
        <v>0</v>
      </c>
      <c r="G60" s="0" t="n">
        <v>12024.6397965762</v>
      </c>
      <c r="H60" s="0" t="n">
        <v>104150.430063583</v>
      </c>
      <c r="I60" s="0" t="n">
        <v>34574.7821460071</v>
      </c>
      <c r="J60" s="0" t="n">
        <v>14027.6615327494</v>
      </c>
    </row>
    <row r="61" customFormat="false" ht="12.8" hidden="false" customHeight="false" outlineLevel="0" collapsed="false">
      <c r="A61" s="0" t="n">
        <v>108</v>
      </c>
      <c r="B61" s="0" t="n">
        <v>4142791.15619061</v>
      </c>
      <c r="C61" s="0" t="n">
        <v>2461032.48768968</v>
      </c>
      <c r="D61" s="0" t="n">
        <v>1152377.47081269</v>
      </c>
      <c r="E61" s="0" t="n">
        <v>350345.716052808</v>
      </c>
      <c r="F61" s="0" t="n">
        <v>0</v>
      </c>
      <c r="G61" s="0" t="n">
        <v>11296.5992554913</v>
      </c>
      <c r="H61" s="0" t="n">
        <v>121050.160318587</v>
      </c>
      <c r="I61" s="0" t="n">
        <v>30329.9922527608</v>
      </c>
      <c r="J61" s="0" t="n">
        <v>15876.3007272922</v>
      </c>
    </row>
    <row r="62" customFormat="false" ht="12.8" hidden="false" customHeight="false" outlineLevel="0" collapsed="false">
      <c r="A62" s="0" t="n">
        <v>109</v>
      </c>
      <c r="B62" s="0" t="n">
        <v>4893646.31203156</v>
      </c>
      <c r="C62" s="0" t="n">
        <v>2416577.7979535</v>
      </c>
      <c r="D62" s="0" t="n">
        <v>1124663.62194885</v>
      </c>
      <c r="E62" s="0" t="n">
        <v>349326.331542109</v>
      </c>
      <c r="F62" s="0" t="n">
        <v>835403.034905133</v>
      </c>
      <c r="G62" s="0" t="n">
        <v>13277.7238462659</v>
      </c>
      <c r="H62" s="0" t="n">
        <v>112321.088671104</v>
      </c>
      <c r="I62" s="0" t="n">
        <v>26214.4714828846</v>
      </c>
      <c r="J62" s="0" t="n">
        <v>15306.0814204319</v>
      </c>
    </row>
    <row r="63" customFormat="false" ht="12.8" hidden="false" customHeight="false" outlineLevel="0" collapsed="false">
      <c r="A63" s="0" t="n">
        <v>110</v>
      </c>
      <c r="B63" s="0" t="n">
        <v>4038391.67111902</v>
      </c>
      <c r="C63" s="0" t="n">
        <v>2482285.74660102</v>
      </c>
      <c r="D63" s="0" t="n">
        <v>1048499.52912108</v>
      </c>
      <c r="E63" s="0" t="n">
        <v>346306.816923789</v>
      </c>
      <c r="F63" s="0" t="n">
        <v>0</v>
      </c>
      <c r="G63" s="0" t="n">
        <v>7948.42943025174</v>
      </c>
      <c r="H63" s="0" t="n">
        <v>102190.460919504</v>
      </c>
      <c r="I63" s="0" t="n">
        <v>36825.3120466612</v>
      </c>
      <c r="J63" s="0" t="n">
        <v>14762.0974728679</v>
      </c>
    </row>
    <row r="64" customFormat="false" ht="12.8" hidden="false" customHeight="false" outlineLevel="0" collapsed="false">
      <c r="A64" s="0" t="n">
        <v>111</v>
      </c>
      <c r="B64" s="0" t="n">
        <v>3966047.75307806</v>
      </c>
      <c r="C64" s="0" t="n">
        <v>2473482.71073375</v>
      </c>
      <c r="D64" s="0" t="n">
        <v>985384.172504352</v>
      </c>
      <c r="E64" s="0" t="n">
        <v>350077.802861191</v>
      </c>
      <c r="F64" s="0" t="n">
        <v>0</v>
      </c>
      <c r="G64" s="0" t="n">
        <v>8631.99723953939</v>
      </c>
      <c r="H64" s="0" t="n">
        <v>102254.949642438</v>
      </c>
      <c r="I64" s="0" t="n">
        <v>31598.1199423982</v>
      </c>
      <c r="J64" s="0" t="n">
        <v>14795.4112804416</v>
      </c>
    </row>
    <row r="65" customFormat="false" ht="12.8" hidden="false" customHeight="false" outlineLevel="0" collapsed="false">
      <c r="A65" s="0" t="n">
        <v>112</v>
      </c>
      <c r="B65" s="0" t="n">
        <v>4010115.57370874</v>
      </c>
      <c r="C65" s="0" t="n">
        <v>2493769.45477341</v>
      </c>
      <c r="D65" s="0" t="n">
        <v>1001058.23355592</v>
      </c>
      <c r="E65" s="0" t="n">
        <v>348630.697041762</v>
      </c>
      <c r="F65" s="0" t="n">
        <v>0</v>
      </c>
      <c r="G65" s="0" t="n">
        <v>12028.0254030019</v>
      </c>
      <c r="H65" s="0" t="n">
        <v>111477.851289305</v>
      </c>
      <c r="I65" s="0" t="n">
        <v>25262.3815253138</v>
      </c>
      <c r="J65" s="0" t="n">
        <v>16816.7451258044</v>
      </c>
    </row>
    <row r="66" customFormat="false" ht="12.8" hidden="false" customHeight="false" outlineLevel="0" collapsed="false">
      <c r="A66" s="0" t="n">
        <v>113</v>
      </c>
      <c r="B66" s="0" t="n">
        <v>4888163.73869727</v>
      </c>
      <c r="C66" s="0" t="n">
        <v>2558025.63499146</v>
      </c>
      <c r="D66" s="0" t="n">
        <v>985908.569605824</v>
      </c>
      <c r="E66" s="0" t="n">
        <v>348654.167880537</v>
      </c>
      <c r="F66" s="0" t="n">
        <v>839892.070654541</v>
      </c>
      <c r="G66" s="0" t="n">
        <v>10795.7931531438</v>
      </c>
      <c r="H66" s="0" t="n">
        <v>102445.02121712</v>
      </c>
      <c r="I66" s="0" t="n">
        <v>26620.5626611113</v>
      </c>
      <c r="J66" s="0" t="n">
        <v>15898.4086539831</v>
      </c>
    </row>
    <row r="67" customFormat="false" ht="12.8" hidden="false" customHeight="false" outlineLevel="0" collapsed="false">
      <c r="A67" s="0" t="n">
        <v>114</v>
      </c>
      <c r="B67" s="0" t="n">
        <v>4063202.72444331</v>
      </c>
      <c r="C67" s="0" t="n">
        <v>2511274.11551634</v>
      </c>
      <c r="D67" s="0" t="n">
        <v>1024209.20959165</v>
      </c>
      <c r="E67" s="0" t="n">
        <v>346585.310756849</v>
      </c>
      <c r="F67" s="0" t="n">
        <v>0</v>
      </c>
      <c r="G67" s="0" t="n">
        <v>12672.6258661874</v>
      </c>
      <c r="H67" s="0" t="n">
        <v>110264.064575714</v>
      </c>
      <c r="I67" s="0" t="n">
        <v>40898.7309176331</v>
      </c>
      <c r="J67" s="0" t="n">
        <v>15350.8146406311</v>
      </c>
    </row>
    <row r="68" customFormat="false" ht="12.8" hidden="false" customHeight="false" outlineLevel="0" collapsed="false">
      <c r="A68" s="0" t="n">
        <v>115</v>
      </c>
      <c r="B68" s="0" t="n">
        <v>4018062.26016888</v>
      </c>
      <c r="C68" s="0" t="n">
        <v>2498852.42080541</v>
      </c>
      <c r="D68" s="0" t="n">
        <v>1009935.41689852</v>
      </c>
      <c r="E68" s="0" t="n">
        <v>348289.426440327</v>
      </c>
      <c r="F68" s="0" t="n">
        <v>0</v>
      </c>
      <c r="G68" s="0" t="n">
        <v>10613.4826324418</v>
      </c>
      <c r="H68" s="0" t="n">
        <v>106752.508411025</v>
      </c>
      <c r="I68" s="0" t="n">
        <v>30097.1007501788</v>
      </c>
      <c r="J68" s="0" t="n">
        <v>12191.7991131874</v>
      </c>
    </row>
    <row r="69" customFormat="false" ht="12.8" hidden="false" customHeight="false" outlineLevel="0" collapsed="false">
      <c r="A69" s="0" t="n">
        <v>116</v>
      </c>
      <c r="B69" s="0" t="n">
        <v>4140026.88960505</v>
      </c>
      <c r="C69" s="0" t="n">
        <v>2540983.74028847</v>
      </c>
      <c r="D69" s="0" t="n">
        <v>1051635.67507669</v>
      </c>
      <c r="E69" s="0" t="n">
        <v>348497.07233898</v>
      </c>
      <c r="F69" s="0" t="n">
        <v>0</v>
      </c>
      <c r="G69" s="0" t="n">
        <v>12640.8386991292</v>
      </c>
      <c r="H69" s="0" t="n">
        <v>120861.465489798</v>
      </c>
      <c r="I69" s="0" t="n">
        <v>52820.7874545835</v>
      </c>
      <c r="J69" s="0" t="n">
        <v>15307.017841949</v>
      </c>
    </row>
    <row r="70" customFormat="false" ht="12.8" hidden="false" customHeight="false" outlineLevel="0" collapsed="false">
      <c r="A70" s="0" t="n">
        <v>117</v>
      </c>
      <c r="B70" s="0" t="n">
        <v>4918009.52924869</v>
      </c>
      <c r="C70" s="0" t="n">
        <v>2564400.80652897</v>
      </c>
      <c r="D70" s="0" t="n">
        <v>986807.017411746</v>
      </c>
      <c r="E70" s="0" t="n">
        <v>348873.800780742</v>
      </c>
      <c r="F70" s="0" t="n">
        <v>845284.923435396</v>
      </c>
      <c r="G70" s="0" t="n">
        <v>10405.3525882567</v>
      </c>
      <c r="H70" s="0" t="n">
        <v>105074.794787113</v>
      </c>
      <c r="I70" s="0" t="n">
        <v>43414.2078741731</v>
      </c>
      <c r="J70" s="0" t="n">
        <v>13480.1706775473</v>
      </c>
    </row>
    <row r="71" customFormat="false" ht="12.8" hidden="false" customHeight="false" outlineLevel="0" collapsed="false">
      <c r="A71" s="0" t="n">
        <v>118</v>
      </c>
      <c r="B71" s="0" t="n">
        <v>4097394.85637832</v>
      </c>
      <c r="C71" s="0" t="n">
        <v>2593832.36618823</v>
      </c>
      <c r="D71" s="0" t="n">
        <v>982046.686070392</v>
      </c>
      <c r="E71" s="0" t="n">
        <v>348355.644204383</v>
      </c>
      <c r="F71" s="0" t="n">
        <v>0</v>
      </c>
      <c r="G71" s="0" t="n">
        <v>10965.7939241255</v>
      </c>
      <c r="H71" s="0" t="n">
        <v>90122.048521618</v>
      </c>
      <c r="I71" s="0" t="n">
        <v>60464.7446359492</v>
      </c>
      <c r="J71" s="0" t="n">
        <v>11558.0619128165</v>
      </c>
    </row>
    <row r="72" customFormat="false" ht="12.8" hidden="false" customHeight="false" outlineLevel="0" collapsed="false">
      <c r="A72" s="0" t="n">
        <v>119</v>
      </c>
      <c r="B72" s="0" t="n">
        <v>4066272.91952917</v>
      </c>
      <c r="C72" s="0" t="n">
        <v>2584163.5023879</v>
      </c>
      <c r="D72" s="0" t="n">
        <v>972823.447643502</v>
      </c>
      <c r="E72" s="0" t="n">
        <v>345326.5443491</v>
      </c>
      <c r="F72" s="0" t="n">
        <v>0</v>
      </c>
      <c r="G72" s="0" t="n">
        <v>12964.2633649729</v>
      </c>
      <c r="H72" s="0" t="n">
        <v>96976.5402676859</v>
      </c>
      <c r="I72" s="0" t="n">
        <v>39981.0865273738</v>
      </c>
      <c r="J72" s="0" t="n">
        <v>14087.1686302204</v>
      </c>
    </row>
    <row r="73" customFormat="false" ht="12.8" hidden="false" customHeight="false" outlineLevel="0" collapsed="false">
      <c r="A73" s="0" t="n">
        <v>120</v>
      </c>
      <c r="B73" s="0" t="n">
        <v>4167863.33670092</v>
      </c>
      <c r="C73" s="0" t="n">
        <v>2660065.60460722</v>
      </c>
      <c r="D73" s="0" t="n">
        <v>984856.133380106</v>
      </c>
      <c r="E73" s="0" t="n">
        <v>346808.895854916</v>
      </c>
      <c r="F73" s="0" t="n">
        <v>0</v>
      </c>
      <c r="G73" s="0" t="n">
        <v>10058.4341384866</v>
      </c>
      <c r="H73" s="0" t="n">
        <v>100483.235178938</v>
      </c>
      <c r="I73" s="0" t="n">
        <v>50645.5152580089</v>
      </c>
      <c r="J73" s="0" t="n">
        <v>14178.508972871</v>
      </c>
    </row>
    <row r="74" customFormat="false" ht="12.8" hidden="false" customHeight="false" outlineLevel="0" collapsed="false">
      <c r="A74" s="0" t="n">
        <v>121</v>
      </c>
      <c r="B74" s="0" t="n">
        <v>4884779.52496615</v>
      </c>
      <c r="C74" s="0" t="n">
        <v>2698970.15836866</v>
      </c>
      <c r="D74" s="0" t="n">
        <v>845509.228355042</v>
      </c>
      <c r="E74" s="0" t="n">
        <v>345629.798384262</v>
      </c>
      <c r="F74" s="0" t="n">
        <v>842840.318394911</v>
      </c>
      <c r="G74" s="0" t="n">
        <v>12932.3638259735</v>
      </c>
      <c r="H74" s="0" t="n">
        <v>80386.8917189657</v>
      </c>
      <c r="I74" s="0" t="n">
        <v>44038.3537141881</v>
      </c>
      <c r="J74" s="0" t="n">
        <v>13378.2374344811</v>
      </c>
    </row>
    <row r="75" customFormat="false" ht="12.8" hidden="false" customHeight="false" outlineLevel="0" collapsed="false">
      <c r="A75" s="0" t="n">
        <v>122</v>
      </c>
      <c r="B75" s="0" t="n">
        <v>4086585.2021244</v>
      </c>
      <c r="C75" s="0" t="n">
        <v>2675733.79045544</v>
      </c>
      <c r="D75" s="0" t="n">
        <v>912173.827579042</v>
      </c>
      <c r="E75" s="0" t="n">
        <v>345641.27541042</v>
      </c>
      <c r="F75" s="0" t="n">
        <v>0</v>
      </c>
      <c r="G75" s="0" t="n">
        <v>10422.1231560871</v>
      </c>
      <c r="H75" s="0" t="n">
        <v>98488.707100524</v>
      </c>
      <c r="I75" s="0" t="n">
        <v>31774.1407867477</v>
      </c>
      <c r="J75" s="0" t="n">
        <v>13132.065249346</v>
      </c>
    </row>
    <row r="76" customFormat="false" ht="12.8" hidden="false" customHeight="false" outlineLevel="0" collapsed="false">
      <c r="A76" s="0" t="n">
        <v>123</v>
      </c>
      <c r="B76" s="0" t="n">
        <v>4071385.51334132</v>
      </c>
      <c r="C76" s="0" t="n">
        <v>2617854.49699481</v>
      </c>
      <c r="D76" s="0" t="n">
        <v>955765.487398622</v>
      </c>
      <c r="E76" s="0" t="n">
        <v>345420.68253596</v>
      </c>
      <c r="F76" s="0" t="n">
        <v>0</v>
      </c>
      <c r="G76" s="0" t="n">
        <v>14879.9014213041</v>
      </c>
      <c r="H76" s="0" t="n">
        <v>97935.5182391476</v>
      </c>
      <c r="I76" s="0" t="n">
        <v>25055.2475144567</v>
      </c>
      <c r="J76" s="0" t="n">
        <v>12430.7674868412</v>
      </c>
    </row>
    <row r="77" customFormat="false" ht="12.8" hidden="false" customHeight="false" outlineLevel="0" collapsed="false">
      <c r="A77" s="0" t="n">
        <v>124</v>
      </c>
      <c r="B77" s="0" t="n">
        <v>4026211.58086972</v>
      </c>
      <c r="C77" s="0" t="n">
        <v>2564228.04643755</v>
      </c>
      <c r="D77" s="0" t="n">
        <v>973711.049838292</v>
      </c>
      <c r="E77" s="0" t="n">
        <v>342110.867649588</v>
      </c>
      <c r="F77" s="0" t="n">
        <v>0</v>
      </c>
      <c r="G77" s="0" t="n">
        <v>14456.5564378416</v>
      </c>
      <c r="H77" s="0" t="n">
        <v>76124.5150402936</v>
      </c>
      <c r="I77" s="0" t="n">
        <v>39559.5191891625</v>
      </c>
      <c r="J77" s="0" t="n">
        <v>13844.5831187268</v>
      </c>
    </row>
    <row r="78" customFormat="false" ht="12.8" hidden="false" customHeight="false" outlineLevel="0" collapsed="false">
      <c r="A78" s="0" t="n">
        <v>125</v>
      </c>
      <c r="B78" s="0" t="n">
        <v>4894172.39727042</v>
      </c>
      <c r="C78" s="0" t="n">
        <v>2531162.02757795</v>
      </c>
      <c r="D78" s="0" t="n">
        <v>1007027.99288442</v>
      </c>
      <c r="E78" s="0" t="n">
        <v>339372.845488971</v>
      </c>
      <c r="F78" s="0" t="n">
        <v>851650.166306748</v>
      </c>
      <c r="G78" s="0" t="n">
        <v>10177.4040416716</v>
      </c>
      <c r="H78" s="0" t="n">
        <v>95454.9652279592</v>
      </c>
      <c r="I78" s="0" t="n">
        <v>49445.148017224</v>
      </c>
      <c r="J78" s="0" t="n">
        <v>12032.0524514801</v>
      </c>
    </row>
    <row r="79" customFormat="false" ht="12.8" hidden="false" customHeight="false" outlineLevel="0" collapsed="false">
      <c r="A79" s="0" t="n">
        <v>126</v>
      </c>
      <c r="B79" s="0" t="n">
        <v>3952453.89629025</v>
      </c>
      <c r="C79" s="0" t="n">
        <v>2564902.03393908</v>
      </c>
      <c r="D79" s="0" t="n">
        <v>886566.8618423</v>
      </c>
      <c r="E79" s="0" t="n">
        <v>341531.885473414</v>
      </c>
      <c r="F79" s="0" t="n">
        <v>0</v>
      </c>
      <c r="G79" s="0" t="n">
        <v>13316.7729426091</v>
      </c>
      <c r="H79" s="0" t="n">
        <v>89815.9091060716</v>
      </c>
      <c r="I79" s="0" t="n">
        <v>45347.9551785405</v>
      </c>
      <c r="J79" s="0" t="n">
        <v>12121.0304495038</v>
      </c>
    </row>
    <row r="80" customFormat="false" ht="12.8" hidden="false" customHeight="false" outlineLevel="0" collapsed="false">
      <c r="A80" s="0" t="n">
        <v>127</v>
      </c>
      <c r="B80" s="0" t="n">
        <v>3939868.38211977</v>
      </c>
      <c r="C80" s="0" t="n">
        <v>2584201.95588687</v>
      </c>
      <c r="D80" s="0" t="n">
        <v>863548.106974442</v>
      </c>
      <c r="E80" s="0" t="n">
        <v>345060.235476708</v>
      </c>
      <c r="F80" s="0" t="n">
        <v>0</v>
      </c>
      <c r="G80" s="0" t="n">
        <v>12496.8163690042</v>
      </c>
      <c r="H80" s="0" t="n">
        <v>74656.2047865852</v>
      </c>
      <c r="I80" s="0" t="n">
        <v>47881.9053006989</v>
      </c>
      <c r="J80" s="0" t="n">
        <v>11576.3479042936</v>
      </c>
    </row>
    <row r="81" customFormat="false" ht="12.8" hidden="false" customHeight="false" outlineLevel="0" collapsed="false">
      <c r="A81" s="0" t="n">
        <v>128</v>
      </c>
      <c r="B81" s="0" t="n">
        <v>3949368.80454865</v>
      </c>
      <c r="C81" s="0" t="n">
        <v>2561042.55155158</v>
      </c>
      <c r="D81" s="0" t="n">
        <v>884575.620361592</v>
      </c>
      <c r="E81" s="0" t="n">
        <v>346520.049373478</v>
      </c>
      <c r="F81" s="0" t="n">
        <v>0</v>
      </c>
      <c r="G81" s="0" t="n">
        <v>14949.7017705705</v>
      </c>
      <c r="H81" s="0" t="n">
        <v>85916.6021809171</v>
      </c>
      <c r="I81" s="0" t="n">
        <v>41475.8686726092</v>
      </c>
      <c r="J81" s="0" t="n">
        <v>13082.1945029004</v>
      </c>
    </row>
    <row r="82" customFormat="false" ht="12.8" hidden="false" customHeight="false" outlineLevel="0" collapsed="false">
      <c r="A82" s="0" t="n">
        <v>129</v>
      </c>
      <c r="B82" s="0" t="n">
        <v>4810372.83907315</v>
      </c>
      <c r="C82" s="0" t="n">
        <v>2520566.88002798</v>
      </c>
      <c r="D82" s="0" t="n">
        <v>919577.949557969</v>
      </c>
      <c r="E82" s="0" t="n">
        <v>345937.432761359</v>
      </c>
      <c r="F82" s="0" t="n">
        <v>838915.377225653</v>
      </c>
      <c r="G82" s="0" t="n">
        <v>19841.1278866451</v>
      </c>
      <c r="H82" s="0" t="n">
        <v>98679.6105008956</v>
      </c>
      <c r="I82" s="0" t="n">
        <v>53239.1672346821</v>
      </c>
      <c r="J82" s="0" t="n">
        <v>12684.8439215646</v>
      </c>
    </row>
    <row r="83" customFormat="false" ht="12.8" hidden="false" customHeight="false" outlineLevel="0" collapsed="false">
      <c r="A83" s="0" t="n">
        <v>130</v>
      </c>
      <c r="B83" s="0" t="n">
        <v>3945217.25936378</v>
      </c>
      <c r="C83" s="0" t="n">
        <v>2527748.59278755</v>
      </c>
      <c r="D83" s="0" t="n">
        <v>890070.244165956</v>
      </c>
      <c r="E83" s="0" t="n">
        <v>344105.359757902</v>
      </c>
      <c r="F83" s="0" t="n">
        <v>0</v>
      </c>
      <c r="G83" s="0" t="n">
        <v>16279.2950697183</v>
      </c>
      <c r="H83" s="0" t="n">
        <v>115521.513630215</v>
      </c>
      <c r="I83" s="0" t="n">
        <v>35988.0389727828</v>
      </c>
      <c r="J83" s="0" t="n">
        <v>16510.1457640511</v>
      </c>
    </row>
    <row r="84" customFormat="false" ht="12.8" hidden="false" customHeight="false" outlineLevel="0" collapsed="false">
      <c r="A84" s="0" t="n">
        <v>131</v>
      </c>
      <c r="B84" s="0" t="n">
        <v>3879073.73919174</v>
      </c>
      <c r="C84" s="0" t="n">
        <v>2487927.06941189</v>
      </c>
      <c r="D84" s="0" t="n">
        <v>904470.486485127</v>
      </c>
      <c r="E84" s="0" t="n">
        <v>343005.733541991</v>
      </c>
      <c r="F84" s="0" t="n">
        <v>0</v>
      </c>
      <c r="G84" s="0" t="n">
        <v>10619.6780616438</v>
      </c>
      <c r="H84" s="0" t="n">
        <v>89007.4405423475</v>
      </c>
      <c r="I84" s="0" t="n">
        <v>30675.5215207161</v>
      </c>
      <c r="J84" s="0" t="n">
        <v>12953.9149886447</v>
      </c>
    </row>
    <row r="85" customFormat="false" ht="12.8" hidden="false" customHeight="false" outlineLevel="0" collapsed="false">
      <c r="A85" s="0" t="n">
        <v>132</v>
      </c>
      <c r="B85" s="0" t="n">
        <v>3903816.42789158</v>
      </c>
      <c r="C85" s="0" t="n">
        <v>2540015.19794731</v>
      </c>
      <c r="D85" s="0" t="n">
        <v>869561.178138063</v>
      </c>
      <c r="E85" s="0" t="n">
        <v>341010.970101521</v>
      </c>
      <c r="F85" s="0" t="n">
        <v>0</v>
      </c>
      <c r="G85" s="0" t="n">
        <v>18917.4856819561</v>
      </c>
      <c r="H85" s="0" t="n">
        <v>85780.8440683148</v>
      </c>
      <c r="I85" s="0" t="n">
        <v>38991.3877709026</v>
      </c>
      <c r="J85" s="0" t="n">
        <v>12496.9575806274</v>
      </c>
    </row>
    <row r="86" customFormat="false" ht="12.8" hidden="false" customHeight="false" outlineLevel="0" collapsed="false">
      <c r="A86" s="0" t="n">
        <v>133</v>
      </c>
      <c r="B86" s="0" t="n">
        <v>4723317.48327081</v>
      </c>
      <c r="C86" s="0" t="n">
        <v>2511893.25480326</v>
      </c>
      <c r="D86" s="0" t="n">
        <v>889197.916663611</v>
      </c>
      <c r="E86" s="0" t="n">
        <v>337842.862079705</v>
      </c>
      <c r="F86" s="0" t="n">
        <v>835133.596351453</v>
      </c>
      <c r="G86" s="0" t="n">
        <v>12355.7880485585</v>
      </c>
      <c r="H86" s="0" t="n">
        <v>96511.2194732209</v>
      </c>
      <c r="I86" s="0" t="n">
        <v>30805.3621320203</v>
      </c>
      <c r="J86" s="0" t="n">
        <v>12638.7286881507</v>
      </c>
    </row>
    <row r="87" customFormat="false" ht="12.8" hidden="false" customHeight="false" outlineLevel="0" collapsed="false">
      <c r="A87" s="0" t="n">
        <v>134</v>
      </c>
      <c r="B87" s="0" t="n">
        <v>3847394.85988798</v>
      </c>
      <c r="C87" s="0" t="n">
        <v>2451957.19419033</v>
      </c>
      <c r="D87" s="0" t="n">
        <v>893000.326175615</v>
      </c>
      <c r="E87" s="0" t="n">
        <v>334586.019901207</v>
      </c>
      <c r="F87" s="0" t="n">
        <v>0</v>
      </c>
      <c r="G87" s="0" t="n">
        <v>17053.5495284476</v>
      </c>
      <c r="H87" s="0" t="n">
        <v>96593.7466895841</v>
      </c>
      <c r="I87" s="0" t="n">
        <v>41883.293251895</v>
      </c>
      <c r="J87" s="0" t="n">
        <v>14530.5660532697</v>
      </c>
    </row>
    <row r="88" customFormat="false" ht="12.8" hidden="false" customHeight="false" outlineLevel="0" collapsed="false">
      <c r="A88" s="0" t="n">
        <v>135</v>
      </c>
      <c r="B88" s="0" t="n">
        <v>3883711.7953189</v>
      </c>
      <c r="C88" s="0" t="n">
        <v>2522779.19885122</v>
      </c>
      <c r="D88" s="0" t="n">
        <v>870026.57500319</v>
      </c>
      <c r="E88" s="0" t="n">
        <v>339485.007905512</v>
      </c>
      <c r="F88" s="0" t="n">
        <v>0</v>
      </c>
      <c r="G88" s="0" t="n">
        <v>14721.5854986404</v>
      </c>
      <c r="H88" s="0" t="n">
        <v>93094.9056812612</v>
      </c>
      <c r="I88" s="0" t="n">
        <v>32689.2856874079</v>
      </c>
      <c r="J88" s="0" t="n">
        <v>12926.4186758281</v>
      </c>
    </row>
    <row r="89" customFormat="false" ht="12.8" hidden="false" customHeight="false" outlineLevel="0" collapsed="false">
      <c r="A89" s="0" t="n">
        <v>136</v>
      </c>
      <c r="B89" s="0" t="n">
        <v>3898986.46841785</v>
      </c>
      <c r="C89" s="0" t="n">
        <v>2509778.91605401</v>
      </c>
      <c r="D89" s="0" t="n">
        <v>877872.437777723</v>
      </c>
      <c r="E89" s="0" t="n">
        <v>341140.688349958</v>
      </c>
      <c r="F89" s="0" t="n">
        <v>0</v>
      </c>
      <c r="G89" s="0" t="n">
        <v>16508.7247217613</v>
      </c>
      <c r="H89" s="0" t="n">
        <v>98232.7604389759</v>
      </c>
      <c r="I89" s="0" t="n">
        <v>40094.7766509787</v>
      </c>
      <c r="J89" s="0" t="n">
        <v>15470.297255652</v>
      </c>
    </row>
    <row r="90" customFormat="false" ht="12.8" hidden="false" customHeight="false" outlineLevel="0" collapsed="false">
      <c r="A90" s="0" t="n">
        <v>137</v>
      </c>
      <c r="B90" s="0" t="n">
        <v>4716308.44479873</v>
      </c>
      <c r="C90" s="0" t="n">
        <v>2537273.1706075</v>
      </c>
      <c r="D90" s="0" t="n">
        <v>865220.189448703</v>
      </c>
      <c r="E90" s="0" t="n">
        <v>340544.148323648</v>
      </c>
      <c r="F90" s="0" t="n">
        <v>825667.868859935</v>
      </c>
      <c r="G90" s="0" t="n">
        <v>14386.3595985373</v>
      </c>
      <c r="H90" s="0" t="n">
        <v>88331.9632327225</v>
      </c>
      <c r="I90" s="0" t="n">
        <v>30904.8000561284</v>
      </c>
      <c r="J90" s="0" t="n">
        <v>13637.5795268384</v>
      </c>
    </row>
    <row r="91" customFormat="false" ht="12.8" hidden="false" customHeight="false" outlineLevel="0" collapsed="false">
      <c r="A91" s="0" t="n">
        <v>138</v>
      </c>
      <c r="B91" s="0" t="n">
        <v>3881660.60508263</v>
      </c>
      <c r="C91" s="0" t="n">
        <v>2541827.50921388</v>
      </c>
      <c r="D91" s="0" t="n">
        <v>853691.720073482</v>
      </c>
      <c r="E91" s="0" t="n">
        <v>338158.025795286</v>
      </c>
      <c r="F91" s="0" t="n">
        <v>0</v>
      </c>
      <c r="G91" s="0" t="n">
        <v>12767.825825945</v>
      </c>
      <c r="H91" s="0" t="n">
        <v>103502.912219013</v>
      </c>
      <c r="I91" s="0" t="n">
        <v>17105.3741002097</v>
      </c>
      <c r="J91" s="0" t="n">
        <v>16552.0574732162</v>
      </c>
    </row>
    <row r="92" customFormat="false" ht="12.8" hidden="false" customHeight="false" outlineLevel="0" collapsed="false">
      <c r="A92" s="0" t="n">
        <v>139</v>
      </c>
      <c r="B92" s="0" t="n">
        <v>3837837.63819777</v>
      </c>
      <c r="C92" s="0" t="n">
        <v>2467905.67933297</v>
      </c>
      <c r="D92" s="0" t="n">
        <v>880263.959661525</v>
      </c>
      <c r="E92" s="0" t="n">
        <v>343916.106884102</v>
      </c>
      <c r="F92" s="0" t="n">
        <v>0</v>
      </c>
      <c r="G92" s="0" t="n">
        <v>15617.2111256902</v>
      </c>
      <c r="H92" s="0" t="n">
        <v>95508.0431379576</v>
      </c>
      <c r="I92" s="0" t="n">
        <v>28018.8662259685</v>
      </c>
      <c r="J92" s="0" t="n">
        <v>13114.1259904972</v>
      </c>
    </row>
    <row r="93" customFormat="false" ht="12.8" hidden="false" customHeight="false" outlineLevel="0" collapsed="false">
      <c r="A93" s="0" t="n">
        <v>140</v>
      </c>
      <c r="B93" s="0" t="n">
        <v>3823622.97090184</v>
      </c>
      <c r="C93" s="0" t="n">
        <v>2459955.17295927</v>
      </c>
      <c r="D93" s="0" t="n">
        <v>858699.126224511</v>
      </c>
      <c r="E93" s="0" t="n">
        <v>341455.126537003</v>
      </c>
      <c r="F93" s="0" t="n">
        <v>0</v>
      </c>
      <c r="G93" s="0" t="n">
        <v>12707.272406749</v>
      </c>
      <c r="H93" s="0" t="n">
        <v>106773.557713315</v>
      </c>
      <c r="I93" s="0" t="n">
        <v>35093.2008157104</v>
      </c>
      <c r="J93" s="0" t="n">
        <v>14705.1401309646</v>
      </c>
    </row>
    <row r="94" customFormat="false" ht="12.8" hidden="false" customHeight="false" outlineLevel="0" collapsed="false">
      <c r="A94" s="0" t="n">
        <v>141</v>
      </c>
      <c r="B94" s="0" t="n">
        <v>4643982.09795644</v>
      </c>
      <c r="C94" s="0" t="n">
        <v>2490405.08933555</v>
      </c>
      <c r="D94" s="0" t="n">
        <v>828835.409699151</v>
      </c>
      <c r="E94" s="0" t="n">
        <v>339483.720903149</v>
      </c>
      <c r="F94" s="0" t="n">
        <v>826083.602681743</v>
      </c>
      <c r="G94" s="0" t="n">
        <v>14165.3389403781</v>
      </c>
      <c r="H94" s="0" t="n">
        <v>102333.704019931</v>
      </c>
      <c r="I94" s="0" t="n">
        <v>39974.4570651858</v>
      </c>
      <c r="J94" s="0" t="n">
        <v>13811.6560465583</v>
      </c>
    </row>
    <row r="95" customFormat="false" ht="12.8" hidden="false" customHeight="false" outlineLevel="0" collapsed="false">
      <c r="A95" s="0" t="n">
        <v>142</v>
      </c>
      <c r="B95" s="0" t="n">
        <v>3810318.96562064</v>
      </c>
      <c r="C95" s="0" t="n">
        <v>2517770.67101484</v>
      </c>
      <c r="D95" s="0" t="n">
        <v>820928.609628429</v>
      </c>
      <c r="E95" s="0" t="n">
        <v>339187.508162532</v>
      </c>
      <c r="F95" s="0" t="n">
        <v>0</v>
      </c>
      <c r="G95" s="0" t="n">
        <v>17862.1542344156</v>
      </c>
      <c r="H95" s="0" t="n">
        <v>88592.1520921069</v>
      </c>
      <c r="I95" s="0" t="n">
        <v>21889.8727119203</v>
      </c>
      <c r="J95" s="0" t="n">
        <v>13874.8810263798</v>
      </c>
    </row>
    <row r="96" customFormat="false" ht="12.8" hidden="false" customHeight="false" outlineLevel="0" collapsed="false">
      <c r="A96" s="0" t="n">
        <v>143</v>
      </c>
      <c r="B96" s="0" t="n">
        <v>3809304.84307099</v>
      </c>
      <c r="C96" s="0" t="n">
        <v>2498436.99049661</v>
      </c>
      <c r="D96" s="0" t="n">
        <v>842625.500985075</v>
      </c>
      <c r="E96" s="0" t="n">
        <v>338907.749606737</v>
      </c>
      <c r="F96" s="0" t="n">
        <v>0</v>
      </c>
      <c r="G96" s="0" t="n">
        <v>16091.6365019833</v>
      </c>
      <c r="H96" s="0" t="n">
        <v>84908.6069682331</v>
      </c>
      <c r="I96" s="0" t="n">
        <v>24950.4900332085</v>
      </c>
      <c r="J96" s="0" t="n">
        <v>12107.3874191513</v>
      </c>
    </row>
    <row r="97" customFormat="false" ht="12.8" hidden="false" customHeight="false" outlineLevel="0" collapsed="false">
      <c r="A97" s="0" t="n">
        <v>144</v>
      </c>
      <c r="B97" s="0" t="n">
        <v>3873922.68838199</v>
      </c>
      <c r="C97" s="0" t="n">
        <v>2500176.21792019</v>
      </c>
      <c r="D97" s="0" t="n">
        <v>879352.382194495</v>
      </c>
      <c r="E97" s="0" t="n">
        <v>337546.528604015</v>
      </c>
      <c r="F97" s="0" t="n">
        <v>0</v>
      </c>
      <c r="G97" s="0" t="n">
        <v>14746.0617234078</v>
      </c>
      <c r="H97" s="0" t="n">
        <v>81763.4025990936</v>
      </c>
      <c r="I97" s="0" t="n">
        <v>55645.1138977394</v>
      </c>
      <c r="J97" s="0" t="n">
        <v>13788.6203612482</v>
      </c>
    </row>
    <row r="98" customFormat="false" ht="12.8" hidden="false" customHeight="false" outlineLevel="0" collapsed="false">
      <c r="A98" s="0" t="n">
        <v>145</v>
      </c>
      <c r="B98" s="0" t="n">
        <v>4603013.30700896</v>
      </c>
      <c r="C98" s="0" t="n">
        <v>2450984.81430973</v>
      </c>
      <c r="D98" s="0" t="n">
        <v>864267.317311301</v>
      </c>
      <c r="E98" s="0" t="n">
        <v>337331.870764621</v>
      </c>
      <c r="F98" s="0" t="n">
        <v>823640.866597166</v>
      </c>
      <c r="G98" s="0" t="n">
        <v>15315.7169447207</v>
      </c>
      <c r="H98" s="0" t="n">
        <v>79590.4696586597</v>
      </c>
      <c r="I98" s="0" t="n">
        <v>32987.1820699464</v>
      </c>
      <c r="J98" s="0" t="n">
        <v>13289.4153202841</v>
      </c>
    </row>
    <row r="99" customFormat="false" ht="12.8" hidden="false" customHeight="false" outlineLevel="0" collapsed="false">
      <c r="A99" s="0" t="n">
        <v>146</v>
      </c>
      <c r="B99" s="0" t="n">
        <v>3779434.02709618</v>
      </c>
      <c r="C99" s="0" t="n">
        <v>2459892.18771415</v>
      </c>
      <c r="D99" s="0" t="n">
        <v>819430.214421981</v>
      </c>
      <c r="E99" s="0" t="n">
        <v>338716.301761849</v>
      </c>
      <c r="F99" s="0" t="n">
        <v>0</v>
      </c>
      <c r="G99" s="0" t="n">
        <v>19780.4836837427</v>
      </c>
      <c r="H99" s="0" t="n">
        <v>87908.435482546</v>
      </c>
      <c r="I99" s="0" t="n">
        <v>47595.5590054064</v>
      </c>
      <c r="J99" s="0" t="n">
        <v>14594.3472430387</v>
      </c>
    </row>
    <row r="100" customFormat="false" ht="12.8" hidden="false" customHeight="false" outlineLevel="0" collapsed="false">
      <c r="A100" s="0" t="n">
        <v>147</v>
      </c>
      <c r="B100" s="0" t="n">
        <v>3755116.18742149</v>
      </c>
      <c r="C100" s="0" t="n">
        <v>2397161.11020998</v>
      </c>
      <c r="D100" s="0" t="n">
        <v>879816.839904087</v>
      </c>
      <c r="E100" s="0" t="n">
        <v>341412.408770246</v>
      </c>
      <c r="F100" s="0" t="n">
        <v>0</v>
      </c>
      <c r="G100" s="0" t="n">
        <v>12872.191648019</v>
      </c>
      <c r="H100" s="0" t="n">
        <v>89259.8761244507</v>
      </c>
      <c r="I100" s="0" t="n">
        <v>29977.3236892531</v>
      </c>
      <c r="J100" s="0" t="n">
        <v>13494.7201040964</v>
      </c>
    </row>
    <row r="101" customFormat="false" ht="12.8" hidden="false" customHeight="false" outlineLevel="0" collapsed="false">
      <c r="A101" s="0" t="n">
        <v>148</v>
      </c>
      <c r="B101" s="0" t="n">
        <v>3698000.43817319</v>
      </c>
      <c r="C101" s="0" t="n">
        <v>2386642.42886808</v>
      </c>
      <c r="D101" s="0" t="n">
        <v>828450.104579792</v>
      </c>
      <c r="E101" s="0" t="n">
        <v>341137.079962325</v>
      </c>
      <c r="F101" s="0" t="n">
        <v>0</v>
      </c>
      <c r="G101" s="0" t="n">
        <v>17798.4527734037</v>
      </c>
      <c r="H101" s="0" t="n">
        <v>83110.46378477</v>
      </c>
      <c r="I101" s="0" t="n">
        <v>37262.1482238944</v>
      </c>
      <c r="J101" s="0" t="n">
        <v>14206.3524423717</v>
      </c>
    </row>
    <row r="102" customFormat="false" ht="12.8" hidden="false" customHeight="false" outlineLevel="0" collapsed="false">
      <c r="A102" s="0" t="n">
        <v>149</v>
      </c>
      <c r="B102" s="0" t="n">
        <v>4460119.7341316</v>
      </c>
      <c r="C102" s="0" t="n">
        <v>2389203.52353601</v>
      </c>
      <c r="D102" s="0" t="n">
        <v>804050.872458904</v>
      </c>
      <c r="E102" s="0" t="n">
        <v>333827.018685549</v>
      </c>
      <c r="F102" s="0" t="n">
        <v>799414.342472128</v>
      </c>
      <c r="G102" s="0" t="n">
        <v>10549.2621354305</v>
      </c>
      <c r="H102" s="0" t="n">
        <v>87140.1544130226</v>
      </c>
      <c r="I102" s="0" t="n">
        <v>31931.2843987127</v>
      </c>
      <c r="J102" s="0" t="n">
        <v>12185.3009436512</v>
      </c>
    </row>
    <row r="103" customFormat="false" ht="12.8" hidden="false" customHeight="false" outlineLevel="0" collapsed="false">
      <c r="A103" s="0" t="n">
        <v>150</v>
      </c>
      <c r="B103" s="0" t="n">
        <v>3559872.13477247</v>
      </c>
      <c r="C103" s="0" t="n">
        <v>2317683.90064136</v>
      </c>
      <c r="D103" s="0" t="n">
        <v>795950.020073725</v>
      </c>
      <c r="E103" s="0" t="n">
        <v>329237.500095971</v>
      </c>
      <c r="F103" s="0" t="n">
        <v>0</v>
      </c>
      <c r="G103" s="0" t="n">
        <v>12608.3771750466</v>
      </c>
      <c r="H103" s="0" t="n">
        <v>71330.8921432191</v>
      </c>
      <c r="I103" s="0" t="n">
        <v>25577.528246462</v>
      </c>
      <c r="J103" s="0" t="n">
        <v>12952.7749512645</v>
      </c>
    </row>
    <row r="104" customFormat="false" ht="12.8" hidden="false" customHeight="false" outlineLevel="0" collapsed="false">
      <c r="A104" s="0" t="n">
        <v>151</v>
      </c>
      <c r="B104" s="0" t="n">
        <v>3639995.6437481</v>
      </c>
      <c r="C104" s="0" t="n">
        <v>2424259.19977434</v>
      </c>
      <c r="D104" s="0" t="n">
        <v>714947.149588609</v>
      </c>
      <c r="E104" s="0" t="n">
        <v>331489.376147446</v>
      </c>
      <c r="F104" s="0" t="n">
        <v>0</v>
      </c>
      <c r="G104" s="0" t="n">
        <v>12842.3052374856</v>
      </c>
      <c r="H104" s="0" t="n">
        <v>102321.27303297</v>
      </c>
      <c r="I104" s="0" t="n">
        <v>43041.6378236905</v>
      </c>
      <c r="J104" s="0" t="n">
        <v>14812.9071966943</v>
      </c>
    </row>
    <row r="105" customFormat="false" ht="12.8" hidden="false" customHeight="false" outlineLevel="0" collapsed="false">
      <c r="A105" s="0" t="n">
        <v>152</v>
      </c>
      <c r="B105" s="0" t="n">
        <v>3612755.73237292</v>
      </c>
      <c r="C105" s="0" t="n">
        <v>2390512.94450227</v>
      </c>
      <c r="D105" s="0" t="n">
        <v>745293.464704458</v>
      </c>
      <c r="E105" s="0" t="n">
        <v>329425.966295658</v>
      </c>
      <c r="F105" s="0" t="n">
        <v>0</v>
      </c>
      <c r="G105" s="0" t="n">
        <v>15367.6074786434</v>
      </c>
      <c r="H105" s="0" t="n">
        <v>95456.6001500599</v>
      </c>
      <c r="I105" s="0" t="n">
        <v>27516.1063346263</v>
      </c>
      <c r="J105" s="0" t="n">
        <v>15573.9329350032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3559515.16025303</v>
      </c>
      <c r="C18" s="0" t="n">
        <v>1542915.25823761</v>
      </c>
      <c r="D18" s="0" t="n">
        <v>989721.787839886</v>
      </c>
      <c r="E18" s="0" t="n">
        <v>278598.136129824</v>
      </c>
      <c r="F18" s="0" t="n">
        <v>630864.575043248</v>
      </c>
      <c r="G18" s="0" t="n">
        <v>6070.62642893555</v>
      </c>
      <c r="H18" s="0" t="n">
        <v>65871.6976243044</v>
      </c>
      <c r="I18" s="0" t="n">
        <v>36389.571039491</v>
      </c>
      <c r="J18" s="0" t="n">
        <v>9083.50790972953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</v>
      </c>
      <c r="F19" s="0" t="n">
        <v>0</v>
      </c>
      <c r="G19" s="0" t="n">
        <v>6169.55732468685</v>
      </c>
      <c r="H19" s="0" t="n">
        <v>66263.8327109009</v>
      </c>
      <c r="I19" s="0" t="n">
        <v>23027.3596069174</v>
      </c>
      <c r="J19" s="0" t="n">
        <v>7576.45314225498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70708.0303002217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287859.82917519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9473.29388034304</v>
      </c>
    </row>
    <row r="22" customFormat="false" ht="12.8" hidden="false" customHeight="false" outlineLevel="0" collapsed="false">
      <c r="A22" s="0" t="n">
        <v>69</v>
      </c>
      <c r="B22" s="0" t="n">
        <v>3802606.59626757</v>
      </c>
      <c r="C22" s="0" t="n">
        <v>1541859.35776798</v>
      </c>
      <c r="D22" s="0" t="n">
        <v>1235200.19818634</v>
      </c>
      <c r="E22" s="0" t="n">
        <v>284266.217057393</v>
      </c>
      <c r="F22" s="0" t="n">
        <v>633854.255475023</v>
      </c>
      <c r="G22" s="0" t="n">
        <v>5402.69725035065</v>
      </c>
      <c r="H22" s="0" t="n">
        <v>62893.6549052517</v>
      </c>
      <c r="I22" s="0" t="n">
        <v>30386.1044057427</v>
      </c>
      <c r="J22" s="0" t="n">
        <v>9040.41732226732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719857.148076303</v>
      </c>
      <c r="E23" s="0" t="n">
        <v>306462.110817966</v>
      </c>
      <c r="F23" s="0" t="n">
        <v>0</v>
      </c>
      <c r="G23" s="0" t="n">
        <v>7095.31541276765</v>
      </c>
      <c r="H23" s="0" t="n">
        <v>57625.9843715953</v>
      </c>
      <c r="I23" s="0" t="n">
        <v>29056.4208447741</v>
      </c>
      <c r="J23" s="0" t="n">
        <v>9603.94656150738</v>
      </c>
    </row>
    <row r="24" customFormat="false" ht="12.8" hidden="false" customHeight="false" outlineLevel="0" collapsed="false">
      <c r="A24" s="0" t="n">
        <v>71</v>
      </c>
      <c r="B24" s="0" t="n">
        <v>2954844.67502404</v>
      </c>
      <c r="C24" s="0" t="n">
        <v>1709253.68196235</v>
      </c>
      <c r="D24" s="0" t="n">
        <v>834734.444737865</v>
      </c>
      <c r="E24" s="0" t="n">
        <v>300335.605347862</v>
      </c>
      <c r="F24" s="0" t="n">
        <v>0</v>
      </c>
      <c r="G24" s="0" t="n">
        <v>4445.98311320319</v>
      </c>
      <c r="H24" s="0" t="n">
        <v>72435.7014906848</v>
      </c>
      <c r="I24" s="0" t="n">
        <v>24283.908467729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2961636.41689661</v>
      </c>
      <c r="C25" s="0" t="n">
        <v>1699560.54745435</v>
      </c>
      <c r="D25" s="0" t="n">
        <v>860957.314866229</v>
      </c>
      <c r="E25" s="0" t="n">
        <v>290545.286865362</v>
      </c>
      <c r="F25" s="0" t="n">
        <v>0</v>
      </c>
      <c r="G25" s="0" t="n">
        <v>5696.10620891605</v>
      </c>
      <c r="H25" s="0" t="n">
        <v>60208.7781111034</v>
      </c>
      <c r="I25" s="0" t="n">
        <v>36063.5564107222</v>
      </c>
      <c r="J25" s="0" t="n">
        <v>8604.82697993548</v>
      </c>
    </row>
    <row r="26" customFormat="false" ht="12.8" hidden="false" customHeight="false" outlineLevel="0" collapsed="false">
      <c r="A26" s="0" t="n">
        <v>73</v>
      </c>
      <c r="B26" s="0" t="n">
        <v>3375327.18746355</v>
      </c>
      <c r="C26" s="0" t="n">
        <v>1547512.44174291</v>
      </c>
      <c r="D26" s="0" t="n">
        <v>859155.451804308</v>
      </c>
      <c r="E26" s="0" t="n">
        <v>276235.037206661</v>
      </c>
      <c r="F26" s="0" t="n">
        <v>601133.570363788</v>
      </c>
      <c r="G26" s="0" t="n">
        <v>4684.26144600407</v>
      </c>
      <c r="H26" s="0" t="n">
        <v>48766.2788967408</v>
      </c>
      <c r="I26" s="0" t="n">
        <v>31027.559962815</v>
      </c>
      <c r="J26" s="0" t="n">
        <v>6812.58604032539</v>
      </c>
    </row>
    <row r="27" customFormat="false" ht="12.8" hidden="false" customHeight="false" outlineLevel="0" collapsed="false">
      <c r="A27" s="0" t="n">
        <v>74</v>
      </c>
      <c r="B27" s="0" t="n">
        <v>2837432.63889111</v>
      </c>
      <c r="C27" s="0" t="n">
        <v>1555231.24208847</v>
      </c>
      <c r="D27" s="0" t="n">
        <v>908158.105979958</v>
      </c>
      <c r="E27" s="0" t="n">
        <v>276031.775095224</v>
      </c>
      <c r="F27" s="0" t="n">
        <v>0</v>
      </c>
      <c r="G27" s="0" t="n">
        <v>7658.63993914009</v>
      </c>
      <c r="H27" s="0" t="n">
        <v>52628.891134528</v>
      </c>
      <c r="I27" s="0" t="n">
        <v>29915.1550277075</v>
      </c>
      <c r="J27" s="0" t="n">
        <v>7808.82962608887</v>
      </c>
    </row>
    <row r="28" customFormat="false" ht="12.8" hidden="false" customHeight="false" outlineLevel="0" collapsed="false">
      <c r="A28" s="0" t="n">
        <v>75</v>
      </c>
      <c r="B28" s="0" t="n">
        <v>2983767.30839132</v>
      </c>
      <c r="C28" s="0" t="n">
        <v>1597972.91539046</v>
      </c>
      <c r="D28" s="0" t="n">
        <v>991860.25241465</v>
      </c>
      <c r="E28" s="0" t="n">
        <v>287277.924186224</v>
      </c>
      <c r="F28" s="0" t="n">
        <v>0</v>
      </c>
      <c r="G28" s="0" t="n">
        <v>9968.09492225888</v>
      </c>
      <c r="H28" s="0" t="n">
        <v>59175.6543013809</v>
      </c>
      <c r="I28" s="0" t="n">
        <v>28704.7690204668</v>
      </c>
      <c r="J28" s="0" t="n">
        <v>8965.29136425717</v>
      </c>
    </row>
    <row r="29" customFormat="false" ht="12.8" hidden="false" customHeight="false" outlineLevel="0" collapsed="false">
      <c r="A29" s="0" t="n">
        <v>76</v>
      </c>
      <c r="B29" s="0" t="n">
        <v>3119460.89673066</v>
      </c>
      <c r="C29" s="0" t="n">
        <v>1695572.19775708</v>
      </c>
      <c r="D29" s="0" t="n">
        <v>1004492.23634698</v>
      </c>
      <c r="E29" s="0" t="n">
        <v>299104.682689916</v>
      </c>
      <c r="F29" s="0" t="n">
        <v>0</v>
      </c>
      <c r="G29" s="0" t="n">
        <v>8911.59300551474</v>
      </c>
      <c r="H29" s="0" t="n">
        <v>64556.9665030796</v>
      </c>
      <c r="I29" s="0" t="n">
        <v>36974.2991274998</v>
      </c>
      <c r="J29" s="0" t="n">
        <v>10060.4707292246</v>
      </c>
    </row>
    <row r="30" customFormat="false" ht="12.8" hidden="false" customHeight="false" outlineLevel="0" collapsed="false">
      <c r="A30" s="0" t="n">
        <v>77</v>
      </c>
      <c r="B30" s="0" t="n">
        <v>3865888.73727594</v>
      </c>
      <c r="C30" s="0" t="n">
        <v>1803444.55162491</v>
      </c>
      <c r="D30" s="0" t="n">
        <v>957321.369679659</v>
      </c>
      <c r="E30" s="0" t="n">
        <v>309605.375743565</v>
      </c>
      <c r="F30" s="0" t="n">
        <v>691535.057720484</v>
      </c>
      <c r="G30" s="0" t="n">
        <v>9503.29123104878</v>
      </c>
      <c r="H30" s="0" t="n">
        <v>49473.1641837701</v>
      </c>
      <c r="I30" s="0" t="n">
        <v>38822.7361122791</v>
      </c>
      <c r="J30" s="0" t="n">
        <v>7057.42191120591</v>
      </c>
    </row>
    <row r="31" customFormat="false" ht="12.8" hidden="false" customHeight="false" outlineLevel="0" collapsed="false">
      <c r="A31" s="0" t="n">
        <v>78</v>
      </c>
      <c r="B31" s="0" t="n">
        <v>3288891.3357143</v>
      </c>
      <c r="C31" s="0" t="n">
        <v>1934871.86569487</v>
      </c>
      <c r="D31" s="0" t="n">
        <v>918195.885859247</v>
      </c>
      <c r="E31" s="0" t="n">
        <v>319794.149647848</v>
      </c>
      <c r="F31" s="0" t="n">
        <v>0</v>
      </c>
      <c r="G31" s="0" t="n">
        <v>9837.63262554681</v>
      </c>
      <c r="H31" s="0" t="n">
        <v>56937.5932777204</v>
      </c>
      <c r="I31" s="0" t="n">
        <v>40081.1326393206</v>
      </c>
      <c r="J31" s="0" t="n">
        <v>8769.69419764479</v>
      </c>
    </row>
    <row r="32" customFormat="false" ht="12.8" hidden="false" customHeight="false" outlineLevel="0" collapsed="false">
      <c r="A32" s="0" t="n">
        <v>79</v>
      </c>
      <c r="B32" s="0" t="n">
        <v>3375061.15234913</v>
      </c>
      <c r="C32" s="0" t="n">
        <v>1960251.13428978</v>
      </c>
      <c r="D32" s="0" t="n">
        <v>978556.616259992</v>
      </c>
      <c r="E32" s="0" t="n">
        <v>326614.998798609</v>
      </c>
      <c r="F32" s="0" t="n">
        <v>0</v>
      </c>
      <c r="G32" s="0" t="n">
        <v>7028.67503221805</v>
      </c>
      <c r="H32" s="0" t="n">
        <v>58826.8397214356</v>
      </c>
      <c r="I32" s="0" t="n">
        <v>33699.7523421438</v>
      </c>
      <c r="J32" s="0" t="n">
        <v>9631.45020333647</v>
      </c>
    </row>
    <row r="33" customFormat="false" ht="12.8" hidden="false" customHeight="false" outlineLevel="0" collapsed="false">
      <c r="A33" s="0" t="n">
        <v>80</v>
      </c>
      <c r="B33" s="0" t="n">
        <v>3481635.95023919</v>
      </c>
      <c r="C33" s="0" t="n">
        <v>2002073.34520567</v>
      </c>
      <c r="D33" s="0" t="n">
        <v>1011085.0185761</v>
      </c>
      <c r="E33" s="0" t="n">
        <v>332397.972695421</v>
      </c>
      <c r="F33" s="0" t="n">
        <v>0</v>
      </c>
      <c r="G33" s="0" t="n">
        <v>8307.52012839377</v>
      </c>
      <c r="H33" s="0" t="n">
        <v>76731.5896166565</v>
      </c>
      <c r="I33" s="0" t="n">
        <v>39720.2893392225</v>
      </c>
      <c r="J33" s="0" t="n">
        <v>10857.7809026664</v>
      </c>
    </row>
    <row r="34" customFormat="false" ht="12.8" hidden="false" customHeight="false" outlineLevel="0" collapsed="false">
      <c r="A34" s="0" t="n">
        <v>81</v>
      </c>
      <c r="B34" s="0" t="n">
        <v>4325581.96479697</v>
      </c>
      <c r="C34" s="0" t="n">
        <v>2066100.9107646</v>
      </c>
      <c r="D34" s="0" t="n">
        <v>1032493.96148081</v>
      </c>
      <c r="E34" s="0" t="n">
        <v>335114.339521098</v>
      </c>
      <c r="F34" s="0" t="n">
        <v>767589.810622378</v>
      </c>
      <c r="G34" s="0" t="n">
        <v>6951.10176874563</v>
      </c>
      <c r="H34" s="0" t="n">
        <v>67992.6986999181</v>
      </c>
      <c r="I34" s="0" t="n">
        <v>39124.3723435396</v>
      </c>
      <c r="J34" s="0" t="n">
        <v>10658.3038609529</v>
      </c>
    </row>
    <row r="35" customFormat="false" ht="12.8" hidden="false" customHeight="false" outlineLevel="0" collapsed="false">
      <c r="A35" s="0" t="n">
        <v>82</v>
      </c>
      <c r="B35" s="0" t="n">
        <v>3657807.53050287</v>
      </c>
      <c r="C35" s="0" t="n">
        <v>2170487.67946095</v>
      </c>
      <c r="D35" s="0" t="n">
        <v>1006896.39161667</v>
      </c>
      <c r="E35" s="0" t="n">
        <v>345252.761057921</v>
      </c>
      <c r="F35" s="0" t="n">
        <v>0</v>
      </c>
      <c r="G35" s="0" t="n">
        <v>11243.6007143967</v>
      </c>
      <c r="H35" s="0" t="n">
        <v>69780.5265933402</v>
      </c>
      <c r="I35" s="0" t="n">
        <v>44637.307632702</v>
      </c>
      <c r="J35" s="0" t="n">
        <v>8702.69296086415</v>
      </c>
    </row>
    <row r="36" customFormat="false" ht="12.8" hidden="false" customHeight="false" outlineLevel="0" collapsed="false">
      <c r="A36" s="0" t="n">
        <v>83</v>
      </c>
      <c r="B36" s="0" t="n">
        <v>3667743.34178196</v>
      </c>
      <c r="C36" s="0" t="n">
        <v>2192449.93956681</v>
      </c>
      <c r="D36" s="0" t="n">
        <v>1002647.42558593</v>
      </c>
      <c r="E36" s="0" t="n">
        <v>350514.843884529</v>
      </c>
      <c r="F36" s="0" t="n">
        <v>0</v>
      </c>
      <c r="G36" s="0" t="n">
        <v>10448.6283876454</v>
      </c>
      <c r="H36" s="0" t="n">
        <v>59061.8097889808</v>
      </c>
      <c r="I36" s="0" t="n">
        <v>44141.2844876122</v>
      </c>
      <c r="J36" s="0" t="n">
        <v>7657.81485586286</v>
      </c>
    </row>
    <row r="37" customFormat="false" ht="12.8" hidden="false" customHeight="false" outlineLevel="0" collapsed="false">
      <c r="A37" s="0" t="n">
        <v>84</v>
      </c>
      <c r="B37" s="0" t="n">
        <v>3818423.83120205</v>
      </c>
      <c r="C37" s="0" t="n">
        <v>2274276.54260521</v>
      </c>
      <c r="D37" s="0" t="n">
        <v>1037073.22730057</v>
      </c>
      <c r="E37" s="0" t="n">
        <v>357133.484938687</v>
      </c>
      <c r="F37" s="0" t="n">
        <v>0</v>
      </c>
      <c r="G37" s="0" t="n">
        <v>7992.23889676012</v>
      </c>
      <c r="H37" s="0" t="n">
        <v>85157.2770922229</v>
      </c>
      <c r="I37" s="0" t="n">
        <v>42698.5737997175</v>
      </c>
      <c r="J37" s="0" t="n">
        <v>13196.8930202425</v>
      </c>
    </row>
    <row r="38" customFormat="false" ht="12.8" hidden="false" customHeight="false" outlineLevel="0" collapsed="false">
      <c r="A38" s="0" t="n">
        <v>85</v>
      </c>
      <c r="B38" s="0" t="n">
        <v>4668558.15288256</v>
      </c>
      <c r="C38" s="0" t="n">
        <v>2333598.02414805</v>
      </c>
      <c r="D38" s="0" t="n">
        <v>1003877.75301445</v>
      </c>
      <c r="E38" s="0" t="n">
        <v>363465.287182477</v>
      </c>
      <c r="F38" s="0" t="n">
        <v>834266.991085748</v>
      </c>
      <c r="G38" s="0" t="n">
        <v>11293.0200997684</v>
      </c>
      <c r="H38" s="0" t="n">
        <v>83602.1308599621</v>
      </c>
      <c r="I38" s="0" t="n">
        <v>25981.9836216624</v>
      </c>
      <c r="J38" s="0" t="n">
        <v>13137.3019817055</v>
      </c>
    </row>
    <row r="39" customFormat="false" ht="12.8" hidden="false" customHeight="false" outlineLevel="0" collapsed="false">
      <c r="A39" s="0" t="n">
        <v>86</v>
      </c>
      <c r="B39" s="0" t="n">
        <v>3978103.31664732</v>
      </c>
      <c r="C39" s="0" t="n">
        <v>2420570.4315111</v>
      </c>
      <c r="D39" s="0" t="n">
        <v>1040738.1591094</v>
      </c>
      <c r="E39" s="0" t="n">
        <v>368904.730819042</v>
      </c>
      <c r="F39" s="0" t="n">
        <v>0</v>
      </c>
      <c r="G39" s="0" t="n">
        <v>11294.8011796885</v>
      </c>
      <c r="H39" s="0" t="n">
        <v>76633.4281470024</v>
      </c>
      <c r="I39" s="0" t="n">
        <v>49853.7997440204</v>
      </c>
      <c r="J39" s="0" t="n">
        <v>9983.32783774937</v>
      </c>
    </row>
    <row r="40" customFormat="false" ht="12.8" hidden="false" customHeight="false" outlineLevel="0" collapsed="false">
      <c r="A40" s="0" t="n">
        <v>87</v>
      </c>
      <c r="B40" s="0" t="n">
        <v>4018141.72593965</v>
      </c>
      <c r="C40" s="0" t="n">
        <v>2458608.91448507</v>
      </c>
      <c r="D40" s="0" t="n">
        <v>1033083.27471249</v>
      </c>
      <c r="E40" s="0" t="n">
        <v>373076.896781911</v>
      </c>
      <c r="F40" s="0" t="n">
        <v>0</v>
      </c>
      <c r="G40" s="0" t="n">
        <v>11106.3040780369</v>
      </c>
      <c r="H40" s="0" t="n">
        <v>85014.546657497</v>
      </c>
      <c r="I40" s="0" t="n">
        <v>45223.8282686773</v>
      </c>
      <c r="J40" s="0" t="n">
        <v>13399.2222925374</v>
      </c>
    </row>
    <row r="41" customFormat="false" ht="12.8" hidden="false" customHeight="false" outlineLevel="0" collapsed="false">
      <c r="A41" s="0" t="n">
        <v>88</v>
      </c>
      <c r="B41" s="0" t="n">
        <v>4132274.09210224</v>
      </c>
      <c r="C41" s="0" t="n">
        <v>2655760.08931215</v>
      </c>
      <c r="D41" s="0" t="n">
        <v>959186.575391935</v>
      </c>
      <c r="E41" s="0" t="n">
        <v>375782.685047416</v>
      </c>
      <c r="F41" s="0" t="n">
        <v>0</v>
      </c>
      <c r="G41" s="0" t="n">
        <v>12179.2699426612</v>
      </c>
      <c r="H41" s="0" t="n">
        <v>83155.3462487229</v>
      </c>
      <c r="I41" s="0" t="n">
        <v>34768.162410469</v>
      </c>
      <c r="J41" s="0" t="n">
        <v>10858.0674235941</v>
      </c>
    </row>
    <row r="42" customFormat="false" ht="12.8" hidden="false" customHeight="false" outlineLevel="0" collapsed="false">
      <c r="A42" s="0" t="n">
        <v>89</v>
      </c>
      <c r="B42" s="0" t="n">
        <v>5029167.23848179</v>
      </c>
      <c r="C42" s="0" t="n">
        <v>2588518.52984731</v>
      </c>
      <c r="D42" s="0" t="n">
        <v>1026497.04504853</v>
      </c>
      <c r="E42" s="0" t="n">
        <v>382013.824377888</v>
      </c>
      <c r="F42" s="0" t="n">
        <v>906504.831884175</v>
      </c>
      <c r="G42" s="0" t="n">
        <v>13240.2683232519</v>
      </c>
      <c r="H42" s="0" t="n">
        <v>67407.2107757011</v>
      </c>
      <c r="I42" s="0" t="n">
        <v>36157.0402783852</v>
      </c>
      <c r="J42" s="0" t="n">
        <v>10406.285066538</v>
      </c>
    </row>
    <row r="43" customFormat="false" ht="12.8" hidden="false" customHeight="false" outlineLevel="0" collapsed="false">
      <c r="A43" s="0" t="n">
        <v>90</v>
      </c>
      <c r="B43" s="0" t="n">
        <v>4279579.07631481</v>
      </c>
      <c r="C43" s="0" t="n">
        <v>2706057.27386393</v>
      </c>
      <c r="D43" s="0" t="n">
        <v>1017424.87907313</v>
      </c>
      <c r="E43" s="0" t="n">
        <v>387739.510512843</v>
      </c>
      <c r="F43" s="0" t="n">
        <v>0</v>
      </c>
      <c r="G43" s="0" t="n">
        <v>11486.2531318778</v>
      </c>
      <c r="H43" s="0" t="n">
        <v>96905.5423538752</v>
      </c>
      <c r="I43" s="0" t="n">
        <v>45008.8170846828</v>
      </c>
      <c r="J43" s="0" t="n">
        <v>15487.5864728942</v>
      </c>
    </row>
    <row r="44" customFormat="false" ht="12.8" hidden="false" customHeight="false" outlineLevel="0" collapsed="false">
      <c r="A44" s="0" t="n">
        <v>91</v>
      </c>
      <c r="B44" s="0" t="n">
        <v>4335768.43764835</v>
      </c>
      <c r="C44" s="0" t="n">
        <v>2717118.23728455</v>
      </c>
      <c r="D44" s="0" t="n">
        <v>1056835.70017195</v>
      </c>
      <c r="E44" s="0" t="n">
        <v>390473.361346157</v>
      </c>
      <c r="F44" s="0" t="n">
        <v>0</v>
      </c>
      <c r="G44" s="0" t="n">
        <v>15289.3643239852</v>
      </c>
      <c r="H44" s="0" t="n">
        <v>98246.2203462111</v>
      </c>
      <c r="I44" s="0" t="n">
        <v>44686.4609711647</v>
      </c>
      <c r="J44" s="0" t="n">
        <v>14443.6670616558</v>
      </c>
    </row>
    <row r="45" customFormat="false" ht="12.8" hidden="false" customHeight="false" outlineLevel="0" collapsed="false">
      <c r="A45" s="0" t="n">
        <v>92</v>
      </c>
      <c r="B45" s="0" t="n">
        <v>4318297.27242204</v>
      </c>
      <c r="C45" s="0" t="n">
        <v>2711724.87814842</v>
      </c>
      <c r="D45" s="0" t="n">
        <v>1049690.67716592</v>
      </c>
      <c r="E45" s="0" t="n">
        <v>395421.98567629</v>
      </c>
      <c r="F45" s="0" t="n">
        <v>0</v>
      </c>
      <c r="G45" s="0" t="n">
        <v>12323.8356122177</v>
      </c>
      <c r="H45" s="0" t="n">
        <v>99428.7831750088</v>
      </c>
      <c r="I45" s="0" t="n">
        <v>33494.5768888615</v>
      </c>
      <c r="J45" s="0" t="n">
        <v>16095.1832383651</v>
      </c>
    </row>
    <row r="46" customFormat="false" ht="12.8" hidden="false" customHeight="false" outlineLevel="0" collapsed="false">
      <c r="A46" s="0" t="n">
        <v>93</v>
      </c>
      <c r="B46" s="0" t="n">
        <v>5357850.5448596</v>
      </c>
      <c r="C46" s="0" t="n">
        <v>2817511.42383315</v>
      </c>
      <c r="D46" s="0" t="n">
        <v>1013884.76580131</v>
      </c>
      <c r="E46" s="0" t="n">
        <v>401498.412781212</v>
      </c>
      <c r="F46" s="0" t="n">
        <v>949091.391477995</v>
      </c>
      <c r="G46" s="0" t="n">
        <v>12857.1704970692</v>
      </c>
      <c r="H46" s="0" t="n">
        <v>106355.082707458</v>
      </c>
      <c r="I46" s="0" t="n">
        <v>42896.4258603959</v>
      </c>
      <c r="J46" s="0" t="n">
        <v>14834.2440438458</v>
      </c>
    </row>
    <row r="47" customFormat="false" ht="12.8" hidden="false" customHeight="false" outlineLevel="0" collapsed="false">
      <c r="A47" s="0" t="n">
        <v>94</v>
      </c>
      <c r="B47" s="0" t="n">
        <v>4497931.36951713</v>
      </c>
      <c r="C47" s="0" t="n">
        <v>2900956.96032345</v>
      </c>
      <c r="D47" s="0" t="n">
        <v>979102.545799914</v>
      </c>
      <c r="E47" s="0" t="n">
        <v>403254.922042494</v>
      </c>
      <c r="F47" s="0" t="n">
        <v>0</v>
      </c>
      <c r="G47" s="0" t="n">
        <v>14777.3778964263</v>
      </c>
      <c r="H47" s="0" t="n">
        <v>133027.521758163</v>
      </c>
      <c r="I47" s="0" t="n">
        <v>47921.6450507376</v>
      </c>
      <c r="J47" s="0" t="n">
        <v>18260.3211739014</v>
      </c>
    </row>
    <row r="48" customFormat="false" ht="12.8" hidden="false" customHeight="false" outlineLevel="0" collapsed="false">
      <c r="A48" s="0" t="n">
        <v>95</v>
      </c>
      <c r="B48" s="0" t="n">
        <v>4490523.81529</v>
      </c>
      <c r="C48" s="0" t="n">
        <v>2916836.28172208</v>
      </c>
      <c r="D48" s="0" t="n">
        <v>984562.809509726</v>
      </c>
      <c r="E48" s="0" t="n">
        <v>402484.987289343</v>
      </c>
      <c r="F48" s="0" t="n">
        <v>0</v>
      </c>
      <c r="G48" s="0" t="n">
        <v>12000.164467382</v>
      </c>
      <c r="H48" s="0" t="n">
        <v>100261.785812511</v>
      </c>
      <c r="I48" s="0" t="n">
        <v>61390.1442344749</v>
      </c>
      <c r="J48" s="0" t="n">
        <v>13856.5631368713</v>
      </c>
    </row>
    <row r="49" customFormat="false" ht="12.8" hidden="false" customHeight="false" outlineLevel="0" collapsed="false">
      <c r="A49" s="0" t="n">
        <v>96</v>
      </c>
      <c r="B49" s="0" t="n">
        <v>4481656.73801698</v>
      </c>
      <c r="C49" s="0" t="n">
        <v>2862445.34153979</v>
      </c>
      <c r="D49" s="0" t="n">
        <v>1017661.02233392</v>
      </c>
      <c r="E49" s="0" t="n">
        <v>405908.745225452</v>
      </c>
      <c r="F49" s="0" t="n">
        <v>0</v>
      </c>
      <c r="G49" s="0" t="n">
        <v>19602.342010405</v>
      </c>
      <c r="H49" s="0" t="n">
        <v>114597.653625227</v>
      </c>
      <c r="I49" s="0" t="n">
        <v>44639.1294783851</v>
      </c>
      <c r="J49" s="0" t="n">
        <v>16162.6065888767</v>
      </c>
    </row>
    <row r="50" customFormat="false" ht="12.8" hidden="false" customHeight="false" outlineLevel="0" collapsed="false">
      <c r="A50" s="0" t="n">
        <v>97</v>
      </c>
      <c r="B50" s="0" t="n">
        <v>5419166.11916064</v>
      </c>
      <c r="C50" s="0" t="n">
        <v>2838894.35568126</v>
      </c>
      <c r="D50" s="0" t="n">
        <v>1047414.37688819</v>
      </c>
      <c r="E50" s="0" t="n">
        <v>408728.727093671</v>
      </c>
      <c r="F50" s="0" t="n">
        <v>961679.91142583</v>
      </c>
      <c r="G50" s="0" t="n">
        <v>14278.6367901118</v>
      </c>
      <c r="H50" s="0" t="n">
        <v>91233.8433863738</v>
      </c>
      <c r="I50" s="0" t="n">
        <v>47154.6401964016</v>
      </c>
      <c r="J50" s="0" t="n">
        <v>11847.7661253153</v>
      </c>
    </row>
    <row r="51" customFormat="false" ht="12.8" hidden="false" customHeight="false" outlineLevel="0" collapsed="false">
      <c r="A51" s="0" t="n">
        <v>98</v>
      </c>
      <c r="B51" s="0" t="n">
        <v>4586983.18994982</v>
      </c>
      <c r="C51" s="0" t="n">
        <v>3018187.73552418</v>
      </c>
      <c r="D51" s="0" t="n">
        <v>971608.526328679</v>
      </c>
      <c r="E51" s="0" t="n">
        <v>416683.311669707</v>
      </c>
      <c r="F51" s="0" t="n">
        <v>0</v>
      </c>
      <c r="G51" s="0" t="n">
        <v>16913.493167845</v>
      </c>
      <c r="H51" s="0" t="n">
        <v>98943.4218381064</v>
      </c>
      <c r="I51" s="0" t="n">
        <v>52982.2767007149</v>
      </c>
      <c r="J51" s="0" t="n">
        <v>15252.3119202864</v>
      </c>
    </row>
    <row r="52" customFormat="false" ht="12.8" hidden="false" customHeight="false" outlineLevel="0" collapsed="false">
      <c r="A52" s="0" t="n">
        <v>99</v>
      </c>
      <c r="B52" s="0" t="n">
        <v>4582388.92789058</v>
      </c>
      <c r="C52" s="0" t="n">
        <v>3065918.12624556</v>
      </c>
      <c r="D52" s="0" t="n">
        <v>919480.299719304</v>
      </c>
      <c r="E52" s="0" t="n">
        <v>421603.639248936</v>
      </c>
      <c r="F52" s="0" t="n">
        <v>0</v>
      </c>
      <c r="G52" s="0" t="n">
        <v>9600.27568129179</v>
      </c>
      <c r="H52" s="0" t="n">
        <v>106764.610243665</v>
      </c>
      <c r="I52" s="0" t="n">
        <v>45179.5480791076</v>
      </c>
      <c r="J52" s="0" t="n">
        <v>17700.853977566</v>
      </c>
    </row>
    <row r="53" customFormat="false" ht="12.8" hidden="false" customHeight="false" outlineLevel="0" collapsed="false">
      <c r="A53" s="0" t="n">
        <v>100</v>
      </c>
      <c r="B53" s="0" t="n">
        <v>4632846.74175709</v>
      </c>
      <c r="C53" s="0" t="n">
        <v>3029570.30590141</v>
      </c>
      <c r="D53" s="0" t="n">
        <v>1003194.42414504</v>
      </c>
      <c r="E53" s="0" t="n">
        <v>424161.125919412</v>
      </c>
      <c r="F53" s="0" t="n">
        <v>0</v>
      </c>
      <c r="G53" s="0" t="n">
        <v>11583.7576610245</v>
      </c>
      <c r="H53" s="0" t="n">
        <v>111671.23914566</v>
      </c>
      <c r="I53" s="0" t="n">
        <v>30968.5257253828</v>
      </c>
      <c r="J53" s="0" t="n">
        <v>17564.1840189993</v>
      </c>
    </row>
    <row r="54" customFormat="false" ht="12.8" hidden="false" customHeight="false" outlineLevel="0" collapsed="false">
      <c r="A54" s="0" t="n">
        <v>101</v>
      </c>
      <c r="B54" s="0" t="n">
        <v>5617479.247468</v>
      </c>
      <c r="C54" s="0" t="n">
        <v>3075523.77716721</v>
      </c>
      <c r="D54" s="0" t="n">
        <v>951486.775760069</v>
      </c>
      <c r="E54" s="0" t="n">
        <v>425413.038639456</v>
      </c>
      <c r="F54" s="0" t="n">
        <v>991457.945953098</v>
      </c>
      <c r="G54" s="0" t="n">
        <v>12488.5763350088</v>
      </c>
      <c r="H54" s="0" t="n">
        <v>99710.3299273389</v>
      </c>
      <c r="I54" s="0" t="n">
        <v>40581.3336801076</v>
      </c>
      <c r="J54" s="0" t="n">
        <v>14056.7386924623</v>
      </c>
    </row>
    <row r="55" customFormat="false" ht="12.8" hidden="false" customHeight="false" outlineLevel="0" collapsed="false">
      <c r="A55" s="0" t="n">
        <v>102</v>
      </c>
      <c r="B55" s="0" t="n">
        <v>4607493.37574762</v>
      </c>
      <c r="C55" s="0" t="n">
        <v>2995195.72297341</v>
      </c>
      <c r="D55" s="0" t="n">
        <v>1000690.92758785</v>
      </c>
      <c r="E55" s="0" t="n">
        <v>427694.619765882</v>
      </c>
      <c r="F55" s="0" t="n">
        <v>0</v>
      </c>
      <c r="G55" s="0" t="n">
        <v>20429.153589652</v>
      </c>
      <c r="H55" s="0" t="n">
        <v>106903.044393962</v>
      </c>
      <c r="I55" s="0" t="n">
        <v>40087.2805538371</v>
      </c>
      <c r="J55" s="0" t="n">
        <v>15593.1512637454</v>
      </c>
    </row>
    <row r="56" customFormat="false" ht="12.8" hidden="false" customHeight="false" outlineLevel="0" collapsed="false">
      <c r="A56" s="0" t="n">
        <v>103</v>
      </c>
      <c r="B56" s="0" t="n">
        <v>4611692.79516207</v>
      </c>
      <c r="C56" s="0" t="n">
        <v>3040271.42263175</v>
      </c>
      <c r="D56" s="0" t="n">
        <v>970837.865574553</v>
      </c>
      <c r="E56" s="0" t="n">
        <v>430052.929030022</v>
      </c>
      <c r="F56" s="0" t="n">
        <v>0</v>
      </c>
      <c r="G56" s="0" t="n">
        <v>12270.9641271453</v>
      </c>
      <c r="H56" s="0" t="n">
        <v>107610.747854807</v>
      </c>
      <c r="I56" s="0" t="n">
        <v>29499.0195291229</v>
      </c>
      <c r="J56" s="0" t="n">
        <v>17171.0225645149</v>
      </c>
    </row>
    <row r="57" customFormat="false" ht="12.8" hidden="false" customHeight="false" outlineLevel="0" collapsed="false">
      <c r="A57" s="0" t="n">
        <v>104</v>
      </c>
      <c r="B57" s="0" t="n">
        <v>4655235.89713377</v>
      </c>
      <c r="C57" s="0" t="n">
        <v>3021661.83680698</v>
      </c>
      <c r="D57" s="0" t="n">
        <v>994153.01712125</v>
      </c>
      <c r="E57" s="0" t="n">
        <v>432956.107568291</v>
      </c>
      <c r="F57" s="0" t="n">
        <v>0</v>
      </c>
      <c r="G57" s="0" t="n">
        <v>17659.0255387574</v>
      </c>
      <c r="H57" s="0" t="n">
        <v>133749.981634571</v>
      </c>
      <c r="I57" s="0" t="n">
        <v>33785.5172088269</v>
      </c>
      <c r="J57" s="0" t="n">
        <v>22375.5094792264</v>
      </c>
    </row>
    <row r="58" customFormat="false" ht="12.8" hidden="false" customHeight="false" outlineLevel="0" collapsed="false">
      <c r="A58" s="0" t="n">
        <v>105</v>
      </c>
      <c r="B58" s="0" t="n">
        <v>5701404.69078179</v>
      </c>
      <c r="C58" s="0" t="n">
        <v>3057318.833936</v>
      </c>
      <c r="D58" s="0" t="n">
        <v>1016323.40147664</v>
      </c>
      <c r="E58" s="0" t="n">
        <v>435683.060156466</v>
      </c>
      <c r="F58" s="0" t="n">
        <v>1015245.19699791</v>
      </c>
      <c r="G58" s="0" t="n">
        <v>14708.6301229705</v>
      </c>
      <c r="H58" s="0" t="n">
        <v>108026.727367346</v>
      </c>
      <c r="I58" s="0" t="n">
        <v>31977.8345897999</v>
      </c>
      <c r="J58" s="0" t="n">
        <v>16334.7954751762</v>
      </c>
    </row>
    <row r="59" customFormat="false" ht="12.8" hidden="false" customHeight="false" outlineLevel="0" collapsed="false">
      <c r="A59" s="0" t="n">
        <v>106</v>
      </c>
      <c r="B59" s="0" t="n">
        <v>4761856.81463386</v>
      </c>
      <c r="C59" s="0" t="n">
        <v>3087772.1402612</v>
      </c>
      <c r="D59" s="0" t="n">
        <v>1017073.73755091</v>
      </c>
      <c r="E59" s="0" t="n">
        <v>436343.734510889</v>
      </c>
      <c r="F59" s="0" t="n">
        <v>0</v>
      </c>
      <c r="G59" s="0" t="n">
        <v>16434.476953018</v>
      </c>
      <c r="H59" s="0" t="n">
        <v>153706.502480022</v>
      </c>
      <c r="I59" s="0" t="n">
        <v>32305.1940964553</v>
      </c>
      <c r="J59" s="0" t="n">
        <v>23218.434580025</v>
      </c>
    </row>
    <row r="60" customFormat="false" ht="12.8" hidden="false" customHeight="false" outlineLevel="0" collapsed="false">
      <c r="A60" s="0" t="n">
        <v>107</v>
      </c>
      <c r="B60" s="0" t="n">
        <v>4723597.35069427</v>
      </c>
      <c r="C60" s="0" t="n">
        <v>3124818.76127854</v>
      </c>
      <c r="D60" s="0" t="n">
        <v>995635.238062337</v>
      </c>
      <c r="E60" s="0" t="n">
        <v>438890.119895044</v>
      </c>
      <c r="F60" s="0" t="n">
        <v>0</v>
      </c>
      <c r="G60" s="0" t="n">
        <v>17556.2488090205</v>
      </c>
      <c r="H60" s="0" t="n">
        <v>104176.987670083</v>
      </c>
      <c r="I60" s="0" t="n">
        <v>24830.5329077162</v>
      </c>
      <c r="J60" s="0" t="n">
        <v>16552.9593468817</v>
      </c>
    </row>
    <row r="61" customFormat="false" ht="12.8" hidden="false" customHeight="false" outlineLevel="0" collapsed="false">
      <c r="A61" s="0" t="n">
        <v>108</v>
      </c>
      <c r="B61" s="0" t="n">
        <v>4751261.4977047</v>
      </c>
      <c r="C61" s="0" t="n">
        <v>3256856.24977731</v>
      </c>
      <c r="D61" s="0" t="n">
        <v>885195.852813367</v>
      </c>
      <c r="E61" s="0" t="n">
        <v>438668.668770281</v>
      </c>
      <c r="F61" s="0" t="n">
        <v>0</v>
      </c>
      <c r="G61" s="0" t="n">
        <v>19531.5722419162</v>
      </c>
      <c r="H61" s="0" t="n">
        <v>106294.059824962</v>
      </c>
      <c r="I61" s="0" t="n">
        <v>32559.7631672519</v>
      </c>
      <c r="J61" s="0" t="n">
        <v>16530.4875137497</v>
      </c>
    </row>
    <row r="62" customFormat="false" ht="12.8" hidden="false" customHeight="false" outlineLevel="0" collapsed="false">
      <c r="A62" s="0" t="n">
        <v>109</v>
      </c>
      <c r="B62" s="0" t="n">
        <v>5830361.98518014</v>
      </c>
      <c r="C62" s="0" t="n">
        <v>3214012.79720987</v>
      </c>
      <c r="D62" s="0" t="n">
        <v>962870.434969486</v>
      </c>
      <c r="E62" s="0" t="n">
        <v>435599.733357793</v>
      </c>
      <c r="F62" s="0" t="n">
        <v>1022778.41763414</v>
      </c>
      <c r="G62" s="0" t="n">
        <v>17272.2344548933</v>
      </c>
      <c r="H62" s="0" t="n">
        <v>131383.272477359</v>
      </c>
      <c r="I62" s="0" t="n">
        <v>20983.3666542535</v>
      </c>
      <c r="J62" s="0" t="n">
        <v>20501.251686923</v>
      </c>
    </row>
    <row r="63" customFormat="false" ht="12.8" hidden="false" customHeight="false" outlineLevel="0" collapsed="false">
      <c r="A63" s="0" t="n">
        <v>110</v>
      </c>
      <c r="B63" s="0" t="n">
        <v>4895624.11962534</v>
      </c>
      <c r="C63" s="0" t="n">
        <v>3323181.57015336</v>
      </c>
      <c r="D63" s="0" t="n">
        <v>905916.407890199</v>
      </c>
      <c r="E63" s="0" t="n">
        <v>435930.535651618</v>
      </c>
      <c r="F63" s="0" t="n">
        <v>0</v>
      </c>
      <c r="G63" s="0" t="n">
        <v>23924.4434327059</v>
      </c>
      <c r="H63" s="0" t="n">
        <v>148022.659901732</v>
      </c>
      <c r="I63" s="0" t="n">
        <v>32934.3408831675</v>
      </c>
      <c r="J63" s="0" t="n">
        <v>21252.1559379481</v>
      </c>
    </row>
    <row r="64" customFormat="false" ht="12.8" hidden="false" customHeight="false" outlineLevel="0" collapsed="false">
      <c r="A64" s="0" t="n">
        <v>111</v>
      </c>
      <c r="B64" s="0" t="n">
        <v>4875883.19795048</v>
      </c>
      <c r="C64" s="0" t="n">
        <v>3313481.0012357</v>
      </c>
      <c r="D64" s="0" t="n">
        <v>907801.369782005</v>
      </c>
      <c r="E64" s="0" t="n">
        <v>441825.546778016</v>
      </c>
      <c r="F64" s="0" t="n">
        <v>0</v>
      </c>
      <c r="G64" s="0" t="n">
        <v>20350.1712613509</v>
      </c>
      <c r="H64" s="0" t="n">
        <v>138118.749684994</v>
      </c>
      <c r="I64" s="0" t="n">
        <v>28497.6922108117</v>
      </c>
      <c r="J64" s="0" t="n">
        <v>21320.6381397662</v>
      </c>
    </row>
    <row r="65" customFormat="false" ht="12.8" hidden="false" customHeight="false" outlineLevel="0" collapsed="false">
      <c r="A65" s="0" t="n">
        <v>112</v>
      </c>
      <c r="B65" s="0" t="n">
        <v>4938928.34665893</v>
      </c>
      <c r="C65" s="0" t="n">
        <v>3332165.85124584</v>
      </c>
      <c r="D65" s="0" t="n">
        <v>946465.952855759</v>
      </c>
      <c r="E65" s="0" t="n">
        <v>439900.284134389</v>
      </c>
      <c r="F65" s="0" t="n">
        <v>0</v>
      </c>
      <c r="G65" s="0" t="n">
        <v>20030.258060161</v>
      </c>
      <c r="H65" s="0" t="n">
        <v>146710.201259343</v>
      </c>
      <c r="I65" s="0" t="n">
        <v>37902.6511961876</v>
      </c>
      <c r="J65" s="0" t="n">
        <v>19713.6420739798</v>
      </c>
    </row>
    <row r="66" customFormat="false" ht="12.8" hidden="false" customHeight="false" outlineLevel="0" collapsed="false">
      <c r="A66" s="0" t="n">
        <v>113</v>
      </c>
      <c r="B66" s="0" t="n">
        <v>5887682.14177407</v>
      </c>
      <c r="C66" s="0" t="n">
        <v>3307839.17824281</v>
      </c>
      <c r="D66" s="0" t="n">
        <v>913910.589637177</v>
      </c>
      <c r="E66" s="0" t="n">
        <v>438413.549191874</v>
      </c>
      <c r="F66" s="0" t="n">
        <v>1024351.24777758</v>
      </c>
      <c r="G66" s="0" t="n">
        <v>14937.873875209</v>
      </c>
      <c r="H66" s="0" t="n">
        <v>121691.369043835</v>
      </c>
      <c r="I66" s="0" t="n">
        <v>45133.9225019965</v>
      </c>
      <c r="J66" s="0" t="n">
        <v>18958.605383554</v>
      </c>
    </row>
    <row r="67" customFormat="false" ht="12.8" hidden="false" customHeight="false" outlineLevel="0" collapsed="false">
      <c r="A67" s="0" t="n">
        <v>114</v>
      </c>
      <c r="B67" s="0" t="n">
        <v>4886299.5633526</v>
      </c>
      <c r="C67" s="0" t="n">
        <v>3325640.99321454</v>
      </c>
      <c r="D67" s="0" t="n">
        <v>892548.543033202</v>
      </c>
      <c r="E67" s="0" t="n">
        <v>444163.130715946</v>
      </c>
      <c r="F67" s="0" t="n">
        <v>0</v>
      </c>
      <c r="G67" s="0" t="n">
        <v>16668.9749782597</v>
      </c>
      <c r="H67" s="0" t="n">
        <v>138892.977532959</v>
      </c>
      <c r="I67" s="0" t="n">
        <v>43931.1077803137</v>
      </c>
      <c r="J67" s="0" t="n">
        <v>23062.8053645905</v>
      </c>
    </row>
    <row r="68" customFormat="false" ht="12.8" hidden="false" customHeight="false" outlineLevel="0" collapsed="false">
      <c r="A68" s="0" t="n">
        <v>115</v>
      </c>
      <c r="B68" s="0" t="n">
        <v>4939353.77566621</v>
      </c>
      <c r="C68" s="0" t="n">
        <v>3430120.28364076</v>
      </c>
      <c r="D68" s="0" t="n">
        <v>865491.864498157</v>
      </c>
      <c r="E68" s="0" t="n">
        <v>441547.789089639</v>
      </c>
      <c r="F68" s="0" t="n">
        <v>0</v>
      </c>
      <c r="G68" s="0" t="n">
        <v>18383.5456106885</v>
      </c>
      <c r="H68" s="0" t="n">
        <v>138868.950077311</v>
      </c>
      <c r="I68" s="0" t="n">
        <v>23200.6873914003</v>
      </c>
      <c r="J68" s="0" t="n">
        <v>19151.774965844</v>
      </c>
    </row>
    <row r="69" customFormat="false" ht="12.8" hidden="false" customHeight="false" outlineLevel="0" collapsed="false">
      <c r="A69" s="0" t="n">
        <v>116</v>
      </c>
      <c r="B69" s="0" t="n">
        <v>4895157.35211526</v>
      </c>
      <c r="C69" s="0" t="n">
        <v>3410485.11314008</v>
      </c>
      <c r="D69" s="0" t="n">
        <v>818955.826620146</v>
      </c>
      <c r="E69" s="0" t="n">
        <v>440441.604283902</v>
      </c>
      <c r="F69" s="0" t="n">
        <v>0</v>
      </c>
      <c r="G69" s="0" t="n">
        <v>14126.6448638524</v>
      </c>
      <c r="H69" s="0" t="n">
        <v>162087.650665357</v>
      </c>
      <c r="I69" s="0" t="n">
        <v>24859.6717993856</v>
      </c>
      <c r="J69" s="0" t="n">
        <v>21244.7167939994</v>
      </c>
    </row>
    <row r="70" customFormat="false" ht="12.8" hidden="false" customHeight="false" outlineLevel="0" collapsed="false">
      <c r="A70" s="0" t="n">
        <v>117</v>
      </c>
      <c r="B70" s="0" t="n">
        <v>5930567.74685959</v>
      </c>
      <c r="C70" s="0" t="n">
        <v>3363390.41603852</v>
      </c>
      <c r="D70" s="0" t="n">
        <v>860596.470115592</v>
      </c>
      <c r="E70" s="0" t="n">
        <v>447235.928288028</v>
      </c>
      <c r="F70" s="0" t="n">
        <v>1047381.49043732</v>
      </c>
      <c r="G70" s="0" t="n">
        <v>18913.5270068694</v>
      </c>
      <c r="H70" s="0" t="n">
        <v>137956.779423155</v>
      </c>
      <c r="I70" s="0" t="n">
        <v>36454.2440860294</v>
      </c>
      <c r="J70" s="0" t="n">
        <v>20730.2000731682</v>
      </c>
    </row>
    <row r="71" customFormat="false" ht="12.8" hidden="false" customHeight="false" outlineLevel="0" collapsed="false">
      <c r="A71" s="0" t="n">
        <v>118</v>
      </c>
      <c r="B71" s="0" t="n">
        <v>4849584.65533933</v>
      </c>
      <c r="C71" s="0" t="n">
        <v>3362379.6946092</v>
      </c>
      <c r="D71" s="0" t="n">
        <v>823241.570443253</v>
      </c>
      <c r="E71" s="0" t="n">
        <v>450955.759131469</v>
      </c>
      <c r="F71" s="0" t="n">
        <v>0</v>
      </c>
      <c r="G71" s="0" t="n">
        <v>14623.3843987999</v>
      </c>
      <c r="H71" s="0" t="n">
        <v>142984.761886371</v>
      </c>
      <c r="I71" s="0" t="n">
        <v>36334.3531096132</v>
      </c>
      <c r="J71" s="0" t="n">
        <v>23848.8736779072</v>
      </c>
    </row>
    <row r="72" customFormat="false" ht="12.8" hidden="false" customHeight="false" outlineLevel="0" collapsed="false">
      <c r="A72" s="0" t="n">
        <v>119</v>
      </c>
      <c r="B72" s="0" t="n">
        <v>4865674.22340838</v>
      </c>
      <c r="C72" s="0" t="n">
        <v>3495514.38795358</v>
      </c>
      <c r="D72" s="0" t="n">
        <v>717332.760255147</v>
      </c>
      <c r="E72" s="0" t="n">
        <v>456742.010128674</v>
      </c>
      <c r="F72" s="0" t="n">
        <v>0</v>
      </c>
      <c r="G72" s="0" t="n">
        <v>18969.9493145423</v>
      </c>
      <c r="H72" s="0" t="n">
        <v>130708.206345349</v>
      </c>
      <c r="I72" s="0" t="n">
        <v>27460.3607469911</v>
      </c>
      <c r="J72" s="0" t="n">
        <v>19616.4194463424</v>
      </c>
    </row>
    <row r="73" customFormat="false" ht="12.8" hidden="false" customHeight="false" outlineLevel="0" collapsed="false">
      <c r="A73" s="0" t="n">
        <v>120</v>
      </c>
      <c r="B73" s="0" t="n">
        <v>4846561.74995784</v>
      </c>
      <c r="C73" s="0" t="n">
        <v>3432595.47678478</v>
      </c>
      <c r="D73" s="0" t="n">
        <v>772186.323428073</v>
      </c>
      <c r="E73" s="0" t="n">
        <v>454112.955637375</v>
      </c>
      <c r="F73" s="0" t="n">
        <v>0</v>
      </c>
      <c r="G73" s="0" t="n">
        <v>23369.2429268705</v>
      </c>
      <c r="H73" s="0" t="n">
        <v>116227.613297508</v>
      </c>
      <c r="I73" s="0" t="n">
        <v>23726.1481845842</v>
      </c>
      <c r="J73" s="0" t="n">
        <v>19636.5170911831</v>
      </c>
    </row>
    <row r="74" customFormat="false" ht="12.8" hidden="false" customHeight="false" outlineLevel="0" collapsed="false">
      <c r="A74" s="0" t="n">
        <v>121</v>
      </c>
      <c r="B74" s="0" t="n">
        <v>5881451.70208076</v>
      </c>
      <c r="C74" s="0" t="n">
        <v>3334466.44093028</v>
      </c>
      <c r="D74" s="0" t="n">
        <v>835705.408028909</v>
      </c>
      <c r="E74" s="0" t="n">
        <v>455480.600523574</v>
      </c>
      <c r="F74" s="0" t="n">
        <v>1052280.90876561</v>
      </c>
      <c r="G74" s="0" t="n">
        <v>16592.6108488213</v>
      </c>
      <c r="H74" s="0" t="n">
        <v>146235.992437247</v>
      </c>
      <c r="I74" s="0" t="n">
        <v>24691.8488483783</v>
      </c>
      <c r="J74" s="0" t="n">
        <v>21492.0932796168</v>
      </c>
    </row>
    <row r="75" customFormat="false" ht="12.8" hidden="false" customHeight="false" outlineLevel="0" collapsed="false">
      <c r="A75" s="0" t="n">
        <v>122</v>
      </c>
      <c r="B75" s="0" t="n">
        <v>4826992.034414</v>
      </c>
      <c r="C75" s="0" t="n">
        <v>3448906.30525219</v>
      </c>
      <c r="D75" s="0" t="n">
        <v>694117.715829356</v>
      </c>
      <c r="E75" s="0" t="n">
        <v>458626.465972929</v>
      </c>
      <c r="F75" s="0" t="n">
        <v>0</v>
      </c>
      <c r="G75" s="0" t="n">
        <v>28541.3231919743</v>
      </c>
      <c r="H75" s="0" t="n">
        <v>143739.105436842</v>
      </c>
      <c r="I75" s="0" t="n">
        <v>22897.4707324785</v>
      </c>
      <c r="J75" s="0" t="n">
        <v>23450.9652955425</v>
      </c>
    </row>
    <row r="76" customFormat="false" ht="12.8" hidden="false" customHeight="false" outlineLevel="0" collapsed="false">
      <c r="A76" s="0" t="n">
        <v>123</v>
      </c>
      <c r="B76" s="0" t="n">
        <v>4808986.17340348</v>
      </c>
      <c r="C76" s="0" t="n">
        <v>3373816.71291453</v>
      </c>
      <c r="D76" s="0" t="n">
        <v>782008.533152327</v>
      </c>
      <c r="E76" s="0" t="n">
        <v>459176.669726575</v>
      </c>
      <c r="F76" s="0" t="n">
        <v>0</v>
      </c>
      <c r="G76" s="0" t="n">
        <v>24758.4292725985</v>
      </c>
      <c r="H76" s="0" t="n">
        <v>130605.819845443</v>
      </c>
      <c r="I76" s="0" t="n">
        <v>18130.9638310156</v>
      </c>
      <c r="J76" s="0" t="n">
        <v>21026.0139041351</v>
      </c>
    </row>
    <row r="77" customFormat="false" ht="12.8" hidden="false" customHeight="false" outlineLevel="0" collapsed="false">
      <c r="A77" s="0" t="n">
        <v>124</v>
      </c>
      <c r="B77" s="0" t="n">
        <v>4826391.69599295</v>
      </c>
      <c r="C77" s="0" t="n">
        <v>3479171.98217871</v>
      </c>
      <c r="D77" s="0" t="n">
        <v>664761.633341773</v>
      </c>
      <c r="E77" s="0" t="n">
        <v>462111.358000155</v>
      </c>
      <c r="F77" s="0" t="n">
        <v>0</v>
      </c>
      <c r="G77" s="0" t="n">
        <v>21662.8487399501</v>
      </c>
      <c r="H77" s="0" t="n">
        <v>151375.212308261</v>
      </c>
      <c r="I77" s="0" t="n">
        <v>18533.4042417138</v>
      </c>
      <c r="J77" s="0" t="n">
        <v>22378.054891506</v>
      </c>
    </row>
    <row r="78" customFormat="false" ht="12.8" hidden="false" customHeight="false" outlineLevel="0" collapsed="false">
      <c r="A78" s="0" t="n">
        <v>125</v>
      </c>
      <c r="B78" s="0" t="n">
        <v>5942729.13889593</v>
      </c>
      <c r="C78" s="0" t="n">
        <v>3543810.66356269</v>
      </c>
      <c r="D78" s="0" t="n">
        <v>682311.146975766</v>
      </c>
      <c r="E78" s="0" t="n">
        <v>463329.182075753</v>
      </c>
      <c r="F78" s="0" t="n">
        <v>1072087.59520297</v>
      </c>
      <c r="G78" s="0" t="n">
        <v>18691.477178277</v>
      </c>
      <c r="H78" s="0" t="n">
        <v>138036.612450993</v>
      </c>
      <c r="I78" s="0" t="n">
        <v>19753.826984101</v>
      </c>
      <c r="J78" s="0" t="n">
        <v>18879.9323370935</v>
      </c>
    </row>
    <row r="79" customFormat="false" ht="12.8" hidden="false" customHeight="false" outlineLevel="0" collapsed="false">
      <c r="A79" s="0" t="n">
        <v>126</v>
      </c>
      <c r="B79" s="0" t="n">
        <v>4895285.33357575</v>
      </c>
      <c r="C79" s="0" t="n">
        <v>3503809.8124859</v>
      </c>
      <c r="D79" s="0" t="n">
        <v>710720.751503137</v>
      </c>
      <c r="E79" s="0" t="n">
        <v>461857.41837347</v>
      </c>
      <c r="F79" s="0" t="n">
        <v>0</v>
      </c>
      <c r="G79" s="0" t="n">
        <v>23455.3308450789</v>
      </c>
      <c r="H79" s="0" t="n">
        <v>146881.266300632</v>
      </c>
      <c r="I79" s="0" t="n">
        <v>18651.0390179485</v>
      </c>
      <c r="J79" s="0" t="n">
        <v>22270.7125813793</v>
      </c>
    </row>
    <row r="80" customFormat="false" ht="12.8" hidden="false" customHeight="false" outlineLevel="0" collapsed="false">
      <c r="A80" s="0" t="n">
        <v>127</v>
      </c>
      <c r="B80" s="0" t="n">
        <v>4918608.53982837</v>
      </c>
      <c r="C80" s="0" t="n">
        <v>3551099.97416927</v>
      </c>
      <c r="D80" s="0" t="n">
        <v>735511.897312447</v>
      </c>
      <c r="E80" s="0" t="n">
        <v>455536.237775786</v>
      </c>
      <c r="F80" s="0" t="n">
        <v>0</v>
      </c>
      <c r="G80" s="0" t="n">
        <v>19860.1665071423</v>
      </c>
      <c r="H80" s="0" t="n">
        <v>120756.586858068</v>
      </c>
      <c r="I80" s="0" t="n">
        <v>17465.0541284794</v>
      </c>
      <c r="J80" s="0" t="n">
        <v>20455.7615728729</v>
      </c>
    </row>
    <row r="81" customFormat="false" ht="12.8" hidden="false" customHeight="false" outlineLevel="0" collapsed="false">
      <c r="A81" s="0" t="n">
        <v>128</v>
      </c>
      <c r="B81" s="0" t="n">
        <v>4962773.95232833</v>
      </c>
      <c r="C81" s="0" t="n">
        <v>3493911.89210992</v>
      </c>
      <c r="D81" s="0" t="n">
        <v>794191.786588613</v>
      </c>
      <c r="E81" s="0" t="n">
        <v>454924.464664338</v>
      </c>
      <c r="F81" s="0" t="n">
        <v>0</v>
      </c>
      <c r="G81" s="0" t="n">
        <v>24549.1882779362</v>
      </c>
      <c r="H81" s="0" t="n">
        <v>142916.051058775</v>
      </c>
      <c r="I81" s="0" t="n">
        <v>23919.4032887864</v>
      </c>
      <c r="J81" s="0" t="n">
        <v>20766.113725724</v>
      </c>
    </row>
    <row r="82" customFormat="false" ht="12.8" hidden="false" customHeight="false" outlineLevel="0" collapsed="false">
      <c r="A82" s="0" t="n">
        <v>129</v>
      </c>
      <c r="B82" s="0" t="n">
        <v>6033242.51660759</v>
      </c>
      <c r="C82" s="0" t="n">
        <v>3471120.89765209</v>
      </c>
      <c r="D82" s="0" t="n">
        <v>815361.709683567</v>
      </c>
      <c r="E82" s="0" t="n">
        <v>459261.757788167</v>
      </c>
      <c r="F82" s="0" t="n">
        <v>1076097.12060805</v>
      </c>
      <c r="G82" s="0" t="n">
        <v>23651.907853969</v>
      </c>
      <c r="H82" s="0" t="n">
        <v>147079.357724661</v>
      </c>
      <c r="I82" s="0" t="n">
        <v>11081.8913513772</v>
      </c>
      <c r="J82" s="0" t="n">
        <v>22557.0036564963</v>
      </c>
    </row>
    <row r="83" customFormat="false" ht="12.8" hidden="false" customHeight="false" outlineLevel="0" collapsed="false">
      <c r="A83" s="0" t="n">
        <v>130</v>
      </c>
      <c r="B83" s="0" t="n">
        <v>4882282.68324072</v>
      </c>
      <c r="C83" s="0" t="n">
        <v>3479499.81313055</v>
      </c>
      <c r="D83" s="0" t="n">
        <v>722104.417918165</v>
      </c>
      <c r="E83" s="0" t="n">
        <v>459330.372515769</v>
      </c>
      <c r="F83" s="0" t="n">
        <v>0</v>
      </c>
      <c r="G83" s="0" t="n">
        <v>25316.257062555</v>
      </c>
      <c r="H83" s="0" t="n">
        <v>141806.180212748</v>
      </c>
      <c r="I83" s="0" t="n">
        <v>13690.6591797578</v>
      </c>
      <c r="J83" s="0" t="n">
        <v>23920.1875676771</v>
      </c>
    </row>
    <row r="84" customFormat="false" ht="12.8" hidden="false" customHeight="false" outlineLevel="0" collapsed="false">
      <c r="A84" s="0" t="n">
        <v>131</v>
      </c>
      <c r="B84" s="0" t="n">
        <v>4859282.07237537</v>
      </c>
      <c r="C84" s="0" t="n">
        <v>3394976.28645251</v>
      </c>
      <c r="D84" s="0" t="n">
        <v>775109.320320214</v>
      </c>
      <c r="E84" s="0" t="n">
        <v>458415.719338668</v>
      </c>
      <c r="F84" s="0" t="n">
        <v>0</v>
      </c>
      <c r="G84" s="0" t="n">
        <v>21314.8947949428</v>
      </c>
      <c r="H84" s="0" t="n">
        <v>150445.991110223</v>
      </c>
      <c r="I84" s="0" t="n">
        <v>28533.9909721538</v>
      </c>
      <c r="J84" s="0" t="n">
        <v>20862.2207104687</v>
      </c>
    </row>
    <row r="85" customFormat="false" ht="12.8" hidden="false" customHeight="false" outlineLevel="0" collapsed="false">
      <c r="A85" s="0" t="n">
        <v>132</v>
      </c>
      <c r="B85" s="0" t="n">
        <v>4878365.4156421</v>
      </c>
      <c r="C85" s="0" t="n">
        <v>3427233.12563896</v>
      </c>
      <c r="D85" s="0" t="n">
        <v>761796.649188792</v>
      </c>
      <c r="E85" s="0" t="n">
        <v>458752.284726471</v>
      </c>
      <c r="F85" s="0" t="n">
        <v>0</v>
      </c>
      <c r="G85" s="0" t="n">
        <v>28458.7896039863</v>
      </c>
      <c r="H85" s="0" t="n">
        <v>122243.12328224</v>
      </c>
      <c r="I85" s="0" t="n">
        <v>40206.9449953963</v>
      </c>
      <c r="J85" s="0" t="n">
        <v>21445.0931333145</v>
      </c>
    </row>
    <row r="86" customFormat="false" ht="12.8" hidden="false" customHeight="false" outlineLevel="0" collapsed="false">
      <c r="A86" s="0" t="n">
        <v>133</v>
      </c>
      <c r="B86" s="0" t="n">
        <v>5899010.25771115</v>
      </c>
      <c r="C86" s="0" t="n">
        <v>3578930.63665772</v>
      </c>
      <c r="D86" s="0" t="n">
        <v>602645.393141951</v>
      </c>
      <c r="E86" s="0" t="n">
        <v>462096.817487857</v>
      </c>
      <c r="F86" s="0" t="n">
        <v>1070332.16358708</v>
      </c>
      <c r="G86" s="0" t="n">
        <v>21544.8006853317</v>
      </c>
      <c r="H86" s="0" t="n">
        <v>125560.223510873</v>
      </c>
      <c r="I86" s="0" t="n">
        <v>10331.1736814629</v>
      </c>
      <c r="J86" s="0" t="n">
        <v>20104.4882854135</v>
      </c>
    </row>
    <row r="87" customFormat="false" ht="12.8" hidden="false" customHeight="false" outlineLevel="0" collapsed="false">
      <c r="A87" s="0" t="n">
        <v>134</v>
      </c>
      <c r="B87" s="0" t="n">
        <v>4830115.33397787</v>
      </c>
      <c r="C87" s="0" t="n">
        <v>3587440.38537377</v>
      </c>
      <c r="D87" s="0" t="n">
        <v>575612.032507701</v>
      </c>
      <c r="E87" s="0" t="n">
        <v>463642.285717058</v>
      </c>
      <c r="F87" s="0" t="n">
        <v>0</v>
      </c>
      <c r="G87" s="0" t="n">
        <v>20436.6920231876</v>
      </c>
      <c r="H87" s="0" t="n">
        <v>126967.739667044</v>
      </c>
      <c r="I87" s="0" t="n">
        <v>17361.4202450131</v>
      </c>
      <c r="J87" s="0" t="n">
        <v>20070.3887351687</v>
      </c>
    </row>
    <row r="88" customFormat="false" ht="12.8" hidden="false" customHeight="false" outlineLevel="0" collapsed="false">
      <c r="A88" s="0" t="n">
        <v>135</v>
      </c>
      <c r="B88" s="0" t="n">
        <v>4913509.53714771</v>
      </c>
      <c r="C88" s="0" t="n">
        <v>3646775.4202355</v>
      </c>
      <c r="D88" s="0" t="n">
        <v>595373.77710577</v>
      </c>
      <c r="E88" s="0" t="n">
        <v>466233.155678208</v>
      </c>
      <c r="F88" s="0" t="n">
        <v>0</v>
      </c>
      <c r="G88" s="0" t="n">
        <v>23920.5352719467</v>
      </c>
      <c r="H88" s="0" t="n">
        <v>131822.664129115</v>
      </c>
      <c r="I88" s="0" t="n">
        <v>29294.6918589437</v>
      </c>
      <c r="J88" s="0" t="n">
        <v>19683.5101993261</v>
      </c>
    </row>
    <row r="89" customFormat="false" ht="12.8" hidden="false" customHeight="false" outlineLevel="0" collapsed="false">
      <c r="A89" s="0" t="n">
        <v>136</v>
      </c>
      <c r="B89" s="0" t="n">
        <v>4986614.50243852</v>
      </c>
      <c r="C89" s="0" t="n">
        <v>3725376.09498503</v>
      </c>
      <c r="D89" s="0" t="n">
        <v>573477.893272662</v>
      </c>
      <c r="E89" s="0" t="n">
        <v>469387.6363674</v>
      </c>
      <c r="F89" s="0" t="n">
        <v>0</v>
      </c>
      <c r="G89" s="0" t="n">
        <v>28860.4921795639</v>
      </c>
      <c r="H89" s="0" t="n">
        <v>118706.058448635</v>
      </c>
      <c r="I89" s="0" t="n">
        <v>29729.0670315184</v>
      </c>
      <c r="J89" s="0" t="n">
        <v>20809.7014971032</v>
      </c>
    </row>
    <row r="90" customFormat="false" ht="12.8" hidden="false" customHeight="false" outlineLevel="0" collapsed="false">
      <c r="A90" s="0" t="n">
        <v>137</v>
      </c>
      <c r="B90" s="0" t="n">
        <v>5985963.01609981</v>
      </c>
      <c r="C90" s="0" t="n">
        <v>3688219.24555218</v>
      </c>
      <c r="D90" s="0" t="n">
        <v>519072.848139708</v>
      </c>
      <c r="E90" s="0" t="n">
        <v>471774.726593082</v>
      </c>
      <c r="F90" s="0" t="n">
        <v>1095210.40734723</v>
      </c>
      <c r="G90" s="0" t="n">
        <v>30340.9791079512</v>
      </c>
      <c r="H90" s="0" t="n">
        <v>133749.169551755</v>
      </c>
      <c r="I90" s="0" t="n">
        <v>32300.2498087813</v>
      </c>
      <c r="J90" s="0" t="n">
        <v>20049.8370222181</v>
      </c>
    </row>
    <row r="91" customFormat="false" ht="12.8" hidden="false" customHeight="false" outlineLevel="0" collapsed="false">
      <c r="A91" s="0" t="n">
        <v>138</v>
      </c>
      <c r="B91" s="0" t="n">
        <v>5010556.48322168</v>
      </c>
      <c r="C91" s="0" t="n">
        <v>3798373.28357121</v>
      </c>
      <c r="D91" s="0" t="n">
        <v>496977.006267955</v>
      </c>
      <c r="E91" s="0" t="n">
        <v>474060.283881161</v>
      </c>
      <c r="F91" s="0" t="n">
        <v>0</v>
      </c>
      <c r="G91" s="0" t="n">
        <v>28797.4900978611</v>
      </c>
      <c r="H91" s="0" t="n">
        <v>159937.605334813</v>
      </c>
      <c r="I91" s="0" t="n">
        <v>14522.795928877</v>
      </c>
      <c r="J91" s="0" t="n">
        <v>24355.8771154074</v>
      </c>
    </row>
    <row r="92" customFormat="false" ht="12.8" hidden="false" customHeight="false" outlineLevel="0" collapsed="false">
      <c r="A92" s="0" t="n">
        <v>139</v>
      </c>
      <c r="B92" s="0" t="n">
        <v>4978721.84500234</v>
      </c>
      <c r="C92" s="0" t="n">
        <v>3749847.85945779</v>
      </c>
      <c r="D92" s="0" t="n">
        <v>529842.91802856</v>
      </c>
      <c r="E92" s="0" t="n">
        <v>476188.666863786</v>
      </c>
      <c r="F92" s="0" t="n">
        <v>0</v>
      </c>
      <c r="G92" s="0" t="n">
        <v>22013.8599370078</v>
      </c>
      <c r="H92" s="0" t="n">
        <v>141255.414484085</v>
      </c>
      <c r="I92" s="0" t="n">
        <v>30303.9431180924</v>
      </c>
      <c r="J92" s="0" t="n">
        <v>21230.388479491</v>
      </c>
    </row>
    <row r="93" customFormat="false" ht="12.8" hidden="false" customHeight="false" outlineLevel="0" collapsed="false">
      <c r="A93" s="0" t="n">
        <v>140</v>
      </c>
      <c r="B93" s="0" t="n">
        <v>5074446.95133062</v>
      </c>
      <c r="C93" s="0" t="n">
        <v>3754758.44315003</v>
      </c>
      <c r="D93" s="0" t="n">
        <v>600637.101659128</v>
      </c>
      <c r="E93" s="0" t="n">
        <v>480705.438301898</v>
      </c>
      <c r="F93" s="0" t="n">
        <v>0</v>
      </c>
      <c r="G93" s="0" t="n">
        <v>23258.9411615001</v>
      </c>
      <c r="H93" s="0" t="n">
        <v>171550.199007247</v>
      </c>
      <c r="I93" s="0" t="n">
        <v>23421.5482472778</v>
      </c>
      <c r="J93" s="0" t="n">
        <v>26745.2042212906</v>
      </c>
    </row>
    <row r="94" customFormat="false" ht="12.8" hidden="false" customHeight="false" outlineLevel="0" collapsed="false">
      <c r="A94" s="0" t="n">
        <v>141</v>
      </c>
      <c r="B94" s="0" t="n">
        <v>6145271.53482497</v>
      </c>
      <c r="C94" s="0" t="n">
        <v>3764575.02267705</v>
      </c>
      <c r="D94" s="0" t="n">
        <v>552900.549269769</v>
      </c>
      <c r="E94" s="0" t="n">
        <v>484435.687958054</v>
      </c>
      <c r="F94" s="0" t="n">
        <v>1119216.97253749</v>
      </c>
      <c r="G94" s="0" t="n">
        <v>33383.4844355813</v>
      </c>
      <c r="H94" s="0" t="n">
        <v>122250.359307377</v>
      </c>
      <c r="I94" s="0" t="n">
        <v>32681.8875760427</v>
      </c>
      <c r="J94" s="0" t="n">
        <v>20271.6529337505</v>
      </c>
    </row>
    <row r="95" customFormat="false" ht="12.8" hidden="false" customHeight="false" outlineLevel="0" collapsed="false">
      <c r="A95" s="0" t="n">
        <v>142</v>
      </c>
      <c r="B95" s="0" t="n">
        <v>5044460.85247593</v>
      </c>
      <c r="C95" s="0" t="n">
        <v>3752851.05684719</v>
      </c>
      <c r="D95" s="0" t="n">
        <v>528757.441086788</v>
      </c>
      <c r="E95" s="0" t="n">
        <v>486286.880690032</v>
      </c>
      <c r="F95" s="0" t="n">
        <v>0</v>
      </c>
      <c r="G95" s="0" t="n">
        <v>31574.3790571837</v>
      </c>
      <c r="H95" s="0" t="n">
        <v>182442.765859779</v>
      </c>
      <c r="I95" s="0" t="n">
        <v>27074.8699025931</v>
      </c>
      <c r="J95" s="0" t="n">
        <v>25654.0963421054</v>
      </c>
    </row>
    <row r="96" customFormat="false" ht="12.8" hidden="false" customHeight="false" outlineLevel="0" collapsed="false">
      <c r="A96" s="0" t="n">
        <v>143</v>
      </c>
      <c r="B96" s="0" t="n">
        <v>5006839.12774941</v>
      </c>
      <c r="C96" s="0" t="n">
        <v>3753000.59829162</v>
      </c>
      <c r="D96" s="0" t="n">
        <v>510872.921144751</v>
      </c>
      <c r="E96" s="0" t="n">
        <v>487831.352633818</v>
      </c>
      <c r="F96" s="0" t="n">
        <v>0</v>
      </c>
      <c r="G96" s="0" t="n">
        <v>36649.0809289256</v>
      </c>
      <c r="H96" s="0" t="n">
        <v>158393.164207978</v>
      </c>
      <c r="I96" s="0" t="n">
        <v>14828.7915452654</v>
      </c>
      <c r="J96" s="0" t="n">
        <v>24574.4988620746</v>
      </c>
    </row>
    <row r="97" customFormat="false" ht="12.8" hidden="false" customHeight="false" outlineLevel="0" collapsed="false">
      <c r="A97" s="0" t="n">
        <v>144</v>
      </c>
      <c r="B97" s="0" t="n">
        <v>5064877.53545121</v>
      </c>
      <c r="C97" s="0" t="n">
        <v>3854610.79661136</v>
      </c>
      <c r="D97" s="0" t="n">
        <v>475424.277757684</v>
      </c>
      <c r="E97" s="0" t="n">
        <v>489181.609299771</v>
      </c>
      <c r="F97" s="0" t="n">
        <v>0</v>
      </c>
      <c r="G97" s="0" t="n">
        <v>27732.4678098457</v>
      </c>
      <c r="H97" s="0" t="n">
        <v>171875.476474064</v>
      </c>
      <c r="I97" s="0" t="n">
        <v>6291.0751256565</v>
      </c>
      <c r="J97" s="0" t="n">
        <v>27351.5167701066</v>
      </c>
    </row>
    <row r="98" customFormat="false" ht="12.8" hidden="false" customHeight="false" outlineLevel="0" collapsed="false">
      <c r="A98" s="0" t="n">
        <v>145</v>
      </c>
      <c r="B98" s="0" t="n">
        <v>6092994.2755995</v>
      </c>
      <c r="C98" s="0" t="n">
        <v>3788457.45902596</v>
      </c>
      <c r="D98" s="0" t="n">
        <v>445146.121902222</v>
      </c>
      <c r="E98" s="0" t="n">
        <v>494196.443345698</v>
      </c>
      <c r="F98" s="0" t="n">
        <v>1103141.40764357</v>
      </c>
      <c r="G98" s="0" t="n">
        <v>32288.5272599723</v>
      </c>
      <c r="H98" s="0" t="n">
        <v>149575.712151368</v>
      </c>
      <c r="I98" s="0" t="n">
        <v>23526.9710222439</v>
      </c>
      <c r="J98" s="0" t="n">
        <v>23482.0436159893</v>
      </c>
    </row>
    <row r="99" customFormat="false" ht="12.8" hidden="false" customHeight="false" outlineLevel="0" collapsed="false">
      <c r="A99" s="0" t="n">
        <v>146</v>
      </c>
      <c r="B99" s="0" t="n">
        <v>5115831.70609709</v>
      </c>
      <c r="C99" s="0" t="n">
        <v>3881825.56680775</v>
      </c>
      <c r="D99" s="0" t="n">
        <v>500666.865832609</v>
      </c>
      <c r="E99" s="0" t="n">
        <v>494122.045136548</v>
      </c>
      <c r="F99" s="0" t="n">
        <v>0</v>
      </c>
      <c r="G99" s="0" t="n">
        <v>26057.3211631333</v>
      </c>
      <c r="H99" s="0" t="n">
        <v>150143.313062138</v>
      </c>
      <c r="I99" s="0" t="n">
        <v>17457.5306835373</v>
      </c>
      <c r="J99" s="0" t="n">
        <v>21949.388757584</v>
      </c>
    </row>
    <row r="100" customFormat="false" ht="12.8" hidden="false" customHeight="false" outlineLevel="0" collapsed="false">
      <c r="A100" s="0" t="n">
        <v>147</v>
      </c>
      <c r="B100" s="0" t="n">
        <v>4978708.97810146</v>
      </c>
      <c r="C100" s="0" t="n">
        <v>3775596.37066085</v>
      </c>
      <c r="D100" s="0" t="n">
        <v>476608.440810714</v>
      </c>
      <c r="E100" s="0" t="n">
        <v>495148.801874121</v>
      </c>
      <c r="F100" s="0" t="n">
        <v>0</v>
      </c>
      <c r="G100" s="0" t="n">
        <v>27207.9447522275</v>
      </c>
      <c r="H100" s="0" t="n">
        <v>153297.466370248</v>
      </c>
      <c r="I100" s="0" t="n">
        <v>6873.31372105831</v>
      </c>
      <c r="J100" s="0" t="n">
        <v>25849.9263276942</v>
      </c>
    </row>
    <row r="101" customFormat="false" ht="12.8" hidden="false" customHeight="false" outlineLevel="0" collapsed="false">
      <c r="A101" s="0" t="n">
        <v>148</v>
      </c>
      <c r="B101" s="0" t="n">
        <v>5052719.41345448</v>
      </c>
      <c r="C101" s="0" t="n">
        <v>3866183.22518945</v>
      </c>
      <c r="D101" s="0" t="n">
        <v>441782.744244023</v>
      </c>
      <c r="E101" s="0" t="n">
        <v>496137.520439875</v>
      </c>
      <c r="F101" s="0" t="n">
        <v>0</v>
      </c>
      <c r="G101" s="0" t="n">
        <v>27624.0558782802</v>
      </c>
      <c r="H101" s="0" t="n">
        <v>171067.578531866</v>
      </c>
      <c r="I101" s="0" t="n">
        <v>7149.54767277005</v>
      </c>
      <c r="J101" s="0" t="n">
        <v>26701.6280273972</v>
      </c>
    </row>
    <row r="102" customFormat="false" ht="12.8" hidden="false" customHeight="false" outlineLevel="0" collapsed="false">
      <c r="A102" s="0" t="n">
        <v>149</v>
      </c>
      <c r="B102" s="0" t="n">
        <v>6133910.51655429</v>
      </c>
      <c r="C102" s="0" t="n">
        <v>3821215.63144845</v>
      </c>
      <c r="D102" s="0" t="n">
        <v>459991.69843532</v>
      </c>
      <c r="E102" s="0" t="n">
        <v>496373.629229268</v>
      </c>
      <c r="F102" s="0" t="n">
        <v>1124250.40938251</v>
      </c>
      <c r="G102" s="0" t="n">
        <v>29708.3091918481</v>
      </c>
      <c r="H102" s="0" t="n">
        <v>149695.814151326</v>
      </c>
      <c r="I102" s="0" t="n">
        <v>8703.95029979178</v>
      </c>
      <c r="J102" s="0" t="n">
        <v>23938.6988942272</v>
      </c>
    </row>
    <row r="103" customFormat="false" ht="12.8" hidden="false" customHeight="false" outlineLevel="0" collapsed="false">
      <c r="A103" s="0" t="n">
        <v>150</v>
      </c>
      <c r="B103" s="0" t="n">
        <v>5007507.78377546</v>
      </c>
      <c r="C103" s="0" t="n">
        <v>3825519.22709355</v>
      </c>
      <c r="D103" s="0" t="n">
        <v>458284.333276477</v>
      </c>
      <c r="E103" s="0" t="n">
        <v>502139.104827714</v>
      </c>
      <c r="F103" s="0" t="n">
        <v>0</v>
      </c>
      <c r="G103" s="0" t="n">
        <v>23214.3447695677</v>
      </c>
      <c r="H103" s="0" t="n">
        <v>148528.243342152</v>
      </c>
      <c r="I103" s="0" t="n">
        <v>16979.1122994673</v>
      </c>
      <c r="J103" s="0" t="n">
        <v>23166.7361336937</v>
      </c>
    </row>
    <row r="104" customFormat="false" ht="12.8" hidden="false" customHeight="false" outlineLevel="0" collapsed="false">
      <c r="A104" s="0" t="n">
        <v>151</v>
      </c>
      <c r="B104" s="0" t="n">
        <v>4922881.93484156</v>
      </c>
      <c r="C104" s="0" t="n">
        <v>3710922.44253053</v>
      </c>
      <c r="D104" s="0" t="n">
        <v>492811.89704964</v>
      </c>
      <c r="E104" s="0" t="n">
        <v>505948.551422934</v>
      </c>
      <c r="F104" s="0" t="n">
        <v>0</v>
      </c>
      <c r="G104" s="0" t="n">
        <v>24289.2505046001</v>
      </c>
      <c r="H104" s="0" t="n">
        <v>151385.130260339</v>
      </c>
      <c r="I104" s="0" t="n">
        <v>20504.2885247998</v>
      </c>
      <c r="J104" s="0" t="n">
        <v>23356.9801215507</v>
      </c>
    </row>
    <row r="105" customFormat="false" ht="12.8" hidden="false" customHeight="false" outlineLevel="0" collapsed="false">
      <c r="A105" s="0" t="n">
        <v>152</v>
      </c>
      <c r="B105" s="0" t="n">
        <v>4981935.51660746</v>
      </c>
      <c r="C105" s="0" t="n">
        <v>3784044.78822111</v>
      </c>
      <c r="D105" s="0" t="n">
        <v>471101.591334715</v>
      </c>
      <c r="E105" s="0" t="n">
        <v>510089.322958564</v>
      </c>
      <c r="F105" s="0" t="n">
        <v>0</v>
      </c>
      <c r="G105" s="0" t="n">
        <v>28468.6134863525</v>
      </c>
      <c r="H105" s="0" t="n">
        <v>146507.243833822</v>
      </c>
      <c r="I105" s="0" t="n">
        <v>13827.8920683625</v>
      </c>
      <c r="J105" s="0" t="n">
        <v>25104.3847224496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cols>
    <col collapsed="false" customWidth="true" hidden="false" outlineLevel="0" max="64" min="1" style="167" width="11.64"/>
  </cols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167" t="n">
        <v>49</v>
      </c>
      <c r="B2" s="167" t="n">
        <v>18034497.499367</v>
      </c>
      <c r="C2" s="167" t="n">
        <v>17367019.5855732</v>
      </c>
      <c r="D2" s="167" t="n">
        <v>61396751.180196</v>
      </c>
      <c r="E2" s="167" t="n">
        <v>61396751.180196</v>
      </c>
      <c r="F2" s="167" t="n">
        <v>0</v>
      </c>
      <c r="G2" s="167" t="n">
        <v>394108.180340275</v>
      </c>
      <c r="H2" s="167" t="n">
        <v>180775.09686771</v>
      </c>
      <c r="I2" s="167" t="n">
        <v>132278.052265445</v>
      </c>
    </row>
    <row r="3" customFormat="false" ht="12.8" hidden="false" customHeight="false" outlineLevel="0" collapsed="false">
      <c r="A3" s="167" t="n">
        <v>50</v>
      </c>
      <c r="B3" s="167" t="n">
        <v>22385764.1527932</v>
      </c>
      <c r="C3" s="167" t="n">
        <v>21648646.0020164</v>
      </c>
      <c r="D3" s="167" t="n">
        <v>76538155.1354227</v>
      </c>
      <c r="E3" s="167" t="n">
        <v>65604132.9732195</v>
      </c>
      <c r="F3" s="167" t="n">
        <v>10934022.1622032</v>
      </c>
      <c r="G3" s="167" t="n">
        <v>465703.581884386</v>
      </c>
      <c r="H3" s="167" t="n">
        <v>175132.932221331</v>
      </c>
      <c r="I3" s="167" t="n">
        <v>137545.195244366</v>
      </c>
    </row>
    <row r="4" customFormat="false" ht="12.8" hidden="false" customHeight="false" outlineLevel="0" collapsed="false">
      <c r="A4" s="167" t="n">
        <v>51</v>
      </c>
      <c r="B4" s="167" t="n">
        <v>20234056.7711665</v>
      </c>
      <c r="C4" s="167" t="n">
        <v>19557502.2670642</v>
      </c>
      <c r="D4" s="167" t="n">
        <v>69201837.7522827</v>
      </c>
      <c r="E4" s="167" t="n">
        <v>69201837.7522827</v>
      </c>
      <c r="F4" s="167" t="n">
        <v>0</v>
      </c>
      <c r="G4" s="167" t="n">
        <v>405476.538367457</v>
      </c>
      <c r="H4" s="167" t="n">
        <v>168246.904025317</v>
      </c>
      <c r="I4" s="167" t="n">
        <v>146901.516727808</v>
      </c>
    </row>
    <row r="5" customFormat="false" ht="12.8" hidden="false" customHeight="false" outlineLevel="0" collapsed="false">
      <c r="A5" s="167" t="n">
        <v>52</v>
      </c>
      <c r="B5" s="167" t="n">
        <v>23483163.7309384</v>
      </c>
      <c r="C5" s="167" t="n">
        <v>22800277.6964896</v>
      </c>
      <c r="D5" s="167" t="n">
        <v>80693096.3076113</v>
      </c>
      <c r="E5" s="167" t="n">
        <v>69165511.1208097</v>
      </c>
      <c r="F5" s="167" t="n">
        <v>11527585.1868016</v>
      </c>
      <c r="G5" s="167" t="n">
        <v>419597.106877838</v>
      </c>
      <c r="H5" s="167" t="n">
        <v>160777.181539976</v>
      </c>
      <c r="I5" s="167" t="n">
        <v>146445.351472853</v>
      </c>
    </row>
    <row r="6" customFormat="false" ht="12.8" hidden="false" customHeight="false" outlineLevel="0" collapsed="false">
      <c r="A6" s="167" t="n">
        <v>53</v>
      </c>
      <c r="B6" s="167" t="n">
        <v>19146816.254714</v>
      </c>
      <c r="C6" s="167" t="n">
        <v>18529100.6215051</v>
      </c>
      <c r="D6" s="167" t="n">
        <v>65580466.4835956</v>
      </c>
      <c r="E6" s="167" t="n">
        <v>65580466.4835956</v>
      </c>
      <c r="F6" s="167" t="n">
        <v>0</v>
      </c>
      <c r="G6" s="167" t="n">
        <v>378658.160597498</v>
      </c>
      <c r="H6" s="167" t="n">
        <v>140524.226328756</v>
      </c>
      <c r="I6" s="167" t="n">
        <v>140761.780403749</v>
      </c>
    </row>
    <row r="7" customFormat="false" ht="12.8" hidden="false" customHeight="false" outlineLevel="0" collapsed="false">
      <c r="A7" s="167" t="n">
        <v>54</v>
      </c>
      <c r="B7" s="167" t="n">
        <v>21810280.3571705</v>
      </c>
      <c r="C7" s="167" t="n">
        <v>21160668.4623184</v>
      </c>
      <c r="D7" s="167" t="n">
        <v>74903236.5972534</v>
      </c>
      <c r="E7" s="167" t="n">
        <v>64202774.2262172</v>
      </c>
      <c r="F7" s="167" t="n">
        <v>10700462.3710362</v>
      </c>
      <c r="G7" s="167" t="n">
        <v>425811.298341676</v>
      </c>
      <c r="H7" s="167" t="n">
        <v>125573.370686728</v>
      </c>
      <c r="I7" s="167" t="n">
        <v>140324.608319577</v>
      </c>
    </row>
    <row r="8" customFormat="false" ht="12.8" hidden="false" customHeight="false" outlineLevel="0" collapsed="false">
      <c r="A8" s="167" t="n">
        <v>55</v>
      </c>
      <c r="B8" s="167" t="n">
        <v>18980756.5787828</v>
      </c>
      <c r="C8" s="167" t="n">
        <v>18385522.0533272</v>
      </c>
      <c r="D8" s="167" t="n">
        <v>65095158.2750847</v>
      </c>
      <c r="E8" s="167" t="n">
        <v>65095158.2750847</v>
      </c>
      <c r="F8" s="167" t="n">
        <v>0</v>
      </c>
      <c r="G8" s="167" t="n">
        <v>381129.270811297</v>
      </c>
      <c r="H8" s="167" t="n">
        <v>115652.520523482</v>
      </c>
      <c r="I8" s="167" t="n">
        <v>140646.763029675</v>
      </c>
    </row>
    <row r="9" customFormat="false" ht="12.8" hidden="false" customHeight="false" outlineLevel="0" collapsed="false">
      <c r="A9" s="167" t="n">
        <v>56</v>
      </c>
      <c r="B9" s="167" t="n">
        <v>22397188.7827913</v>
      </c>
      <c r="C9" s="167" t="n">
        <v>21792373.1554342</v>
      </c>
      <c r="D9" s="167" t="n">
        <v>77128525.8789395</v>
      </c>
      <c r="E9" s="167" t="n">
        <v>66110165.0390909</v>
      </c>
      <c r="F9" s="167" t="n">
        <v>11018360.8398485</v>
      </c>
      <c r="G9" s="167" t="n">
        <v>393019.012142055</v>
      </c>
      <c r="H9" s="167" t="n">
        <v>110280.791262627</v>
      </c>
      <c r="I9" s="167" t="n">
        <v>145022.605646437</v>
      </c>
    </row>
    <row r="10" customFormat="false" ht="12.8" hidden="false" customHeight="false" outlineLevel="0" collapsed="false">
      <c r="A10" s="167" t="n">
        <v>57</v>
      </c>
      <c r="B10" s="167" t="n">
        <v>19615633.2382376</v>
      </c>
      <c r="C10" s="167" t="n">
        <v>18922773.9883454</v>
      </c>
      <c r="D10" s="167" t="n">
        <v>66963570.8771658</v>
      </c>
      <c r="E10" s="167" t="n">
        <v>66963570.8771658</v>
      </c>
      <c r="F10" s="167" t="n">
        <v>0</v>
      </c>
      <c r="G10" s="167" t="n">
        <v>378297.632258293</v>
      </c>
      <c r="H10" s="167" t="n">
        <v>231105.10456155</v>
      </c>
      <c r="I10" s="167" t="n">
        <v>119223.590103333</v>
      </c>
    </row>
    <row r="11" customFormat="false" ht="12.8" hidden="false" customHeight="false" outlineLevel="0" collapsed="false">
      <c r="A11" s="167" t="n">
        <v>58</v>
      </c>
      <c r="B11" s="167" t="n">
        <v>23378790.7203935</v>
      </c>
      <c r="C11" s="167" t="n">
        <v>22694454.1202544</v>
      </c>
      <c r="D11" s="167" t="n">
        <v>80224936.5686824</v>
      </c>
      <c r="E11" s="167" t="n">
        <v>68764231.3445849</v>
      </c>
      <c r="F11" s="167" t="n">
        <v>11460705.2240975</v>
      </c>
      <c r="G11" s="167" t="n">
        <v>362617.776144388</v>
      </c>
      <c r="H11" s="167" t="n">
        <v>232427.543355756</v>
      </c>
      <c r="I11" s="167" t="n">
        <v>127558.97234145</v>
      </c>
    </row>
    <row r="12" customFormat="false" ht="12.8" hidden="false" customHeight="false" outlineLevel="0" collapsed="false">
      <c r="A12" s="167" t="n">
        <v>59</v>
      </c>
      <c r="B12" s="167" t="n">
        <v>20578914.6776703</v>
      </c>
      <c r="C12" s="167" t="n">
        <v>19886201.2196337</v>
      </c>
      <c r="D12" s="167" t="n">
        <v>70287204.1445025</v>
      </c>
      <c r="E12" s="167" t="n">
        <v>70287204.1445025</v>
      </c>
      <c r="F12" s="167" t="n">
        <v>0</v>
      </c>
      <c r="G12" s="167" t="n">
        <v>377360.511465341</v>
      </c>
      <c r="H12" s="167" t="n">
        <v>223852.144990663</v>
      </c>
      <c r="I12" s="167" t="n">
        <v>130715.43082937</v>
      </c>
    </row>
    <row r="13" customFormat="false" ht="12.8" hidden="false" customHeight="false" outlineLevel="0" collapsed="false">
      <c r="A13" s="167" t="n">
        <v>60</v>
      </c>
      <c r="B13" s="167" t="n">
        <v>24419598.4120469</v>
      </c>
      <c r="C13" s="167" t="n">
        <v>23685871.6563097</v>
      </c>
      <c r="D13" s="167" t="n">
        <v>83697046.4213687</v>
      </c>
      <c r="E13" s="167" t="n">
        <v>71740325.5040303</v>
      </c>
      <c r="F13" s="167" t="n">
        <v>11956720.9173384</v>
      </c>
      <c r="G13" s="167" t="n">
        <v>412542.037858258</v>
      </c>
      <c r="H13" s="167" t="n">
        <v>224459.021316239</v>
      </c>
      <c r="I13" s="167" t="n">
        <v>138179.566518179</v>
      </c>
    </row>
    <row r="14" customFormat="false" ht="12.8" hidden="false" customHeight="false" outlineLevel="0" collapsed="false">
      <c r="A14" s="167" t="n">
        <v>61</v>
      </c>
      <c r="B14" s="167" t="n">
        <v>19446933.4382352</v>
      </c>
      <c r="C14" s="167" t="n">
        <v>18753634.0126449</v>
      </c>
      <c r="D14" s="167" t="n">
        <v>62929071.0538336</v>
      </c>
      <c r="E14" s="167" t="n">
        <v>71195705.1024942</v>
      </c>
      <c r="F14" s="167" t="n">
        <v>0</v>
      </c>
      <c r="G14" s="167" t="n">
        <v>353916.305609578</v>
      </c>
      <c r="H14" s="167" t="n">
        <v>251308.902906091</v>
      </c>
      <c r="I14" s="167" t="n">
        <v>125820.310106618</v>
      </c>
    </row>
    <row r="15" customFormat="false" ht="12.8" hidden="false" customHeight="false" outlineLevel="0" collapsed="false">
      <c r="A15" s="167" t="n">
        <v>62</v>
      </c>
      <c r="B15" s="167" t="n">
        <v>21970032.2997489</v>
      </c>
      <c r="C15" s="167" t="n">
        <v>21267538.5874926</v>
      </c>
      <c r="D15" s="167" t="n">
        <v>71371446.577601</v>
      </c>
      <c r="E15" s="167" t="n">
        <v>69278745.9918297</v>
      </c>
      <c r="F15" s="167" t="n">
        <v>11546457.6653049</v>
      </c>
      <c r="G15" s="167" t="n">
        <v>370331.122204165</v>
      </c>
      <c r="H15" s="167" t="n">
        <v>242169.229853259</v>
      </c>
      <c r="I15" s="167" t="n">
        <v>128561.943141318</v>
      </c>
    </row>
    <row r="16" customFormat="false" ht="12.8" hidden="false" customHeight="false" outlineLevel="0" collapsed="false">
      <c r="A16" s="167" t="n">
        <v>63</v>
      </c>
      <c r="B16" s="167" t="n">
        <v>18061907.8282328</v>
      </c>
      <c r="C16" s="167" t="n">
        <v>17415118.5267505</v>
      </c>
      <c r="D16" s="167" t="n">
        <v>58676826.5236093</v>
      </c>
      <c r="E16" s="167" t="n">
        <v>65722627.1722019</v>
      </c>
      <c r="F16" s="167" t="n">
        <v>0</v>
      </c>
      <c r="G16" s="167" t="n">
        <v>337262.858522076</v>
      </c>
      <c r="H16" s="167" t="n">
        <v>224744.274099132</v>
      </c>
      <c r="I16" s="167" t="n">
        <v>121117.384087286</v>
      </c>
    </row>
    <row r="17" customFormat="false" ht="12.8" hidden="false" customHeight="false" outlineLevel="0" collapsed="false">
      <c r="A17" s="167" t="n">
        <v>64</v>
      </c>
      <c r="B17" s="167" t="n">
        <v>19818011.5998267</v>
      </c>
      <c r="C17" s="167" t="n">
        <v>19200364.5609438</v>
      </c>
      <c r="D17" s="167" t="n">
        <v>64704914.8045771</v>
      </c>
      <c r="E17" s="167" t="n">
        <v>62155156.1611251</v>
      </c>
      <c r="F17" s="167" t="n">
        <v>10359192.6935208</v>
      </c>
      <c r="G17" s="167" t="n">
        <v>324898.340178951</v>
      </c>
      <c r="H17" s="167" t="n">
        <v>210506.785363329</v>
      </c>
      <c r="I17" s="167" t="n">
        <v>117488.447629411</v>
      </c>
    </row>
    <row r="18" customFormat="false" ht="12.8" hidden="false" customHeight="false" outlineLevel="0" collapsed="false">
      <c r="A18" s="167" t="n">
        <v>65</v>
      </c>
      <c r="B18" s="167" t="n">
        <v>15851385.0013307</v>
      </c>
      <c r="C18" s="167" t="n">
        <v>15248005.3962422</v>
      </c>
      <c r="D18" s="167" t="n">
        <v>48714835.2312587</v>
      </c>
      <c r="E18" s="167" t="n">
        <v>61901140.1678812</v>
      </c>
      <c r="F18" s="167" t="n">
        <v>0</v>
      </c>
      <c r="G18" s="167" t="n">
        <v>323734.336312092</v>
      </c>
      <c r="H18" s="167" t="n">
        <v>200133.164224877</v>
      </c>
      <c r="I18" s="167" t="n">
        <v>113588.720787943</v>
      </c>
    </row>
    <row r="19" customFormat="false" ht="12.8" hidden="false" customHeight="false" outlineLevel="0" collapsed="false">
      <c r="A19" s="167" t="n">
        <v>66</v>
      </c>
      <c r="B19" s="167" t="n">
        <v>18844983.054924</v>
      </c>
      <c r="C19" s="167" t="n">
        <v>18247154.4675523</v>
      </c>
      <c r="D19" s="167" t="n">
        <v>58995553.8146578</v>
      </c>
      <c r="E19" s="167" t="n">
        <v>62532043.0037032</v>
      </c>
      <c r="F19" s="167" t="n">
        <v>10422007.1672839</v>
      </c>
      <c r="G19" s="167" t="n">
        <v>320087.638554396</v>
      </c>
      <c r="H19" s="167" t="n">
        <v>201073.0339134</v>
      </c>
      <c r="I19" s="167" t="n">
        <v>109525.592719891</v>
      </c>
    </row>
    <row r="20" customFormat="false" ht="12.8" hidden="false" customHeight="false" outlineLevel="0" collapsed="false">
      <c r="A20" s="167" t="n">
        <v>67</v>
      </c>
      <c r="B20" s="167" t="n">
        <v>15710193.8603894</v>
      </c>
      <c r="C20" s="167" t="n">
        <v>15080452.409575</v>
      </c>
      <c r="D20" s="167" t="n">
        <v>48938002.9229916</v>
      </c>
      <c r="E20" s="167" t="n">
        <v>59933007.6253539</v>
      </c>
      <c r="F20" s="167" t="n">
        <v>0</v>
      </c>
      <c r="G20" s="167" t="n">
        <v>359860.33290278</v>
      </c>
      <c r="H20" s="167" t="n">
        <v>196471.312890867</v>
      </c>
      <c r="I20" s="167" t="n">
        <v>104871.150029721</v>
      </c>
    </row>
    <row r="21" customFormat="false" ht="12.8" hidden="false" customHeight="false" outlineLevel="0" collapsed="false">
      <c r="A21" s="167" t="n">
        <v>68</v>
      </c>
      <c r="B21" s="167" t="n">
        <v>17901847.1373961</v>
      </c>
      <c r="C21" s="167" t="n">
        <v>17264995.7463398</v>
      </c>
      <c r="D21" s="167" t="n">
        <v>56474693.8168181</v>
      </c>
      <c r="E21" s="167" t="n">
        <v>58166443.4546368</v>
      </c>
      <c r="F21" s="167" t="n">
        <v>9694407.24243947</v>
      </c>
      <c r="G21" s="167" t="n">
        <v>365508.198830865</v>
      </c>
      <c r="H21" s="167" t="n">
        <v>197612.98762775</v>
      </c>
      <c r="I21" s="167" t="n">
        <v>105328.863710973</v>
      </c>
    </row>
    <row r="22" customFormat="false" ht="12.8" hidden="false" customHeight="false" outlineLevel="0" collapsed="false">
      <c r="A22" s="167" t="n">
        <v>69</v>
      </c>
      <c r="B22" s="167" t="n">
        <v>16312290.4430825</v>
      </c>
      <c r="C22" s="167" t="n">
        <v>15705373.1564909</v>
      </c>
      <c r="D22" s="167" t="n">
        <v>51381074.2440487</v>
      </c>
      <c r="E22" s="167" t="n">
        <v>60723011.799363</v>
      </c>
      <c r="F22" s="167" t="n">
        <v>0</v>
      </c>
      <c r="G22" s="167" t="n">
        <v>318838.105120232</v>
      </c>
      <c r="H22" s="167" t="n">
        <v>208030.960291905</v>
      </c>
      <c r="I22" s="167" t="n">
        <v>114354.601684911</v>
      </c>
    </row>
    <row r="23" customFormat="false" ht="12.8" hidden="false" customHeight="false" outlineLevel="0" collapsed="false">
      <c r="A23" s="167" t="n">
        <v>70</v>
      </c>
      <c r="B23" s="167" t="n">
        <v>18376456.9659739</v>
      </c>
      <c r="C23" s="167" t="n">
        <v>17767650.6721355</v>
      </c>
      <c r="D23" s="167" t="n">
        <v>58302006.9408312</v>
      </c>
      <c r="E23" s="167" t="n">
        <v>58705837.4262461</v>
      </c>
      <c r="F23" s="167" t="n">
        <v>9784306.23770768</v>
      </c>
      <c r="G23" s="167" t="n">
        <v>352207.088324424</v>
      </c>
      <c r="H23" s="167" t="n">
        <v>198692.572963865</v>
      </c>
      <c r="I23" s="167" t="n">
        <v>82723.7607858219</v>
      </c>
    </row>
    <row r="24" customFormat="false" ht="12.8" hidden="false" customHeight="false" outlineLevel="0" collapsed="false">
      <c r="A24" s="167" t="n">
        <v>71</v>
      </c>
      <c r="B24" s="167" t="n">
        <v>15775623.187441</v>
      </c>
      <c r="C24" s="167" t="n">
        <v>15195825.0058717</v>
      </c>
      <c r="D24" s="167" t="n">
        <v>50045408.2653347</v>
      </c>
      <c r="E24" s="167" t="n">
        <v>58224351.3432237</v>
      </c>
      <c r="F24" s="167" t="n">
        <v>0</v>
      </c>
      <c r="G24" s="167" t="n">
        <v>326311.359594711</v>
      </c>
      <c r="H24" s="167" t="n">
        <v>195594.321178903</v>
      </c>
      <c r="I24" s="167" t="n">
        <v>82703.5725651787</v>
      </c>
    </row>
    <row r="25" customFormat="false" ht="12.8" hidden="false" customHeight="false" outlineLevel="0" collapsed="false">
      <c r="A25" s="167" t="n">
        <v>72</v>
      </c>
      <c r="B25" s="167" t="n">
        <v>18779170.5799957</v>
      </c>
      <c r="C25" s="167" t="n">
        <v>18195055.4514344</v>
      </c>
      <c r="D25" s="167" t="n">
        <v>60057714.0149441</v>
      </c>
      <c r="E25" s="167" t="n">
        <v>59580836.3776757</v>
      </c>
      <c r="F25" s="167" t="n">
        <v>9930139.39627928</v>
      </c>
      <c r="G25" s="167" t="n">
        <v>331109.561987127</v>
      </c>
      <c r="H25" s="167" t="n">
        <v>192756.809983281</v>
      </c>
      <c r="I25" s="167" t="n">
        <v>86069.6522727518</v>
      </c>
    </row>
    <row r="26" customFormat="false" ht="12.8" hidden="false" customHeight="false" outlineLevel="0" collapsed="false">
      <c r="A26" s="167" t="n">
        <v>73</v>
      </c>
      <c r="B26" s="167" t="n">
        <v>16303375.1789242</v>
      </c>
      <c r="C26" s="167" t="n">
        <v>15745875.5783162</v>
      </c>
      <c r="D26" s="167" t="n">
        <v>52219714.6532617</v>
      </c>
      <c r="E26" s="167" t="n">
        <v>59741158.8614089</v>
      </c>
      <c r="F26" s="167" t="n">
        <v>0</v>
      </c>
      <c r="G26" s="167" t="n">
        <v>305402.014276016</v>
      </c>
      <c r="H26" s="167" t="n">
        <v>188455.025946499</v>
      </c>
      <c r="I26" s="167" t="n">
        <v>90917.9434079079</v>
      </c>
    </row>
    <row r="27" customFormat="false" ht="12.8" hidden="false" customHeight="false" outlineLevel="0" collapsed="false">
      <c r="A27" s="167" t="n">
        <v>74</v>
      </c>
      <c r="B27" s="167" t="n">
        <v>19181727.751561</v>
      </c>
      <c r="C27" s="167" t="n">
        <v>18619983.107098</v>
      </c>
      <c r="D27" s="167" t="n">
        <v>61824701.9421113</v>
      </c>
      <c r="E27" s="167" t="n">
        <v>60493807.4629865</v>
      </c>
      <c r="F27" s="167" t="n">
        <v>10082301.2438311</v>
      </c>
      <c r="G27" s="167" t="n">
        <v>306080.000225239</v>
      </c>
      <c r="H27" s="167" t="n">
        <v>189575.592170114</v>
      </c>
      <c r="I27" s="167" t="n">
        <v>94412.9315252089</v>
      </c>
    </row>
    <row r="28" customFormat="false" ht="12.8" hidden="false" customHeight="false" outlineLevel="0" collapsed="false">
      <c r="A28" s="167" t="n">
        <v>75</v>
      </c>
      <c r="B28" s="167" t="n">
        <v>17078102.6973457</v>
      </c>
      <c r="C28" s="167" t="n">
        <v>16507170.7675663</v>
      </c>
      <c r="D28" s="167" t="n">
        <v>55100376.4988105</v>
      </c>
      <c r="E28" s="167" t="n">
        <v>62043328.4341346</v>
      </c>
      <c r="F28" s="167" t="n">
        <v>0</v>
      </c>
      <c r="G28" s="167" t="n">
        <v>305697.725856079</v>
      </c>
      <c r="H28" s="167" t="n">
        <v>197085.585199774</v>
      </c>
      <c r="I28" s="167" t="n">
        <v>97355.1696051856</v>
      </c>
    </row>
    <row r="29" customFormat="false" ht="12.8" hidden="false" customHeight="false" outlineLevel="0" collapsed="false">
      <c r="A29" s="167" t="n">
        <v>76</v>
      </c>
      <c r="B29" s="167" t="n">
        <v>20198223.374239</v>
      </c>
      <c r="C29" s="167" t="n">
        <v>19607940.119368</v>
      </c>
      <c r="D29" s="167" t="n">
        <v>65456309.9024321</v>
      </c>
      <c r="E29" s="167" t="n">
        <v>63225152.8672466</v>
      </c>
      <c r="F29" s="167" t="n">
        <v>10537525.4778744</v>
      </c>
      <c r="G29" s="167" t="n">
        <v>319056.444198527</v>
      </c>
      <c r="H29" s="167" t="n">
        <v>202746.665912709</v>
      </c>
      <c r="I29" s="167" t="n">
        <v>97828.7782282163</v>
      </c>
    </row>
    <row r="30" customFormat="false" ht="12.8" hidden="false" customHeight="false" outlineLevel="0" collapsed="false">
      <c r="A30" s="167" t="n">
        <v>77</v>
      </c>
      <c r="B30" s="167" t="n">
        <v>17765874.182442</v>
      </c>
      <c r="C30" s="167" t="n">
        <v>17157962.3549288</v>
      </c>
      <c r="D30" s="167" t="n">
        <v>57566764.8146476</v>
      </c>
      <c r="E30" s="167" t="n">
        <v>64045220.6442852</v>
      </c>
      <c r="F30" s="167" t="n">
        <v>0</v>
      </c>
      <c r="G30" s="167" t="n">
        <v>322105.787754293</v>
      </c>
      <c r="H30" s="167" t="n">
        <v>214235.026749319</v>
      </c>
      <c r="I30" s="167" t="n">
        <v>102244.304299391</v>
      </c>
    </row>
    <row r="31" customFormat="false" ht="12.8" hidden="false" customHeight="false" outlineLevel="0" collapsed="false">
      <c r="A31" s="167" t="n">
        <v>78</v>
      </c>
      <c r="B31" s="167" t="n">
        <v>21231209.227106</v>
      </c>
      <c r="C31" s="167" t="n">
        <v>20604408.1243423</v>
      </c>
      <c r="D31" s="167" t="n">
        <v>69063427.4394212</v>
      </c>
      <c r="E31" s="167" t="n">
        <v>66072588.2956818</v>
      </c>
      <c r="F31" s="167" t="n">
        <v>11012098.0492803</v>
      </c>
      <c r="G31" s="167" t="n">
        <v>335019.671059463</v>
      </c>
      <c r="H31" s="167" t="n">
        <v>219659.205218074</v>
      </c>
      <c r="I31" s="167" t="n">
        <v>103031.752123124</v>
      </c>
    </row>
    <row r="32" customFormat="false" ht="12.8" hidden="false" customHeight="false" outlineLevel="0" collapsed="false">
      <c r="A32" s="167" t="n">
        <v>79</v>
      </c>
      <c r="B32" s="167" t="n">
        <v>18762816.1990364</v>
      </c>
      <c r="C32" s="167" t="n">
        <v>18126993.6285628</v>
      </c>
      <c r="D32" s="167" t="n">
        <v>61063506.8971703</v>
      </c>
      <c r="E32" s="167" t="n">
        <v>67206714.2586737</v>
      </c>
      <c r="F32" s="167" t="n">
        <v>0</v>
      </c>
      <c r="G32" s="167" t="n">
        <v>340821.791926553</v>
      </c>
      <c r="H32" s="167" t="n">
        <v>221340.090451988</v>
      </c>
      <c r="I32" s="167" t="n">
        <v>105229.554421471</v>
      </c>
    </row>
    <row r="33" customFormat="false" ht="12.8" hidden="false" customHeight="false" outlineLevel="0" collapsed="false">
      <c r="A33" s="167" t="n">
        <v>80</v>
      </c>
      <c r="B33" s="167" t="n">
        <v>22267000.5827394</v>
      </c>
      <c r="C33" s="167" t="n">
        <v>21596763.889897</v>
      </c>
      <c r="D33" s="167" t="n">
        <v>72569095.3127985</v>
      </c>
      <c r="E33" s="167" t="n">
        <v>68868308.8231523</v>
      </c>
      <c r="F33" s="167" t="n">
        <v>11478051.4705254</v>
      </c>
      <c r="G33" s="167" t="n">
        <v>368354.694469737</v>
      </c>
      <c r="H33" s="167" t="n">
        <v>227436.023889931</v>
      </c>
      <c r="I33" s="167" t="n">
        <v>106351.392118246</v>
      </c>
    </row>
    <row r="34" customFormat="false" ht="12.8" hidden="false" customHeight="false" outlineLevel="0" collapsed="false">
      <c r="A34" s="167" t="n">
        <v>81</v>
      </c>
      <c r="B34" s="167" t="n">
        <v>19649024.4694561</v>
      </c>
      <c r="C34" s="167" t="n">
        <v>18979359.6867311</v>
      </c>
      <c r="D34" s="167" t="n">
        <v>64125586.6941485</v>
      </c>
      <c r="E34" s="167" t="n">
        <v>70001329.963725</v>
      </c>
      <c r="F34" s="167" t="n">
        <v>0</v>
      </c>
      <c r="G34" s="167" t="n">
        <v>364998.231862936</v>
      </c>
      <c r="H34" s="167" t="n">
        <v>230504.731259188</v>
      </c>
      <c r="I34" s="167" t="n">
        <v>105945.456575605</v>
      </c>
    </row>
    <row r="35" customFormat="false" ht="12.8" hidden="false" customHeight="false" outlineLevel="0" collapsed="false">
      <c r="A35" s="167" t="n">
        <v>82</v>
      </c>
      <c r="B35" s="167" t="n">
        <v>23048210.723937</v>
      </c>
      <c r="C35" s="167" t="n">
        <v>22364942.3826932</v>
      </c>
      <c r="D35" s="167" t="n">
        <v>75312450.6968789</v>
      </c>
      <c r="E35" s="167" t="n">
        <v>70989836.3222833</v>
      </c>
      <c r="F35" s="167" t="n">
        <v>11831639.3870472</v>
      </c>
      <c r="G35" s="167" t="n">
        <v>385261.987258336</v>
      </c>
      <c r="H35" s="167" t="n">
        <v>226560.736302809</v>
      </c>
      <c r="I35" s="167" t="n">
        <v>102065.1681181</v>
      </c>
    </row>
    <row r="36" customFormat="false" ht="12.8" hidden="false" customHeight="false" outlineLevel="0" collapsed="false">
      <c r="A36" s="167" t="n">
        <v>83</v>
      </c>
      <c r="B36" s="167" t="n">
        <v>20165167.6071956</v>
      </c>
      <c r="C36" s="167" t="n">
        <v>19446212.0542529</v>
      </c>
      <c r="D36" s="167" t="n">
        <v>65834889.6955258</v>
      </c>
      <c r="E36" s="167" t="n">
        <v>71355304.8178417</v>
      </c>
      <c r="F36" s="167" t="n">
        <v>0</v>
      </c>
      <c r="G36" s="167" t="n">
        <v>401164.066187203</v>
      </c>
      <c r="H36" s="167" t="n">
        <v>242049.318498939</v>
      </c>
      <c r="I36" s="167" t="n">
        <v>108203.097509408</v>
      </c>
    </row>
    <row r="37" customFormat="false" ht="12.8" hidden="false" customHeight="false" outlineLevel="0" collapsed="false">
      <c r="A37" s="167" t="n">
        <v>84</v>
      </c>
      <c r="B37" s="167" t="n">
        <v>23652512.9090405</v>
      </c>
      <c r="C37" s="167" t="n">
        <v>22932856.4554965</v>
      </c>
      <c r="D37" s="167" t="n">
        <v>77373671.6968511</v>
      </c>
      <c r="E37" s="167" t="n">
        <v>72590742.9667307</v>
      </c>
      <c r="F37" s="167" t="n">
        <v>12098457.1611218</v>
      </c>
      <c r="G37" s="167" t="n">
        <v>397481.413462278</v>
      </c>
      <c r="H37" s="167" t="n">
        <v>245837.42497497</v>
      </c>
      <c r="I37" s="167" t="n">
        <v>109053.735866741</v>
      </c>
    </row>
    <row r="38" customFormat="false" ht="12.8" hidden="false" customHeight="false" outlineLevel="0" collapsed="false">
      <c r="A38" s="167" t="n">
        <v>85</v>
      </c>
      <c r="B38" s="167" t="n">
        <v>20653698.3191194</v>
      </c>
      <c r="C38" s="167" t="n">
        <v>19896408.5769842</v>
      </c>
      <c r="D38" s="167" t="n">
        <v>67546704.8433704</v>
      </c>
      <c r="E38" s="167" t="n">
        <v>72850706.7227152</v>
      </c>
      <c r="F38" s="167" t="n">
        <v>0</v>
      </c>
      <c r="G38" s="167" t="n">
        <v>437009.937015069</v>
      </c>
      <c r="H38" s="167" t="n">
        <v>245159.371410993</v>
      </c>
      <c r="I38" s="167" t="n">
        <v>107314.905298777</v>
      </c>
    </row>
    <row r="39" customFormat="false" ht="12.8" hidden="false" customHeight="false" outlineLevel="0" collapsed="false">
      <c r="A39" s="167" t="n">
        <v>86</v>
      </c>
      <c r="B39" s="167" t="n">
        <v>23933077.4296115</v>
      </c>
      <c r="C39" s="167" t="n">
        <v>23166399.1723949</v>
      </c>
      <c r="D39" s="167" t="n">
        <v>78345397.1733794</v>
      </c>
      <c r="E39" s="167" t="n">
        <v>73165063.3877894</v>
      </c>
      <c r="F39" s="167" t="n">
        <v>12194177.2312982</v>
      </c>
      <c r="G39" s="167" t="n">
        <v>437152.436666845</v>
      </c>
      <c r="H39" s="167" t="n">
        <v>253114.30847192</v>
      </c>
      <c r="I39" s="167" t="n">
        <v>109159.302968351</v>
      </c>
    </row>
    <row r="40" customFormat="false" ht="12.8" hidden="false" customHeight="false" outlineLevel="0" collapsed="false">
      <c r="A40" s="167" t="n">
        <v>87</v>
      </c>
      <c r="B40" s="167" t="n">
        <v>20964698.5747469</v>
      </c>
      <c r="C40" s="167" t="n">
        <v>20171909.4119493</v>
      </c>
      <c r="D40" s="167" t="n">
        <v>68623838.8044858</v>
      </c>
      <c r="E40" s="167" t="n">
        <v>73650722.5279335</v>
      </c>
      <c r="F40" s="167" t="n">
        <v>0</v>
      </c>
      <c r="G40" s="167" t="n">
        <v>455128.89557029</v>
      </c>
      <c r="H40" s="167" t="n">
        <v>260335.352463101</v>
      </c>
      <c r="I40" s="167" t="n">
        <v>110464.163948907</v>
      </c>
    </row>
    <row r="41" customFormat="false" ht="12.8" hidden="false" customHeight="false" outlineLevel="0" collapsed="false">
      <c r="A41" s="167" t="n">
        <v>88</v>
      </c>
      <c r="B41" s="167" t="n">
        <v>24396636.9942198</v>
      </c>
      <c r="C41" s="167" t="n">
        <v>23600907.5610622</v>
      </c>
      <c r="D41" s="167" t="n">
        <v>79921061.0953514</v>
      </c>
      <c r="E41" s="167" t="n">
        <v>74369676.8456904</v>
      </c>
      <c r="F41" s="167" t="n">
        <v>12394946.1409484</v>
      </c>
      <c r="G41" s="167" t="n">
        <v>462591.205155419</v>
      </c>
      <c r="H41" s="167" t="n">
        <v>257715.999752534</v>
      </c>
      <c r="I41" s="167" t="n">
        <v>107746.040356613</v>
      </c>
    </row>
    <row r="42" customFormat="false" ht="12.8" hidden="false" customHeight="false" outlineLevel="0" collapsed="false">
      <c r="A42" s="167" t="n">
        <v>89</v>
      </c>
      <c r="B42" s="167" t="n">
        <v>21482706.5024102</v>
      </c>
      <c r="C42" s="167" t="n">
        <v>20694742.8771961</v>
      </c>
      <c r="D42" s="167" t="n">
        <v>70500773.5100716</v>
      </c>
      <c r="E42" s="167" t="n">
        <v>75389680.969632</v>
      </c>
      <c r="F42" s="167" t="n">
        <v>0</v>
      </c>
      <c r="G42" s="167" t="n">
        <v>448350.453596062</v>
      </c>
      <c r="H42" s="167" t="n">
        <v>263209.958363741</v>
      </c>
      <c r="I42" s="167" t="n">
        <v>109147.447506106</v>
      </c>
    </row>
    <row r="43" customFormat="false" ht="12.8" hidden="false" customHeight="false" outlineLevel="0" collapsed="false">
      <c r="A43" s="167" t="n">
        <v>90</v>
      </c>
      <c r="B43" s="167" t="n">
        <v>24958592.7026624</v>
      </c>
      <c r="C43" s="167" t="n">
        <v>24174248.0708367</v>
      </c>
      <c r="D43" s="167" t="n">
        <v>81974391.4047799</v>
      </c>
      <c r="E43" s="167" t="n">
        <v>76063243.2812193</v>
      </c>
      <c r="F43" s="167" t="n">
        <v>12677207.2135365</v>
      </c>
      <c r="G43" s="167" t="n">
        <v>435180.913180224</v>
      </c>
      <c r="H43" s="167" t="n">
        <v>271341.354347906</v>
      </c>
      <c r="I43" s="167" t="n">
        <v>111174.806139342</v>
      </c>
    </row>
    <row r="44" customFormat="false" ht="12.8" hidden="false" customHeight="false" outlineLevel="0" collapsed="false">
      <c r="A44" s="167" t="n">
        <v>91</v>
      </c>
      <c r="B44" s="167" t="n">
        <v>21861723.3833708</v>
      </c>
      <c r="C44" s="167" t="n">
        <v>21060409.593176</v>
      </c>
      <c r="D44" s="167" t="n">
        <v>71830130.5515886</v>
      </c>
      <c r="E44" s="167" t="n">
        <v>76632982.4690829</v>
      </c>
      <c r="F44" s="167" t="n">
        <v>0</v>
      </c>
      <c r="G44" s="167" t="n">
        <v>455269.185111104</v>
      </c>
      <c r="H44" s="167" t="n">
        <v>269022.483059344</v>
      </c>
      <c r="I44" s="167" t="n">
        <v>110031.602891868</v>
      </c>
    </row>
    <row r="45" customFormat="false" ht="12.8" hidden="false" customHeight="false" outlineLevel="0" collapsed="false">
      <c r="A45" s="167" t="n">
        <v>92</v>
      </c>
      <c r="B45" s="167" t="n">
        <v>25451576.5513429</v>
      </c>
      <c r="C45" s="167" t="n">
        <v>24618277.4638068</v>
      </c>
      <c r="D45" s="167" t="n">
        <v>83573604.4115485</v>
      </c>
      <c r="E45" s="167" t="n">
        <v>77398343.6321263</v>
      </c>
      <c r="F45" s="167" t="n">
        <v>12899723.9386877</v>
      </c>
      <c r="G45" s="167" t="n">
        <v>475882.029157858</v>
      </c>
      <c r="H45" s="167" t="n">
        <v>279221.252141728</v>
      </c>
      <c r="I45" s="167" t="n">
        <v>111708.294623522</v>
      </c>
    </row>
    <row r="46" customFormat="false" ht="12.8" hidden="false" customHeight="false" outlineLevel="0" collapsed="false">
      <c r="A46" s="167" t="n">
        <v>93</v>
      </c>
      <c r="B46" s="167" t="n">
        <v>22483820.9242907</v>
      </c>
      <c r="C46" s="167" t="n">
        <v>21616673.7887022</v>
      </c>
      <c r="D46" s="167" t="n">
        <v>73816575.4427131</v>
      </c>
      <c r="E46" s="167" t="n">
        <v>78532738.5147151</v>
      </c>
      <c r="F46" s="167" t="n">
        <v>0</v>
      </c>
      <c r="G46" s="167" t="n">
        <v>504488.448003649</v>
      </c>
      <c r="H46" s="167" t="n">
        <v>282803.809522656</v>
      </c>
      <c r="I46" s="167" t="n">
        <v>114078.397231659</v>
      </c>
    </row>
    <row r="47" customFormat="false" ht="12.8" hidden="false" customHeight="false" outlineLevel="0" collapsed="false">
      <c r="A47" s="167" t="n">
        <v>94</v>
      </c>
      <c r="B47" s="167" t="n">
        <v>25988086.8432923</v>
      </c>
      <c r="C47" s="167" t="n">
        <v>25131194.6084873</v>
      </c>
      <c r="D47" s="167" t="n">
        <v>85401800.6176078</v>
      </c>
      <c r="E47" s="167" t="n">
        <v>78924773.275579</v>
      </c>
      <c r="F47" s="167" t="n">
        <v>13154128.8792632</v>
      </c>
      <c r="G47" s="167" t="n">
        <v>493212.195610645</v>
      </c>
      <c r="H47" s="167" t="n">
        <v>283680.339478721</v>
      </c>
      <c r="I47" s="167" t="n">
        <v>114285.285308043</v>
      </c>
    </row>
    <row r="48" customFormat="false" ht="12.8" hidden="false" customHeight="false" outlineLevel="0" collapsed="false">
      <c r="A48" s="167" t="n">
        <v>95</v>
      </c>
      <c r="B48" s="167" t="n">
        <v>22840656.5693127</v>
      </c>
      <c r="C48" s="167" t="n">
        <v>21990072.1865557</v>
      </c>
      <c r="D48" s="167" t="n">
        <v>75133460.1392813</v>
      </c>
      <c r="E48" s="167" t="n">
        <v>79799572.5321822</v>
      </c>
      <c r="F48" s="167" t="n">
        <v>0</v>
      </c>
      <c r="G48" s="167" t="n">
        <v>481550.873257996</v>
      </c>
      <c r="H48" s="167" t="n">
        <v>288459.111712261</v>
      </c>
      <c r="I48" s="167" t="n">
        <v>115106.282552354</v>
      </c>
    </row>
    <row r="49" customFormat="false" ht="12.8" hidden="false" customHeight="false" outlineLevel="0" collapsed="false">
      <c r="A49" s="167" t="n">
        <v>96</v>
      </c>
      <c r="B49" s="167" t="n">
        <v>26617105.9411255</v>
      </c>
      <c r="C49" s="167" t="n">
        <v>25762461.3776526</v>
      </c>
      <c r="D49" s="167" t="n">
        <v>87567302.1879655</v>
      </c>
      <c r="E49" s="167" t="n">
        <v>80828766.3950461</v>
      </c>
      <c r="F49" s="167" t="n">
        <v>13471461.065841</v>
      </c>
      <c r="G49" s="167" t="n">
        <v>482129.055461028</v>
      </c>
      <c r="H49" s="167" t="n">
        <v>292325.057359413</v>
      </c>
      <c r="I49" s="167" t="n">
        <v>114557.786646289</v>
      </c>
    </row>
    <row r="50" customFormat="false" ht="12.8" hidden="false" customHeight="false" outlineLevel="0" collapsed="false">
      <c r="A50" s="167" t="n">
        <v>97</v>
      </c>
      <c r="B50" s="167" t="n">
        <v>23266077.3440628</v>
      </c>
      <c r="C50" s="167" t="n">
        <v>22438087.0661866</v>
      </c>
      <c r="D50" s="167" t="n">
        <v>76717038.9047661</v>
      </c>
      <c r="E50" s="167" t="n">
        <v>81294896.2356382</v>
      </c>
      <c r="F50" s="167" t="n">
        <v>0</v>
      </c>
      <c r="G50" s="167" t="n">
        <v>446778.535293638</v>
      </c>
      <c r="H50" s="167" t="n">
        <v>299487.456925905</v>
      </c>
      <c r="I50" s="167" t="n">
        <v>116748.979509561</v>
      </c>
    </row>
    <row r="51" customFormat="false" ht="12.8" hidden="false" customHeight="false" outlineLevel="0" collapsed="false">
      <c r="A51" s="167" t="n">
        <v>98</v>
      </c>
      <c r="B51" s="167" t="n">
        <v>27077352.9672971</v>
      </c>
      <c r="C51" s="167" t="n">
        <v>26221870.6674047</v>
      </c>
      <c r="D51" s="167" t="n">
        <v>89156716.8144662</v>
      </c>
      <c r="E51" s="167" t="n">
        <v>82108891.8893085</v>
      </c>
      <c r="F51" s="167" t="n">
        <v>13684815.3148847</v>
      </c>
      <c r="G51" s="167" t="n">
        <v>479897.43129519</v>
      </c>
      <c r="H51" s="167" t="n">
        <v>296475.993819049</v>
      </c>
      <c r="I51" s="167" t="n">
        <v>113012.678254518</v>
      </c>
    </row>
    <row r="52" customFormat="false" ht="12.8" hidden="false" customHeight="false" outlineLevel="0" collapsed="false">
      <c r="A52" s="167" t="n">
        <v>99</v>
      </c>
      <c r="B52" s="167" t="n">
        <v>24058655.2629254</v>
      </c>
      <c r="C52" s="167" t="n">
        <v>23200917.5310589</v>
      </c>
      <c r="D52" s="167" t="n">
        <v>79361184.8354089</v>
      </c>
      <c r="E52" s="167" t="n">
        <v>83883314.9162931</v>
      </c>
      <c r="F52" s="167" t="n">
        <v>0</v>
      </c>
      <c r="G52" s="167" t="n">
        <v>475563.652658769</v>
      </c>
      <c r="H52" s="167" t="n">
        <v>302168.35197594</v>
      </c>
      <c r="I52" s="167" t="n">
        <v>114293.896045415</v>
      </c>
    </row>
    <row r="53" customFormat="false" ht="12.8" hidden="false" customHeight="false" outlineLevel="0" collapsed="false">
      <c r="A53" s="167" t="n">
        <v>100</v>
      </c>
      <c r="B53" s="167" t="n">
        <v>28038119.5578702</v>
      </c>
      <c r="C53" s="167" t="n">
        <v>27161283.9288144</v>
      </c>
      <c r="D53" s="167" t="n">
        <v>92410189.079957</v>
      </c>
      <c r="E53" s="167" t="n">
        <v>85006164.2289813</v>
      </c>
      <c r="F53" s="167" t="n">
        <v>14167694.0381636</v>
      </c>
      <c r="G53" s="167" t="n">
        <v>493876.735341488</v>
      </c>
      <c r="H53" s="167" t="n">
        <v>303140.966718224</v>
      </c>
      <c r="I53" s="167" t="n">
        <v>114025.609994404</v>
      </c>
    </row>
    <row r="54" customFormat="false" ht="12.8" hidden="false" customHeight="false" outlineLevel="0" collapsed="false">
      <c r="A54" s="167" t="n">
        <v>101</v>
      </c>
      <c r="B54" s="167" t="n">
        <v>24623132.5322801</v>
      </c>
      <c r="C54" s="167" t="n">
        <v>23742417.7393639</v>
      </c>
      <c r="D54" s="167" t="n">
        <v>81252389.2587933</v>
      </c>
      <c r="E54" s="167" t="n">
        <v>85793610.1751892</v>
      </c>
      <c r="F54" s="167" t="n">
        <v>0</v>
      </c>
      <c r="G54" s="167" t="n">
        <v>512589.859447376</v>
      </c>
      <c r="H54" s="167" t="n">
        <v>291689.040279226</v>
      </c>
      <c r="I54" s="167" t="n">
        <v>109194.133128011</v>
      </c>
    </row>
    <row r="55" customFormat="false" ht="12.8" hidden="false" customHeight="false" outlineLevel="0" collapsed="false">
      <c r="A55" s="167" t="n">
        <v>102</v>
      </c>
      <c r="B55" s="167" t="n">
        <v>28500262.6831126</v>
      </c>
      <c r="C55" s="167" t="n">
        <v>27595967.1110361</v>
      </c>
      <c r="D55" s="167" t="n">
        <v>93886913.4816867</v>
      </c>
      <c r="E55" s="167" t="n">
        <v>86259588.0019363</v>
      </c>
      <c r="F55" s="167" t="n">
        <v>14376598.0003227</v>
      </c>
      <c r="G55" s="167" t="n">
        <v>519669.643335008</v>
      </c>
      <c r="H55" s="167" t="n">
        <v>304167.576558893</v>
      </c>
      <c r="I55" s="167" t="n">
        <v>114940.503117902</v>
      </c>
    </row>
    <row r="56" customFormat="false" ht="12.8" hidden="false" customHeight="false" outlineLevel="0" collapsed="false">
      <c r="A56" s="167" t="n">
        <v>103</v>
      </c>
      <c r="B56" s="167" t="n">
        <v>24900561.1837543</v>
      </c>
      <c r="C56" s="167" t="n">
        <v>23989693.6573136</v>
      </c>
      <c r="D56" s="167" t="n">
        <v>82113361.8227751</v>
      </c>
      <c r="E56" s="167" t="n">
        <v>86586953.5539329</v>
      </c>
      <c r="F56" s="167" t="n">
        <v>0</v>
      </c>
      <c r="G56" s="167" t="n">
        <v>518480.899635489</v>
      </c>
      <c r="H56" s="167" t="n">
        <v>310526.608014036</v>
      </c>
      <c r="I56" s="167" t="n">
        <v>116942.8839873</v>
      </c>
    </row>
    <row r="57" customFormat="false" ht="12.8" hidden="false" customHeight="false" outlineLevel="0" collapsed="false">
      <c r="A57" s="167" t="n">
        <v>104</v>
      </c>
      <c r="B57" s="167" t="n">
        <v>28829661.734229</v>
      </c>
      <c r="C57" s="167" t="n">
        <v>27901610.4901445</v>
      </c>
      <c r="D57" s="167" t="n">
        <v>94974245.9541104</v>
      </c>
      <c r="E57" s="167" t="n">
        <v>87153793.7545825</v>
      </c>
      <c r="F57" s="167" t="n">
        <v>14525632.2924304</v>
      </c>
      <c r="G57" s="167" t="n">
        <v>524480.978787845</v>
      </c>
      <c r="H57" s="167" t="n">
        <v>318266.130494905</v>
      </c>
      <c r="I57" s="167" t="n">
        <v>121863.049716733</v>
      </c>
    </row>
    <row r="58" customFormat="false" ht="12.8" hidden="false" customHeight="false" outlineLevel="0" collapsed="false">
      <c r="A58" s="167" t="n">
        <v>105</v>
      </c>
      <c r="B58" s="167" t="n">
        <v>25402972.5446113</v>
      </c>
      <c r="C58" s="167" t="n">
        <v>24491292.6871418</v>
      </c>
      <c r="D58" s="167" t="n">
        <v>83877923.2607373</v>
      </c>
      <c r="E58" s="167" t="n">
        <v>88388317.7663423</v>
      </c>
      <c r="F58" s="167" t="n">
        <v>0</v>
      </c>
      <c r="G58" s="167" t="n">
        <v>512104.593688788</v>
      </c>
      <c r="H58" s="167" t="n">
        <v>317281.594387373</v>
      </c>
      <c r="I58" s="167" t="n">
        <v>117562.384847652</v>
      </c>
    </row>
    <row r="59" customFormat="false" ht="12.8" hidden="false" customHeight="false" outlineLevel="0" collapsed="false">
      <c r="A59" s="167" t="n">
        <v>106</v>
      </c>
      <c r="B59" s="167" t="n">
        <v>29563931.916519</v>
      </c>
      <c r="C59" s="167" t="n">
        <v>28610842.0235208</v>
      </c>
      <c r="D59" s="167" t="n">
        <v>97443946.8582087</v>
      </c>
      <c r="E59" s="167" t="n">
        <v>89325420.4002648</v>
      </c>
      <c r="F59" s="167" t="n">
        <v>14887570.0667108</v>
      </c>
      <c r="G59" s="167" t="n">
        <v>563019.213256059</v>
      </c>
      <c r="H59" s="167" t="n">
        <v>310351.666398044</v>
      </c>
      <c r="I59" s="167" t="n">
        <v>113884.30477721</v>
      </c>
    </row>
    <row r="60" customFormat="false" ht="12.8" hidden="false" customHeight="false" outlineLevel="0" collapsed="false">
      <c r="A60" s="167" t="n">
        <v>107</v>
      </c>
      <c r="B60" s="167" t="n">
        <v>25780588.5050356</v>
      </c>
      <c r="C60" s="167" t="n">
        <v>24813731.2405447</v>
      </c>
      <c r="D60" s="167" t="n">
        <v>85023535.2247428</v>
      </c>
      <c r="E60" s="167" t="n">
        <v>89466074.8826342</v>
      </c>
      <c r="F60" s="167" t="n">
        <v>0</v>
      </c>
      <c r="G60" s="167" t="n">
        <v>567442.412712026</v>
      </c>
      <c r="H60" s="167" t="n">
        <v>317948.350029167</v>
      </c>
      <c r="I60" s="167" t="n">
        <v>116380.71678522</v>
      </c>
    </row>
    <row r="61" customFormat="false" ht="12.8" hidden="false" customHeight="false" outlineLevel="0" collapsed="false">
      <c r="A61" s="167" t="n">
        <v>108</v>
      </c>
      <c r="B61" s="167" t="n">
        <v>30046009.047129</v>
      </c>
      <c r="C61" s="167" t="n">
        <v>29115723.9518017</v>
      </c>
      <c r="D61" s="167" t="n">
        <v>99177785.4872469</v>
      </c>
      <c r="E61" s="167" t="n">
        <v>90782418.4372458</v>
      </c>
      <c r="F61" s="167" t="n">
        <v>15130403.0728743</v>
      </c>
      <c r="G61" s="167" t="n">
        <v>535875.936527354</v>
      </c>
      <c r="H61" s="167" t="n">
        <v>313973.77732706</v>
      </c>
      <c r="I61" s="167" t="n">
        <v>114907.687818327</v>
      </c>
    </row>
    <row r="62" customFormat="false" ht="12.8" hidden="false" customHeight="false" outlineLevel="0" collapsed="false">
      <c r="A62" s="167" t="n">
        <v>109</v>
      </c>
      <c r="B62" s="167" t="n">
        <v>26376587.3152211</v>
      </c>
      <c r="C62" s="167" t="n">
        <v>25404572.1374504</v>
      </c>
      <c r="D62" s="167" t="n">
        <v>87095595.1198967</v>
      </c>
      <c r="E62" s="167" t="n">
        <v>91443877.9535006</v>
      </c>
      <c r="F62" s="167" t="n">
        <v>0</v>
      </c>
      <c r="G62" s="167" t="n">
        <v>560111.436905444</v>
      </c>
      <c r="H62" s="167" t="n">
        <v>327299.975769507</v>
      </c>
      <c r="I62" s="167" t="n">
        <v>120862.52156536</v>
      </c>
    </row>
    <row r="63" customFormat="false" ht="12.8" hidden="false" customHeight="false" outlineLevel="0" collapsed="false">
      <c r="A63" s="167" t="n">
        <v>110</v>
      </c>
      <c r="B63" s="167" t="n">
        <v>30738826.7454031</v>
      </c>
      <c r="C63" s="167" t="n">
        <v>29780141.6283493</v>
      </c>
      <c r="D63" s="167" t="n">
        <v>101455361.755235</v>
      </c>
      <c r="E63" s="167" t="n">
        <v>92794584.9549839</v>
      </c>
      <c r="F63" s="167" t="n">
        <v>15465764.159164</v>
      </c>
      <c r="G63" s="167" t="n">
        <v>550167.169831648</v>
      </c>
      <c r="H63" s="167" t="n">
        <v>324643.410618601</v>
      </c>
      <c r="I63" s="167" t="n">
        <v>119820.766576569</v>
      </c>
    </row>
    <row r="64" customFormat="false" ht="12.8" hidden="false" customHeight="false" outlineLevel="0" collapsed="false">
      <c r="A64" s="167" t="n">
        <v>111</v>
      </c>
      <c r="B64" s="167" t="n">
        <v>26845000.9598906</v>
      </c>
      <c r="C64" s="167" t="n">
        <v>25863023.0337731</v>
      </c>
      <c r="D64" s="167" t="n">
        <v>88710829.7723342</v>
      </c>
      <c r="E64" s="167" t="n">
        <v>93030749.4097161</v>
      </c>
      <c r="F64" s="167" t="n">
        <v>0</v>
      </c>
      <c r="G64" s="167" t="n">
        <v>564031.65463383</v>
      </c>
      <c r="H64" s="167" t="n">
        <v>332293.736167849</v>
      </c>
      <c r="I64" s="167" t="n">
        <v>122360.764736897</v>
      </c>
    </row>
    <row r="65" customFormat="false" ht="12.8" hidden="false" customHeight="false" outlineLevel="0" collapsed="false">
      <c r="A65" s="167" t="n">
        <v>112</v>
      </c>
      <c r="B65" s="167" t="n">
        <v>30981268.3289858</v>
      </c>
      <c r="C65" s="167" t="n">
        <v>29980924.7702593</v>
      </c>
      <c r="D65" s="167" t="n">
        <v>102232363.086722</v>
      </c>
      <c r="E65" s="167" t="n">
        <v>93368718.8454899</v>
      </c>
      <c r="F65" s="167" t="n">
        <v>15561453.140915</v>
      </c>
      <c r="G65" s="167" t="n">
        <v>568406.65311336</v>
      </c>
      <c r="H65" s="167" t="n">
        <v>343245.231007878</v>
      </c>
      <c r="I65" s="167" t="n">
        <v>126702.392293241</v>
      </c>
    </row>
    <row r="66" customFormat="false" ht="12.8" hidden="false" customHeight="false" outlineLevel="0" collapsed="false">
      <c r="A66" s="167" t="n">
        <v>113</v>
      </c>
      <c r="B66" s="167" t="n">
        <v>27131943.0224468</v>
      </c>
      <c r="C66" s="167" t="n">
        <v>26127615.9356297</v>
      </c>
      <c r="D66" s="167" t="n">
        <v>89632601.5634956</v>
      </c>
      <c r="E66" s="167" t="n">
        <v>93877962.5133205</v>
      </c>
      <c r="F66" s="167" t="n">
        <v>0</v>
      </c>
      <c r="G66" s="167" t="n">
        <v>568972.143024985</v>
      </c>
      <c r="H66" s="167" t="n">
        <v>347511.084209336</v>
      </c>
      <c r="I66" s="167" t="n">
        <v>125491.227975352</v>
      </c>
    </row>
    <row r="67" customFormat="false" ht="12.8" hidden="false" customHeight="false" outlineLevel="0" collapsed="false">
      <c r="A67" s="167" t="n">
        <v>114</v>
      </c>
      <c r="B67" s="167" t="n">
        <v>31370378.6587978</v>
      </c>
      <c r="C67" s="167" t="n">
        <v>30338666.1810987</v>
      </c>
      <c r="D67" s="167" t="n">
        <v>103481458.739462</v>
      </c>
      <c r="E67" s="167" t="n">
        <v>94384746.9867149</v>
      </c>
      <c r="F67" s="167" t="n">
        <v>15730791.1644525</v>
      </c>
      <c r="G67" s="167" t="n">
        <v>598313.28298776</v>
      </c>
      <c r="H67" s="167" t="n">
        <v>345325.36574047</v>
      </c>
      <c r="I67" s="167" t="n">
        <v>125819.7556727</v>
      </c>
    </row>
    <row r="68" customFormat="false" ht="12.8" hidden="false" customHeight="false" outlineLevel="0" collapsed="false">
      <c r="A68" s="167" t="n">
        <v>115</v>
      </c>
      <c r="B68" s="167" t="n">
        <v>27360773.7736331</v>
      </c>
      <c r="C68" s="167" t="n">
        <v>26399172.2987442</v>
      </c>
      <c r="D68" s="167" t="n">
        <v>90612761.6971474</v>
      </c>
      <c r="E68" s="167" t="n">
        <v>94686740.8040468</v>
      </c>
      <c r="F68" s="167" t="n">
        <v>0</v>
      </c>
      <c r="G68" s="167" t="n">
        <v>519069.013240699</v>
      </c>
      <c r="H68" s="167" t="n">
        <v>352872.976872915</v>
      </c>
      <c r="I68" s="167" t="n">
        <v>128084.978250301</v>
      </c>
    </row>
    <row r="69" customFormat="false" ht="12.8" hidden="false" customHeight="false" outlineLevel="0" collapsed="false">
      <c r="A69" s="167" t="n">
        <v>116</v>
      </c>
      <c r="B69" s="167" t="n">
        <v>31576461.1797757</v>
      </c>
      <c r="C69" s="167" t="n">
        <v>30579540.7530411</v>
      </c>
      <c r="D69" s="167" t="n">
        <v>104300634.664555</v>
      </c>
      <c r="E69" s="167" t="n">
        <v>95016754.7093603</v>
      </c>
      <c r="F69" s="167" t="n">
        <v>15836125.7848934</v>
      </c>
      <c r="G69" s="167" t="n">
        <v>554319.239360093</v>
      </c>
      <c r="H69" s="167" t="n">
        <v>352959.24916239</v>
      </c>
      <c r="I69" s="167" t="n">
        <v>128059.911731598</v>
      </c>
    </row>
    <row r="70" customFormat="false" ht="12.8" hidden="false" customHeight="false" outlineLevel="0" collapsed="false">
      <c r="A70" s="167" t="n">
        <v>117</v>
      </c>
      <c r="B70" s="167" t="n">
        <v>27610415.4600873</v>
      </c>
      <c r="C70" s="167" t="n">
        <v>26633258.2039959</v>
      </c>
      <c r="D70" s="167" t="n">
        <v>91417227.39726</v>
      </c>
      <c r="E70" s="167" t="n">
        <v>95503438.1704259</v>
      </c>
      <c r="F70" s="167" t="n">
        <v>0</v>
      </c>
      <c r="G70" s="167" t="n">
        <v>546451.337907034</v>
      </c>
      <c r="H70" s="167" t="n">
        <v>343653.400408458</v>
      </c>
      <c r="I70" s="167" t="n">
        <v>124360.739679882</v>
      </c>
    </row>
    <row r="71" customFormat="false" ht="12.8" hidden="false" customHeight="false" outlineLevel="0" collapsed="false">
      <c r="A71" s="167" t="n">
        <v>118</v>
      </c>
      <c r="B71" s="167" t="n">
        <v>32123812.0340546</v>
      </c>
      <c r="C71" s="167" t="n">
        <v>31137708.4539574</v>
      </c>
      <c r="D71" s="167" t="n">
        <v>106213353.951301</v>
      </c>
      <c r="E71" s="167" t="n">
        <v>96764289.0888329</v>
      </c>
      <c r="F71" s="167" t="n">
        <v>16127381.5148055</v>
      </c>
      <c r="G71" s="167" t="n">
        <v>557948.239327525</v>
      </c>
      <c r="H71" s="167" t="n">
        <v>341435.385765382</v>
      </c>
      <c r="I71" s="167" t="n">
        <v>123885.650006251</v>
      </c>
    </row>
    <row r="72" customFormat="false" ht="12.8" hidden="false" customHeight="false" outlineLevel="0" collapsed="false">
      <c r="A72" s="167" t="n">
        <v>119</v>
      </c>
      <c r="B72" s="167" t="n">
        <v>28196900.450735</v>
      </c>
      <c r="C72" s="167" t="n">
        <v>27144309.5935694</v>
      </c>
      <c r="D72" s="167" t="n">
        <v>93233942.6607564</v>
      </c>
      <c r="E72" s="167" t="n">
        <v>97361600.2576454</v>
      </c>
      <c r="F72" s="167" t="n">
        <v>0</v>
      </c>
      <c r="G72" s="167" t="n">
        <v>611167.216794675</v>
      </c>
      <c r="H72" s="167" t="n">
        <v>351900.615038275</v>
      </c>
      <c r="I72" s="167" t="n">
        <v>127890.03618959</v>
      </c>
    </row>
    <row r="73" customFormat="false" ht="12.8" hidden="false" customHeight="false" outlineLevel="0" collapsed="false">
      <c r="A73" s="167" t="n">
        <v>120</v>
      </c>
      <c r="B73" s="167" t="n">
        <v>32594248.5649997</v>
      </c>
      <c r="C73" s="167" t="n">
        <v>31543099.5526461</v>
      </c>
      <c r="D73" s="167" t="n">
        <v>107676952.818337</v>
      </c>
      <c r="E73" s="167" t="n">
        <v>98047584.8168578</v>
      </c>
      <c r="F73" s="167" t="n">
        <v>16341264.136143</v>
      </c>
      <c r="G73" s="167" t="n">
        <v>608033.443888544</v>
      </c>
      <c r="H73" s="167" t="n">
        <v>352967.683781343</v>
      </c>
      <c r="I73" s="167" t="n">
        <v>128782.692405315</v>
      </c>
    </row>
    <row r="74" customFormat="false" ht="12.8" hidden="false" customHeight="false" outlineLevel="0" collapsed="false">
      <c r="A74" s="167" t="n">
        <v>121</v>
      </c>
      <c r="B74" s="167" t="n">
        <v>28578495.1041707</v>
      </c>
      <c r="C74" s="167" t="n">
        <v>27543141.1908402</v>
      </c>
      <c r="D74" s="167" t="n">
        <v>94629003.0500909</v>
      </c>
      <c r="E74" s="167" t="n">
        <v>98750955.426948</v>
      </c>
      <c r="F74" s="167" t="n">
        <v>0</v>
      </c>
      <c r="G74" s="167" t="n">
        <v>599400.115115302</v>
      </c>
      <c r="H74" s="167" t="n">
        <v>348889.765879698</v>
      </c>
      <c r="I74" s="167" t="n">
        <v>124377.189050655</v>
      </c>
    </row>
    <row r="75" customFormat="false" ht="12.8" hidden="false" customHeight="false" outlineLevel="0" collapsed="false">
      <c r="A75" s="167" t="n">
        <v>122</v>
      </c>
      <c r="B75" s="167" t="n">
        <v>33128897.459405</v>
      </c>
      <c r="C75" s="167" t="n">
        <v>32085801.3099591</v>
      </c>
      <c r="D75" s="167" t="n">
        <v>109499058.517589</v>
      </c>
      <c r="E75" s="167" t="n">
        <v>99677657.6525245</v>
      </c>
      <c r="F75" s="167" t="n">
        <v>16612942.9420874</v>
      </c>
      <c r="G75" s="167" t="n">
        <v>597900.543985514</v>
      </c>
      <c r="H75" s="167" t="n">
        <v>357643.407050995</v>
      </c>
      <c r="I75" s="167" t="n">
        <v>125074.569156255</v>
      </c>
    </row>
    <row r="76" customFormat="false" ht="12.8" hidden="false" customHeight="false" outlineLevel="0" collapsed="false">
      <c r="A76" s="167" t="n">
        <v>123</v>
      </c>
      <c r="B76" s="167" t="n">
        <v>28975489.4911681</v>
      </c>
      <c r="C76" s="167" t="n">
        <v>27921809.5345974</v>
      </c>
      <c r="D76" s="167" t="n">
        <v>95910290.1224125</v>
      </c>
      <c r="E76" s="167" t="n">
        <v>100135518.377064</v>
      </c>
      <c r="F76" s="167" t="n">
        <v>0</v>
      </c>
      <c r="G76" s="167" t="n">
        <v>608372.301110583</v>
      </c>
      <c r="H76" s="167" t="n">
        <v>357346.440279749</v>
      </c>
      <c r="I76" s="167" t="n">
        <v>125658.878829157</v>
      </c>
    </row>
    <row r="77" customFormat="false" ht="12.8" hidden="false" customHeight="false" outlineLevel="0" collapsed="false">
      <c r="A77" s="167" t="n">
        <v>124</v>
      </c>
      <c r="B77" s="167" t="n">
        <v>33126351.0550457</v>
      </c>
      <c r="C77" s="167" t="n">
        <v>32070554.5281371</v>
      </c>
      <c r="D77" s="167" t="n">
        <v>109498404.808797</v>
      </c>
      <c r="E77" s="167" t="n">
        <v>99626124.6193242</v>
      </c>
      <c r="F77" s="167" t="n">
        <v>16604354.1032207</v>
      </c>
      <c r="G77" s="167" t="n">
        <v>607378.3377946</v>
      </c>
      <c r="H77" s="167" t="n">
        <v>357981.928348837</v>
      </c>
      <c r="I77" s="167" t="n">
        <v>129194.658235818</v>
      </c>
    </row>
    <row r="78" customFormat="false" ht="12.8" hidden="false" customHeight="false" outlineLevel="0" collapsed="false">
      <c r="A78" s="167" t="n">
        <v>125</v>
      </c>
      <c r="B78" s="167" t="n">
        <v>28803011.4284603</v>
      </c>
      <c r="C78" s="167" t="n">
        <v>27710125.8626428</v>
      </c>
      <c r="D78" s="167" t="n">
        <v>95212132.075682</v>
      </c>
      <c r="E78" s="167" t="n">
        <v>99243624.1201272</v>
      </c>
      <c r="F78" s="167" t="n">
        <v>0</v>
      </c>
      <c r="G78" s="167" t="n">
        <v>634148.916402534</v>
      </c>
      <c r="H78" s="167" t="n">
        <v>367439.357850636</v>
      </c>
      <c r="I78" s="167" t="n">
        <v>130424.702234751</v>
      </c>
    </row>
    <row r="79" customFormat="false" ht="12.8" hidden="false" customHeight="false" outlineLevel="0" collapsed="false">
      <c r="A79" s="167" t="n">
        <v>126</v>
      </c>
      <c r="B79" s="167" t="n">
        <v>33308867.5844451</v>
      </c>
      <c r="C79" s="167" t="n">
        <v>32175408.8778887</v>
      </c>
      <c r="D79" s="167" t="n">
        <v>109852985.105168</v>
      </c>
      <c r="E79" s="167" t="n">
        <v>99825107.3705817</v>
      </c>
      <c r="F79" s="167" t="n">
        <v>16637517.895097</v>
      </c>
      <c r="G79" s="167" t="n">
        <v>668940.517822783</v>
      </c>
      <c r="H79" s="167" t="n">
        <v>371120.183271311</v>
      </c>
      <c r="I79" s="167" t="n">
        <v>133425.722089009</v>
      </c>
    </row>
    <row r="80" customFormat="false" ht="12.8" hidden="false" customHeight="false" outlineLevel="0" collapsed="false">
      <c r="A80" s="167" t="n">
        <v>127</v>
      </c>
      <c r="B80" s="167" t="n">
        <v>28891006.5060141</v>
      </c>
      <c r="C80" s="167" t="n">
        <v>27753369.8547069</v>
      </c>
      <c r="D80" s="167" t="n">
        <v>95404755.0291963</v>
      </c>
      <c r="E80" s="167" t="n">
        <v>99334223.8017927</v>
      </c>
      <c r="F80" s="167" t="n">
        <v>0</v>
      </c>
      <c r="G80" s="167" t="n">
        <v>664739.624887767</v>
      </c>
      <c r="H80" s="167" t="n">
        <v>377587.270249729</v>
      </c>
      <c r="I80" s="167" t="n">
        <v>136156.794528099</v>
      </c>
    </row>
    <row r="81" customFormat="false" ht="12.8" hidden="false" customHeight="false" outlineLevel="0" collapsed="false">
      <c r="A81" s="167" t="n">
        <v>128</v>
      </c>
      <c r="B81" s="167" t="n">
        <v>33459991.2557842</v>
      </c>
      <c r="C81" s="167" t="n">
        <v>32299395.920687</v>
      </c>
      <c r="D81" s="167" t="n">
        <v>110348062.445772</v>
      </c>
      <c r="E81" s="167" t="n">
        <v>100201775.445116</v>
      </c>
      <c r="F81" s="167" t="n">
        <v>16700295.9075193</v>
      </c>
      <c r="G81" s="167" t="n">
        <v>698160.368276246</v>
      </c>
      <c r="H81" s="167" t="n">
        <v>369234.577790326</v>
      </c>
      <c r="I81" s="167" t="n">
        <v>133143.412900854</v>
      </c>
    </row>
    <row r="82" customFormat="false" ht="12.8" hidden="false" customHeight="false" outlineLevel="0" collapsed="false">
      <c r="A82" s="167" t="n">
        <v>129</v>
      </c>
      <c r="B82" s="167" t="n">
        <v>29443241.9736623</v>
      </c>
      <c r="C82" s="167" t="n">
        <v>28267032.8821075</v>
      </c>
      <c r="D82" s="167" t="n">
        <v>97240582.6467432</v>
      </c>
      <c r="E82" s="167" t="n">
        <v>101140267.129617</v>
      </c>
      <c r="F82" s="167" t="n">
        <v>0</v>
      </c>
      <c r="G82" s="167" t="n">
        <v>698483.950194964</v>
      </c>
      <c r="H82" s="167" t="n">
        <v>382122.195278341</v>
      </c>
      <c r="I82" s="167" t="n">
        <v>136575.637259319</v>
      </c>
    </row>
    <row r="83" customFormat="false" ht="12.8" hidden="false" customHeight="false" outlineLevel="0" collapsed="false">
      <c r="A83" s="167" t="n">
        <v>130</v>
      </c>
      <c r="B83" s="167" t="n">
        <v>33989383.5707646</v>
      </c>
      <c r="C83" s="167" t="n">
        <v>32839766.9826058</v>
      </c>
      <c r="D83" s="167" t="n">
        <v>112245012.383859</v>
      </c>
      <c r="E83" s="167" t="n">
        <v>101834696.561405</v>
      </c>
      <c r="F83" s="167" t="n">
        <v>16972449.4269009</v>
      </c>
      <c r="G83" s="167" t="n">
        <v>684330.659157804</v>
      </c>
      <c r="H83" s="167" t="n">
        <v>374344.453487269</v>
      </c>
      <c r="I83" s="167" t="n">
        <v>129916.39359109</v>
      </c>
    </row>
    <row r="84" customFormat="false" ht="12.8" hidden="false" customHeight="false" outlineLevel="0" collapsed="false">
      <c r="A84" s="167" t="n">
        <v>131</v>
      </c>
      <c r="B84" s="167" t="n">
        <v>29849842.4670036</v>
      </c>
      <c r="C84" s="167" t="n">
        <v>28664890.4506206</v>
      </c>
      <c r="D84" s="167" t="n">
        <v>98636251.4905543</v>
      </c>
      <c r="E84" s="167" t="n">
        <v>102601114.670844</v>
      </c>
      <c r="F84" s="167" t="n">
        <v>0</v>
      </c>
      <c r="G84" s="167" t="n">
        <v>729057.686309119</v>
      </c>
      <c r="H84" s="167" t="n">
        <v>366153.307524549</v>
      </c>
      <c r="I84" s="167" t="n">
        <v>128201.460784753</v>
      </c>
    </row>
    <row r="85" customFormat="false" ht="12.8" hidden="false" customHeight="false" outlineLevel="0" collapsed="false">
      <c r="A85" s="167" t="n">
        <v>132</v>
      </c>
      <c r="B85" s="167" t="n">
        <v>34586572.6551605</v>
      </c>
      <c r="C85" s="167" t="n">
        <v>33380125.0886434</v>
      </c>
      <c r="D85" s="167" t="n">
        <v>114129685.837128</v>
      </c>
      <c r="E85" s="167" t="n">
        <v>103525644.934165</v>
      </c>
      <c r="F85" s="167" t="n">
        <v>17254274.1556942</v>
      </c>
      <c r="G85" s="167" t="n">
        <v>757094.443050813</v>
      </c>
      <c r="H85" s="167" t="n">
        <v>360606.646341165</v>
      </c>
      <c r="I85" s="167" t="n">
        <v>126780.681607365</v>
      </c>
    </row>
    <row r="86" customFormat="false" ht="12.8" hidden="false" customHeight="false" outlineLevel="0" collapsed="false">
      <c r="A86" s="167" t="n">
        <v>133</v>
      </c>
      <c r="B86" s="167" t="n">
        <v>30308182.3697366</v>
      </c>
      <c r="C86" s="167" t="n">
        <v>29190472.4546302</v>
      </c>
      <c r="D86" s="167" t="n">
        <v>100462847.179537</v>
      </c>
      <c r="E86" s="167" t="n">
        <v>104412120.040747</v>
      </c>
      <c r="F86" s="167" t="n">
        <v>0</v>
      </c>
      <c r="G86" s="167" t="n">
        <v>649202.236513005</v>
      </c>
      <c r="H86" s="167" t="n">
        <v>377395.130984839</v>
      </c>
      <c r="I86" s="167" t="n">
        <v>130160.78229793</v>
      </c>
    </row>
    <row r="87" customFormat="false" ht="12.8" hidden="false" customHeight="false" outlineLevel="0" collapsed="false">
      <c r="A87" s="167" t="n">
        <v>134</v>
      </c>
      <c r="B87" s="167" t="n">
        <v>35068095.2902971</v>
      </c>
      <c r="C87" s="167" t="n">
        <v>33999300.2392259</v>
      </c>
      <c r="D87" s="167" t="n">
        <v>116283748.089111</v>
      </c>
      <c r="E87" s="167" t="n">
        <v>105389282.509157</v>
      </c>
      <c r="F87" s="167" t="n">
        <v>17564880.4181928</v>
      </c>
      <c r="G87" s="167" t="n">
        <v>594552.075752016</v>
      </c>
      <c r="H87" s="167" t="n">
        <v>382249.278519898</v>
      </c>
      <c r="I87" s="167" t="n">
        <v>131419.566856138</v>
      </c>
    </row>
    <row r="88" customFormat="false" ht="12.8" hidden="false" customHeight="false" outlineLevel="0" collapsed="false">
      <c r="A88" s="167" t="n">
        <v>135</v>
      </c>
      <c r="B88" s="167" t="n">
        <v>30706801.2568091</v>
      </c>
      <c r="C88" s="167" t="n">
        <v>29575874.7656857</v>
      </c>
      <c r="D88" s="167" t="n">
        <v>101885735.524884</v>
      </c>
      <c r="E88" s="167" t="n">
        <v>105746416.39098</v>
      </c>
      <c r="F88" s="167" t="n">
        <v>0</v>
      </c>
      <c r="G88" s="167" t="n">
        <v>655822.226173961</v>
      </c>
      <c r="H88" s="167" t="n">
        <v>384309.61800552</v>
      </c>
      <c r="I88" s="167" t="n">
        <v>129706.638491299</v>
      </c>
    </row>
    <row r="89" customFormat="false" ht="12.8" hidden="false" customHeight="false" outlineLevel="0" collapsed="false">
      <c r="A89" s="167" t="n">
        <v>136</v>
      </c>
      <c r="B89" s="167" t="n">
        <v>35248380.5507661</v>
      </c>
      <c r="C89" s="167" t="n">
        <v>34154800.817421</v>
      </c>
      <c r="D89" s="167" t="n">
        <v>116858482.617493</v>
      </c>
      <c r="E89" s="167" t="n">
        <v>105832729.105943</v>
      </c>
      <c r="F89" s="167" t="n">
        <v>17638788.1843238</v>
      </c>
      <c r="G89" s="167" t="n">
        <v>623615.948672784</v>
      </c>
      <c r="H89" s="167" t="n">
        <v>379452.355312693</v>
      </c>
      <c r="I89" s="167" t="n">
        <v>129302.041942367</v>
      </c>
    </row>
    <row r="90" customFormat="false" ht="12.8" hidden="false" customHeight="false" outlineLevel="0" collapsed="false">
      <c r="A90" s="167" t="n">
        <v>137</v>
      </c>
      <c r="B90" s="167" t="n">
        <v>30939423.8466538</v>
      </c>
      <c r="C90" s="167" t="n">
        <v>29802295.8765823</v>
      </c>
      <c r="D90" s="167" t="n">
        <v>102658950.689129</v>
      </c>
      <c r="E90" s="167" t="n">
        <v>106489784.51768</v>
      </c>
      <c r="F90" s="167" t="n">
        <v>0</v>
      </c>
      <c r="G90" s="167" t="n">
        <v>682686.547827916</v>
      </c>
      <c r="H90" s="167" t="n">
        <v>366178.941016052</v>
      </c>
      <c r="I90" s="167" t="n">
        <v>126089.258896477</v>
      </c>
    </row>
    <row r="91" customFormat="false" ht="12.8" hidden="false" customHeight="false" outlineLevel="0" collapsed="false">
      <c r="A91" s="167" t="n">
        <v>138</v>
      </c>
      <c r="B91" s="167" t="n">
        <v>35698765.1743915</v>
      </c>
      <c r="C91" s="167" t="n">
        <v>34565155.3476784</v>
      </c>
      <c r="D91" s="167" t="n">
        <v>118237272.514858</v>
      </c>
      <c r="E91" s="167" t="n">
        <v>107025044.388108</v>
      </c>
      <c r="F91" s="167" t="n">
        <v>17837507.398018</v>
      </c>
      <c r="G91" s="167" t="n">
        <v>685601.649265014</v>
      </c>
      <c r="H91" s="167" t="n">
        <v>361348.445552991</v>
      </c>
      <c r="I91" s="167" t="n">
        <v>123799.616993061</v>
      </c>
    </row>
    <row r="92" customFormat="false" ht="12.8" hidden="false" customHeight="false" outlineLevel="0" collapsed="false">
      <c r="A92" s="167" t="n">
        <v>139</v>
      </c>
      <c r="B92" s="167" t="n">
        <v>31379192.6019345</v>
      </c>
      <c r="C92" s="167" t="n">
        <v>30248067.6273677</v>
      </c>
      <c r="D92" s="167" t="n">
        <v>104221828.131684</v>
      </c>
      <c r="E92" s="167" t="n">
        <v>108116533.073472</v>
      </c>
      <c r="F92" s="167" t="n">
        <v>0</v>
      </c>
      <c r="G92" s="167" t="n">
        <v>675046.570368831</v>
      </c>
      <c r="H92" s="167" t="n">
        <v>369134.210387733</v>
      </c>
      <c r="I92" s="167" t="n">
        <v>124205.991157513</v>
      </c>
    </row>
    <row r="93" customFormat="false" ht="12.8" hidden="false" customHeight="false" outlineLevel="0" collapsed="false">
      <c r="A93" s="167" t="n">
        <v>140</v>
      </c>
      <c r="B93" s="167" t="n">
        <v>36331823.3952685</v>
      </c>
      <c r="C93" s="167" t="n">
        <v>35205261.6856056</v>
      </c>
      <c r="D93" s="167" t="n">
        <v>120525325.432304</v>
      </c>
      <c r="E93" s="167" t="n">
        <v>109079712.901925</v>
      </c>
      <c r="F93" s="167" t="n">
        <v>18179952.1503207</v>
      </c>
      <c r="G93" s="167" t="n">
        <v>664669.09296574</v>
      </c>
      <c r="H93" s="167" t="n">
        <v>373495.265974379</v>
      </c>
      <c r="I93" s="167" t="n">
        <v>126281.92960389</v>
      </c>
    </row>
    <row r="94" customFormat="false" ht="12.8" hidden="false" customHeight="false" outlineLevel="0" collapsed="false">
      <c r="A94" s="167" t="n">
        <v>141</v>
      </c>
      <c r="B94" s="167" t="n">
        <v>31825663.3482699</v>
      </c>
      <c r="C94" s="167" t="n">
        <v>30660641.9379127</v>
      </c>
      <c r="D94" s="167" t="n">
        <v>105659886.476835</v>
      </c>
      <c r="E94" s="167" t="n">
        <v>109582769.613554</v>
      </c>
      <c r="F94" s="167" t="n">
        <v>0</v>
      </c>
      <c r="G94" s="167" t="n">
        <v>705806.92544261</v>
      </c>
      <c r="H94" s="167" t="n">
        <v>370754.541149907</v>
      </c>
      <c r="I94" s="167" t="n">
        <v>126371.348235213</v>
      </c>
    </row>
    <row r="95" customFormat="false" ht="12.8" hidden="false" customHeight="false" outlineLevel="0" collapsed="false">
      <c r="A95" s="167" t="n">
        <v>142</v>
      </c>
      <c r="B95" s="167" t="n">
        <v>36602327.9948389</v>
      </c>
      <c r="C95" s="167" t="n">
        <v>35443453.9110572</v>
      </c>
      <c r="D95" s="167" t="n">
        <v>121316822.357042</v>
      </c>
      <c r="E95" s="167" t="n">
        <v>109747937.729585</v>
      </c>
      <c r="F95" s="167" t="n">
        <v>18291322.9549309</v>
      </c>
      <c r="G95" s="167" t="n">
        <v>691140.907209697</v>
      </c>
      <c r="H95" s="167" t="n">
        <v>379116.416409782</v>
      </c>
      <c r="I95" s="167" t="n">
        <v>126595.371660394</v>
      </c>
    </row>
    <row r="96" customFormat="false" ht="12.8" hidden="false" customHeight="false" outlineLevel="0" collapsed="false">
      <c r="A96" s="167" t="n">
        <v>143</v>
      </c>
      <c r="B96" s="167" t="n">
        <v>31705183.4600544</v>
      </c>
      <c r="C96" s="167" t="n">
        <v>30598032.7192812</v>
      </c>
      <c r="D96" s="167" t="n">
        <v>105470469.516567</v>
      </c>
      <c r="E96" s="167" t="n">
        <v>109249966.613746</v>
      </c>
      <c r="F96" s="167" t="n">
        <v>0</v>
      </c>
      <c r="G96" s="167" t="n">
        <v>628070.084374323</v>
      </c>
      <c r="H96" s="167" t="n">
        <v>385763.793760375</v>
      </c>
      <c r="I96" s="167" t="n">
        <v>133309.803769373</v>
      </c>
    </row>
    <row r="97" customFormat="false" ht="12.8" hidden="false" customHeight="false" outlineLevel="0" collapsed="false">
      <c r="A97" s="167" t="n">
        <v>144</v>
      </c>
      <c r="B97" s="167" t="n">
        <v>36375503.6396901</v>
      </c>
      <c r="C97" s="167" t="n">
        <v>35242540.373045</v>
      </c>
      <c r="D97" s="167" t="n">
        <v>120657908.93679</v>
      </c>
      <c r="E97" s="167" t="n">
        <v>109098889.383996</v>
      </c>
      <c r="F97" s="167" t="n">
        <v>18183148.230666</v>
      </c>
      <c r="G97" s="167" t="n">
        <v>640462.443031353</v>
      </c>
      <c r="H97" s="167" t="n">
        <v>397447.207668236</v>
      </c>
      <c r="I97" s="167" t="n">
        <v>135790.879922148</v>
      </c>
    </row>
    <row r="98" customFormat="false" ht="12.8" hidden="false" customHeight="false" outlineLevel="0" collapsed="false">
      <c r="A98" s="167" t="n">
        <v>145</v>
      </c>
      <c r="B98" s="167" t="n">
        <v>31799380.8424498</v>
      </c>
      <c r="C98" s="167" t="n">
        <v>30619781.7619513</v>
      </c>
      <c r="D98" s="167" t="n">
        <v>105570537.046881</v>
      </c>
      <c r="E98" s="167" t="n">
        <v>109358261.784236</v>
      </c>
      <c r="F98" s="167" t="n">
        <v>0</v>
      </c>
      <c r="G98" s="167" t="n">
        <v>680369.413290858</v>
      </c>
      <c r="H98" s="167" t="n">
        <v>403201.170891368</v>
      </c>
      <c r="I98" s="167" t="n">
        <v>137183.566166111</v>
      </c>
    </row>
    <row r="99" customFormat="false" ht="12.8" hidden="false" customHeight="false" outlineLevel="0" collapsed="false">
      <c r="A99" s="167" t="n">
        <v>146</v>
      </c>
      <c r="B99" s="167" t="n">
        <v>36885437.6595096</v>
      </c>
      <c r="C99" s="167" t="n">
        <v>35721312.3726531</v>
      </c>
      <c r="D99" s="167" t="n">
        <v>122364067.518603</v>
      </c>
      <c r="E99" s="167" t="n">
        <v>110635829.320636</v>
      </c>
      <c r="F99" s="167" t="n">
        <v>18439304.8867727</v>
      </c>
      <c r="G99" s="167" t="n">
        <v>687048.524723838</v>
      </c>
      <c r="H99" s="167" t="n">
        <v>386471.335710934</v>
      </c>
      <c r="I99" s="167" t="n">
        <v>129436.323459626</v>
      </c>
    </row>
    <row r="100" customFormat="false" ht="12.8" hidden="false" customHeight="false" outlineLevel="0" collapsed="false">
      <c r="A100" s="167" t="n">
        <v>147</v>
      </c>
      <c r="B100" s="167" t="n">
        <v>32274117.647292</v>
      </c>
      <c r="C100" s="167" t="n">
        <v>31141659.0072953</v>
      </c>
      <c r="D100" s="167" t="n">
        <v>107415301.143943</v>
      </c>
      <c r="E100" s="167" t="n">
        <v>111270886.09385</v>
      </c>
      <c r="F100" s="167" t="n">
        <v>0</v>
      </c>
      <c r="G100" s="167" t="n">
        <v>642932.507173196</v>
      </c>
      <c r="H100" s="167" t="n">
        <v>395577.993558402</v>
      </c>
      <c r="I100" s="167" t="n">
        <v>134211.627521673</v>
      </c>
    </row>
    <row r="101" customFormat="false" ht="12.8" hidden="false" customHeight="false" outlineLevel="0" collapsed="false">
      <c r="A101" s="167" t="n">
        <v>148</v>
      </c>
      <c r="B101" s="167" t="n">
        <v>36993456.8351069</v>
      </c>
      <c r="C101" s="167" t="n">
        <v>35813449.1480184</v>
      </c>
      <c r="D101" s="167" t="n">
        <v>122684022.181888</v>
      </c>
      <c r="E101" s="167" t="n">
        <v>110937800.234251</v>
      </c>
      <c r="F101" s="167" t="n">
        <v>18489633.3723751</v>
      </c>
      <c r="G101" s="167" t="n">
        <v>691999.636032611</v>
      </c>
      <c r="H101" s="167" t="n">
        <v>394444.65802818</v>
      </c>
      <c r="I101" s="167" t="n">
        <v>133661.990039654</v>
      </c>
    </row>
    <row r="102" customFormat="false" ht="12.8" hidden="false" customHeight="false" outlineLevel="0" collapsed="false">
      <c r="A102" s="167" t="n">
        <v>149</v>
      </c>
      <c r="B102" s="167" t="n">
        <v>32439404.5568404</v>
      </c>
      <c r="C102" s="167" t="n">
        <v>31240235.376948</v>
      </c>
      <c r="D102" s="167" t="n">
        <v>107813163.155196</v>
      </c>
      <c r="E102" s="167" t="n">
        <v>111549437.323877</v>
      </c>
      <c r="F102" s="167" t="n">
        <v>0</v>
      </c>
      <c r="G102" s="167" t="n">
        <v>715005.1463505</v>
      </c>
      <c r="H102" s="167" t="n">
        <v>390625.89357916</v>
      </c>
      <c r="I102" s="167" t="n">
        <v>133625.914232471</v>
      </c>
    </row>
    <row r="103" customFormat="false" ht="12.8" hidden="false" customHeight="false" outlineLevel="0" collapsed="false">
      <c r="A103" s="167" t="n">
        <v>150</v>
      </c>
      <c r="B103" s="167" t="n">
        <v>37545055.1853927</v>
      </c>
      <c r="C103" s="167" t="n">
        <v>36369069.1039376</v>
      </c>
      <c r="D103" s="167" t="n">
        <v>124656619.941925</v>
      </c>
      <c r="E103" s="167" t="n">
        <v>112571196.559889</v>
      </c>
      <c r="F103" s="167" t="n">
        <v>18761866.0933148</v>
      </c>
      <c r="G103" s="167" t="n">
        <v>704648.052146493</v>
      </c>
      <c r="H103" s="167" t="n">
        <v>381390.350579919</v>
      </c>
      <c r="I103" s="167" t="n">
        <v>128496.68389819</v>
      </c>
    </row>
    <row r="104" customFormat="false" ht="12.8" hidden="false" customHeight="false" outlineLevel="0" collapsed="false">
      <c r="A104" s="167" t="n">
        <v>151</v>
      </c>
      <c r="B104" s="167" t="n">
        <v>32970558.34353</v>
      </c>
      <c r="C104" s="167" t="n">
        <v>31799851.0698693</v>
      </c>
      <c r="D104" s="167" t="n">
        <v>109740158.48015</v>
      </c>
      <c r="E104" s="167" t="n">
        <v>113473761.296883</v>
      </c>
      <c r="F104" s="167" t="n">
        <v>0</v>
      </c>
      <c r="G104" s="167" t="n">
        <v>676412.032144202</v>
      </c>
      <c r="H104" s="167" t="n">
        <v>398631.24185838</v>
      </c>
      <c r="I104" s="167" t="n">
        <v>136662.856654359</v>
      </c>
    </row>
    <row r="105" customFormat="false" ht="12.8" hidden="false" customHeight="false" outlineLevel="0" collapsed="false">
      <c r="A105" s="167" t="n">
        <v>152</v>
      </c>
      <c r="B105" s="167" t="n">
        <v>37961779.0010532</v>
      </c>
      <c r="C105" s="167" t="n">
        <v>36795173.0682623</v>
      </c>
      <c r="D105" s="167" t="n">
        <v>126082549.471386</v>
      </c>
      <c r="E105" s="167" t="n">
        <v>113841389.778583</v>
      </c>
      <c r="F105" s="167" t="n">
        <v>18973564.9630972</v>
      </c>
      <c r="G105" s="167" t="n">
        <v>680164.072376506</v>
      </c>
      <c r="H105" s="167" t="n">
        <v>392124.753523616</v>
      </c>
      <c r="I105" s="167" t="n">
        <v>134738.724129737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419597.106877838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378658.160597498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425811.298341676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393019.012142055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378297.632258293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362617.776144388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377360.511465341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412542.037858258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353916.305609578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370331.122204165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337262.858522076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324898.340178951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48714835.2312587</v>
      </c>
      <c r="E18" s="0" t="n">
        <v>61901140.1678812</v>
      </c>
      <c r="F18" s="0" t="n">
        <v>0</v>
      </c>
      <c r="G18" s="0" t="n">
        <v>323734.336312092</v>
      </c>
      <c r="H18" s="0" t="n">
        <v>200133.164224877</v>
      </c>
      <c r="I18" s="0" t="n">
        <v>113588.720787943</v>
      </c>
    </row>
    <row r="19" customFormat="false" ht="12.8" hidden="false" customHeight="false" outlineLevel="0" collapsed="false">
      <c r="A19" s="0" t="n">
        <v>66</v>
      </c>
      <c r="B19" s="0" t="n">
        <v>18844983.054924</v>
      </c>
      <c r="C19" s="0" t="n">
        <v>18247154.4675523</v>
      </c>
      <c r="D19" s="0" t="n">
        <v>58995553.8146578</v>
      </c>
      <c r="E19" s="0" t="n">
        <v>62532043.0037032</v>
      </c>
      <c r="F19" s="0" t="n">
        <v>10422007.1672839</v>
      </c>
      <c r="G19" s="0" t="n">
        <v>320087.638554396</v>
      </c>
      <c r="H19" s="0" t="n">
        <v>201073.0339134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15710193.8603894</v>
      </c>
      <c r="C20" s="0" t="n">
        <v>15080452.409575</v>
      </c>
      <c r="D20" s="0" t="n">
        <v>48938002.9229916</v>
      </c>
      <c r="E20" s="0" t="n">
        <v>59933007.6253539</v>
      </c>
      <c r="F20" s="0" t="n">
        <v>0</v>
      </c>
      <c r="G20" s="0" t="n">
        <v>359860.33290278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105328.863710973</v>
      </c>
    </row>
    <row r="22" customFormat="false" ht="12.8" hidden="false" customHeight="false" outlineLevel="0" collapsed="false">
      <c r="A22" s="0" t="n">
        <v>69</v>
      </c>
      <c r="B22" s="0" t="n">
        <v>16304579.0432771</v>
      </c>
      <c r="C22" s="0" t="n">
        <v>15693231.5354693</v>
      </c>
      <c r="D22" s="0" t="n">
        <v>51339810.4724055</v>
      </c>
      <c r="E22" s="0" t="n">
        <v>60671435.4157095</v>
      </c>
      <c r="F22" s="0" t="n">
        <v>0</v>
      </c>
      <c r="G22" s="0" t="n">
        <v>324190.935966892</v>
      </c>
      <c r="H22" s="0" t="n">
        <v>207295.19361215</v>
      </c>
      <c r="I22" s="0" t="n">
        <v>114087.683183919</v>
      </c>
    </row>
    <row r="23" customFormat="false" ht="12.8" hidden="false" customHeight="false" outlineLevel="0" collapsed="false">
      <c r="A23" s="0" t="n">
        <v>70</v>
      </c>
      <c r="B23" s="0" t="n">
        <v>18365443.029699</v>
      </c>
      <c r="C23" s="0" t="n">
        <v>17756413.9204523</v>
      </c>
      <c r="D23" s="0" t="n">
        <v>58260567.9088197</v>
      </c>
      <c r="E23" s="0" t="n">
        <v>58670794.0258213</v>
      </c>
      <c r="F23" s="0" t="n">
        <v>9778465.67097021</v>
      </c>
      <c r="G23" s="0" t="n">
        <v>352131.781772805</v>
      </c>
      <c r="H23" s="0" t="n">
        <v>198953.677395251</v>
      </c>
      <c r="I23" s="0" t="n">
        <v>82776.6429695544</v>
      </c>
    </row>
    <row r="24" customFormat="false" ht="12.8" hidden="false" customHeight="false" outlineLevel="0" collapsed="false">
      <c r="A24" s="0" t="n">
        <v>71</v>
      </c>
      <c r="B24" s="0" t="n">
        <v>15764891.2804843</v>
      </c>
      <c r="C24" s="0" t="n">
        <v>15185009.4097571</v>
      </c>
      <c r="D24" s="0" t="n">
        <v>50010128.4564135</v>
      </c>
      <c r="E24" s="0" t="n">
        <v>58183157.1059464</v>
      </c>
      <c r="F24" s="0" t="n">
        <v>0</v>
      </c>
      <c r="G24" s="0" t="n">
        <v>326181.241835383</v>
      </c>
      <c r="H24" s="0" t="n">
        <v>195744.095894514</v>
      </c>
      <c r="I24" s="0" t="n">
        <v>82795.0471390434</v>
      </c>
    </row>
    <row r="25" customFormat="false" ht="12.8" hidden="false" customHeight="false" outlineLevel="0" collapsed="false">
      <c r="A25" s="0" t="n">
        <v>72</v>
      </c>
      <c r="B25" s="0" t="n">
        <v>18780713.6551749</v>
      </c>
      <c r="C25" s="0" t="n">
        <v>18201017.4756005</v>
      </c>
      <c r="D25" s="0" t="n">
        <v>60078828.3240963</v>
      </c>
      <c r="E25" s="0" t="n">
        <v>59603081.7031298</v>
      </c>
      <c r="F25" s="0" t="n">
        <v>9933846.95052162</v>
      </c>
      <c r="G25" s="0" t="n">
        <v>325925.2187846</v>
      </c>
      <c r="H25" s="0" t="n">
        <v>193331.381995026</v>
      </c>
      <c r="I25" s="0" t="n">
        <v>86342.2554210453</v>
      </c>
    </row>
    <row r="26" customFormat="false" ht="12.8" hidden="false" customHeight="false" outlineLevel="0" collapsed="false">
      <c r="A26" s="0" t="n">
        <v>73</v>
      </c>
      <c r="B26" s="0" t="n">
        <v>16221108.8295483</v>
      </c>
      <c r="C26" s="0" t="n">
        <v>15674706.8022353</v>
      </c>
      <c r="D26" s="0" t="n">
        <v>52010517.5509953</v>
      </c>
      <c r="E26" s="0" t="n">
        <v>59430131.6604344</v>
      </c>
      <c r="F26" s="0" t="n">
        <v>0</v>
      </c>
      <c r="G26" s="0" t="n">
        <v>296708.30211747</v>
      </c>
      <c r="H26" s="0" t="n">
        <v>185063.905118988</v>
      </c>
      <c r="I26" s="0" t="n">
        <v>92328.314395104</v>
      </c>
    </row>
    <row r="27" customFormat="false" ht="12.8" hidden="false" customHeight="false" outlineLevel="0" collapsed="false">
      <c r="A27" s="0" t="n">
        <v>74</v>
      </c>
      <c r="B27" s="0" t="n">
        <v>18943498.5726892</v>
      </c>
      <c r="C27" s="0" t="n">
        <v>18393567.9996452</v>
      </c>
      <c r="D27" s="0" t="n">
        <v>61088715.218555</v>
      </c>
      <c r="E27" s="0" t="n">
        <v>59741144.7306589</v>
      </c>
      <c r="F27" s="0" t="n">
        <v>9956857.45510981</v>
      </c>
      <c r="G27" s="0" t="n">
        <v>297755.112507139</v>
      </c>
      <c r="H27" s="0" t="n">
        <v>185943.468568553</v>
      </c>
      <c r="I27" s="0" t="n">
        <v>94617.131383286</v>
      </c>
    </row>
    <row r="28" customFormat="false" ht="12.8" hidden="false" customHeight="false" outlineLevel="0" collapsed="false">
      <c r="A28" s="0" t="n">
        <v>75</v>
      </c>
      <c r="B28" s="0" t="n">
        <v>16736313.8330176</v>
      </c>
      <c r="C28" s="0" t="n">
        <v>16173992.5773684</v>
      </c>
      <c r="D28" s="0" t="n">
        <v>53990547.9686384</v>
      </c>
      <c r="E28" s="0" t="n">
        <v>60793806.5519139</v>
      </c>
      <c r="F28" s="0" t="n">
        <v>0</v>
      </c>
      <c r="G28" s="0" t="n">
        <v>297872.932890246</v>
      </c>
      <c r="H28" s="0" t="n">
        <v>197023.015170971</v>
      </c>
      <c r="I28" s="0" t="n">
        <v>96321.8679827755</v>
      </c>
    </row>
    <row r="29" customFormat="false" ht="12.8" hidden="false" customHeight="false" outlineLevel="0" collapsed="false">
      <c r="A29" s="0" t="n">
        <v>76</v>
      </c>
      <c r="B29" s="0" t="n">
        <v>19619721.9677572</v>
      </c>
      <c r="C29" s="0" t="n">
        <v>19028953.4165984</v>
      </c>
      <c r="D29" s="0" t="n">
        <v>63501772.4456409</v>
      </c>
      <c r="E29" s="0" t="n">
        <v>61378190.0513425</v>
      </c>
      <c r="F29" s="0" t="n">
        <v>10229698.3418904</v>
      </c>
      <c r="G29" s="0" t="n">
        <v>323855.708388915</v>
      </c>
      <c r="H29" s="0" t="n">
        <v>200535.775177237</v>
      </c>
      <c r="I29" s="0" t="n">
        <v>94824.3822752695</v>
      </c>
    </row>
    <row r="30" customFormat="false" ht="12.8" hidden="false" customHeight="false" outlineLevel="0" collapsed="false">
      <c r="A30" s="0" t="n">
        <v>77</v>
      </c>
      <c r="B30" s="0" t="n">
        <v>17063359.2849661</v>
      </c>
      <c r="C30" s="0" t="n">
        <v>16458933.9463781</v>
      </c>
      <c r="D30" s="0" t="n">
        <v>55182144.6128256</v>
      </c>
      <c r="E30" s="0" t="n">
        <v>61476805.1490182</v>
      </c>
      <c r="F30" s="0" t="n">
        <v>0</v>
      </c>
      <c r="G30" s="0" t="n">
        <v>329055.806743277</v>
      </c>
      <c r="H30" s="0" t="n">
        <v>207225.415603202</v>
      </c>
      <c r="I30" s="0" t="n">
        <v>97348.7374878152</v>
      </c>
    </row>
    <row r="31" customFormat="false" ht="12.8" hidden="false" customHeight="false" outlineLevel="0" collapsed="false">
      <c r="A31" s="0" t="n">
        <v>78</v>
      </c>
      <c r="B31" s="0" t="n">
        <v>20226573.7402625</v>
      </c>
      <c r="C31" s="0" t="n">
        <v>19625661.75078</v>
      </c>
      <c r="D31" s="0" t="n">
        <v>65731742.7536975</v>
      </c>
      <c r="E31" s="0" t="n">
        <v>62982533.83266</v>
      </c>
      <c r="F31" s="0" t="n">
        <v>10497088.97211</v>
      </c>
      <c r="G31" s="0" t="n">
        <v>317734.220485139</v>
      </c>
      <c r="H31" s="0" t="n">
        <v>214228.306878052</v>
      </c>
      <c r="I31" s="0" t="n">
        <v>98499.2315990433</v>
      </c>
    </row>
    <row r="32" customFormat="false" ht="12.8" hidden="false" customHeight="false" outlineLevel="0" collapsed="false">
      <c r="A32" s="0" t="n">
        <v>79</v>
      </c>
      <c r="B32" s="0" t="n">
        <v>17725903.9928416</v>
      </c>
      <c r="C32" s="0" t="n">
        <v>17110068.022398</v>
      </c>
      <c r="D32" s="0" t="n">
        <v>57588702.368541</v>
      </c>
      <c r="E32" s="0" t="n">
        <v>63498543.2550645</v>
      </c>
      <c r="F32" s="0" t="n">
        <v>0</v>
      </c>
      <c r="G32" s="0" t="n">
        <v>334031.372436213</v>
      </c>
      <c r="H32" s="0" t="n">
        <v>212613.189550857</v>
      </c>
      <c r="I32" s="0" t="n">
        <v>98844.8692236145</v>
      </c>
    </row>
    <row r="33" customFormat="false" ht="12.8" hidden="false" customHeight="false" outlineLevel="0" collapsed="false">
      <c r="A33" s="0" t="n">
        <v>80</v>
      </c>
      <c r="B33" s="0" t="n">
        <v>20788375.4962966</v>
      </c>
      <c r="C33" s="0" t="n">
        <v>20163837.5520044</v>
      </c>
      <c r="D33" s="0" t="n">
        <v>67725412.1404928</v>
      </c>
      <c r="E33" s="0" t="n">
        <v>64378575.7581686</v>
      </c>
      <c r="F33" s="0" t="n">
        <v>10729762.6263614</v>
      </c>
      <c r="G33" s="0" t="n">
        <v>337405.37640176</v>
      </c>
      <c r="H33" s="0" t="n">
        <v>216657.565319198</v>
      </c>
      <c r="I33" s="0" t="n">
        <v>100678.575101776</v>
      </c>
    </row>
    <row r="34" customFormat="false" ht="12.8" hidden="false" customHeight="false" outlineLevel="0" collapsed="false">
      <c r="A34" s="0" t="n">
        <v>81</v>
      </c>
      <c r="B34" s="0" t="n">
        <v>18205091.1450933</v>
      </c>
      <c r="C34" s="0" t="n">
        <v>17552951.7617549</v>
      </c>
      <c r="D34" s="0" t="n">
        <v>59234959.3723616</v>
      </c>
      <c r="E34" s="0" t="n">
        <v>64835283.1472863</v>
      </c>
      <c r="F34" s="0" t="n">
        <v>0</v>
      </c>
      <c r="G34" s="0" t="n">
        <v>356985.606675031</v>
      </c>
      <c r="H34" s="0" t="n">
        <v>222680.132899721</v>
      </c>
      <c r="I34" s="0" t="n">
        <v>103533.776805159</v>
      </c>
    </row>
    <row r="35" customFormat="false" ht="12.8" hidden="false" customHeight="false" outlineLevel="0" collapsed="false">
      <c r="A35" s="0" t="n">
        <v>82</v>
      </c>
      <c r="B35" s="0" t="n">
        <v>21240163.3318391</v>
      </c>
      <c r="C35" s="0" t="n">
        <v>20560167.6360811</v>
      </c>
      <c r="D35" s="0" t="n">
        <v>69183562.6469077</v>
      </c>
      <c r="E35" s="0" t="n">
        <v>65354487.1834488</v>
      </c>
      <c r="F35" s="0" t="n">
        <v>10892414.5305748</v>
      </c>
      <c r="G35" s="0" t="n">
        <v>382914.706355379</v>
      </c>
      <c r="H35" s="0" t="n">
        <v>224735.634089942</v>
      </c>
      <c r="I35" s="0" t="n">
        <v>103350.507589493</v>
      </c>
    </row>
    <row r="36" customFormat="false" ht="12.8" hidden="false" customHeight="false" outlineLevel="0" collapsed="false">
      <c r="A36" s="0" t="n">
        <v>83</v>
      </c>
      <c r="B36" s="0" t="n">
        <v>18659381.9248273</v>
      </c>
      <c r="C36" s="0" t="n">
        <v>17952862.4489951</v>
      </c>
      <c r="D36" s="0" t="n">
        <v>60742804.4383283</v>
      </c>
      <c r="E36" s="0" t="n">
        <v>65966085.1021543</v>
      </c>
      <c r="F36" s="0" t="n">
        <v>0</v>
      </c>
      <c r="G36" s="0" t="n">
        <v>404589.549785169</v>
      </c>
      <c r="H36" s="0" t="n">
        <v>229853.982062594</v>
      </c>
      <c r="I36" s="0" t="n">
        <v>102965.634263528</v>
      </c>
    </row>
    <row r="37" customFormat="false" ht="12.8" hidden="false" customHeight="false" outlineLevel="0" collapsed="false">
      <c r="A37" s="0" t="n">
        <v>84</v>
      </c>
      <c r="B37" s="0" t="n">
        <v>21798460.2537488</v>
      </c>
      <c r="C37" s="0" t="n">
        <v>21101726.2182164</v>
      </c>
      <c r="D37" s="0" t="n">
        <v>71187382.5445795</v>
      </c>
      <c r="E37" s="0" t="n">
        <v>66801364.320894</v>
      </c>
      <c r="F37" s="0" t="n">
        <v>11133560.720149</v>
      </c>
      <c r="G37" s="0" t="n">
        <v>389903.582281274</v>
      </c>
      <c r="H37" s="0" t="n">
        <v>234339.842800124</v>
      </c>
      <c r="I37" s="0" t="n">
        <v>103558.014930073</v>
      </c>
    </row>
    <row r="38" customFormat="false" ht="12.8" hidden="false" customHeight="false" outlineLevel="0" collapsed="false">
      <c r="A38" s="0" t="n">
        <v>85</v>
      </c>
      <c r="B38" s="0" t="n">
        <v>19316577.8707148</v>
      </c>
      <c r="C38" s="0" t="n">
        <v>18585130.8164468</v>
      </c>
      <c r="D38" s="0" t="n">
        <v>63031129.0274497</v>
      </c>
      <c r="E38" s="0" t="n">
        <v>68083372.3567396</v>
      </c>
      <c r="F38" s="0" t="n">
        <v>0</v>
      </c>
      <c r="G38" s="0" t="n">
        <v>428224.878897147</v>
      </c>
      <c r="H38" s="0" t="n">
        <v>231625.116117627</v>
      </c>
      <c r="I38" s="0" t="n">
        <v>102281.513218941</v>
      </c>
    </row>
    <row r="39" customFormat="false" ht="12.8" hidden="false" customHeight="false" outlineLevel="0" collapsed="false">
      <c r="A39" s="0" t="n">
        <v>86</v>
      </c>
      <c r="B39" s="0" t="n">
        <v>22447631.5007476</v>
      </c>
      <c r="C39" s="0" t="n">
        <v>21695409.7354842</v>
      </c>
      <c r="D39" s="0" t="n">
        <v>73298530.6028012</v>
      </c>
      <c r="E39" s="0" t="n">
        <v>68507954.194113</v>
      </c>
      <c r="F39" s="0" t="n">
        <v>11417992.3656855</v>
      </c>
      <c r="G39" s="0" t="n">
        <v>445094.091717203</v>
      </c>
      <c r="H39" s="0" t="n">
        <v>235913.165677116</v>
      </c>
      <c r="I39" s="0" t="n">
        <v>101735.011241501</v>
      </c>
    </row>
    <row r="40" customFormat="false" ht="12.8" hidden="false" customHeight="false" outlineLevel="0" collapsed="false">
      <c r="A40" s="0" t="n">
        <v>87</v>
      </c>
      <c r="B40" s="0" t="n">
        <v>19581097.5365896</v>
      </c>
      <c r="C40" s="0" t="n">
        <v>18830532.8514867</v>
      </c>
      <c r="D40" s="0" t="n">
        <v>64004985.9113451</v>
      </c>
      <c r="E40" s="0" t="n">
        <v>68776235.4690355</v>
      </c>
      <c r="F40" s="0" t="n">
        <v>0</v>
      </c>
      <c r="G40" s="0" t="n">
        <v>439994.843388965</v>
      </c>
      <c r="H40" s="0" t="n">
        <v>239461.788603668</v>
      </c>
      <c r="I40" s="0" t="n">
        <v>101582.933014587</v>
      </c>
    </row>
    <row r="41" customFormat="false" ht="12.8" hidden="false" customHeight="false" outlineLevel="0" collapsed="false">
      <c r="A41" s="0" t="n">
        <v>88</v>
      </c>
      <c r="B41" s="0" t="n">
        <v>22711682.9645241</v>
      </c>
      <c r="C41" s="0" t="n">
        <v>21960379.4854474</v>
      </c>
      <c r="D41" s="0" t="n">
        <v>74303800.9765952</v>
      </c>
      <c r="E41" s="0" t="n">
        <v>69235210.5976131</v>
      </c>
      <c r="F41" s="0" t="n">
        <v>11539201.7662688</v>
      </c>
      <c r="G41" s="0" t="n">
        <v>439227.629430189</v>
      </c>
      <c r="H41" s="0" t="n">
        <v>240545.325127622</v>
      </c>
      <c r="I41" s="0" t="n">
        <v>102186.463598482</v>
      </c>
    </row>
    <row r="42" customFormat="false" ht="12.8" hidden="false" customHeight="false" outlineLevel="0" collapsed="false">
      <c r="A42" s="0" t="n">
        <v>89</v>
      </c>
      <c r="B42" s="0" t="n">
        <v>19809340.837662</v>
      </c>
      <c r="C42" s="0" t="n">
        <v>19027924.1147458</v>
      </c>
      <c r="D42" s="0" t="n">
        <v>64774846.1866582</v>
      </c>
      <c r="E42" s="0" t="n">
        <v>69332058.0707579</v>
      </c>
      <c r="F42" s="0" t="n">
        <v>0</v>
      </c>
      <c r="G42" s="0" t="n">
        <v>461450.183316041</v>
      </c>
      <c r="H42" s="0" t="n">
        <v>246829.478317889</v>
      </c>
      <c r="I42" s="0" t="n">
        <v>104481.516117523</v>
      </c>
    </row>
    <row r="43" customFormat="false" ht="12.8" hidden="false" customHeight="false" outlineLevel="0" collapsed="false">
      <c r="A43" s="0" t="n">
        <v>90</v>
      </c>
      <c r="B43" s="0" t="n">
        <v>22888270.8518819</v>
      </c>
      <c r="C43" s="0" t="n">
        <v>22106099.1839638</v>
      </c>
      <c r="D43" s="0" t="n">
        <v>74932400.8741401</v>
      </c>
      <c r="E43" s="0" t="n">
        <v>69535840.7018592</v>
      </c>
      <c r="F43" s="0" t="n">
        <v>11589306.7836432</v>
      </c>
      <c r="G43" s="0" t="n">
        <v>451182.92229224</v>
      </c>
      <c r="H43" s="0" t="n">
        <v>256312.878705113</v>
      </c>
      <c r="I43" s="0" t="n">
        <v>106679.809886819</v>
      </c>
    </row>
    <row r="44" customFormat="false" ht="12.8" hidden="false" customHeight="false" outlineLevel="0" collapsed="false">
      <c r="A44" s="0" t="n">
        <v>91</v>
      </c>
      <c r="B44" s="0" t="n">
        <v>20042206.1485412</v>
      </c>
      <c r="C44" s="0" t="n">
        <v>19288471.1087874</v>
      </c>
      <c r="D44" s="0" t="n">
        <v>65784785.6179705</v>
      </c>
      <c r="E44" s="0" t="n">
        <v>70137399.3937292</v>
      </c>
      <c r="F44" s="0" t="n">
        <v>0</v>
      </c>
      <c r="G44" s="0" t="n">
        <v>418914.363773529</v>
      </c>
      <c r="H44" s="0" t="n">
        <v>260743.252847065</v>
      </c>
      <c r="I44" s="0" t="n">
        <v>105824.890190266</v>
      </c>
    </row>
    <row r="45" customFormat="false" ht="12.8" hidden="false" customHeight="false" outlineLevel="0" collapsed="false">
      <c r="A45" s="0" t="n">
        <v>92</v>
      </c>
      <c r="B45" s="0" t="n">
        <v>23316025.6152872</v>
      </c>
      <c r="C45" s="0" t="n">
        <v>22571195.9163567</v>
      </c>
      <c r="D45" s="0" t="n">
        <v>76612392.0221628</v>
      </c>
      <c r="E45" s="0" t="n">
        <v>70917960.4174966</v>
      </c>
      <c r="F45" s="0" t="n">
        <v>11819660.0695828</v>
      </c>
      <c r="G45" s="0" t="n">
        <v>407687.165526399</v>
      </c>
      <c r="H45" s="0" t="n">
        <v>262387.656541691</v>
      </c>
      <c r="I45" s="0" t="n">
        <v>106792.681232037</v>
      </c>
    </row>
    <row r="46" customFormat="false" ht="12.8" hidden="false" customHeight="false" outlineLevel="0" collapsed="false">
      <c r="A46" s="0" t="n">
        <v>93</v>
      </c>
      <c r="B46" s="0" t="n">
        <v>20379415.0899054</v>
      </c>
      <c r="C46" s="0" t="n">
        <v>19568273.4046008</v>
      </c>
      <c r="D46" s="0" t="n">
        <v>66807039.0225546</v>
      </c>
      <c r="E46" s="0" t="n">
        <v>71039265.1979733</v>
      </c>
      <c r="F46" s="0" t="n">
        <v>0</v>
      </c>
      <c r="G46" s="0" t="n">
        <v>474393.035854313</v>
      </c>
      <c r="H46" s="0" t="n">
        <v>261357.389257313</v>
      </c>
      <c r="I46" s="0" t="n">
        <v>107701.800275731</v>
      </c>
    </row>
    <row r="47" customFormat="false" ht="12.8" hidden="false" customHeight="false" outlineLevel="0" collapsed="false">
      <c r="A47" s="0" t="n">
        <v>94</v>
      </c>
      <c r="B47" s="0" t="n">
        <v>23595619.6352622</v>
      </c>
      <c r="C47" s="0" t="n">
        <v>22773774.5611402</v>
      </c>
      <c r="D47" s="0" t="n">
        <v>77350323.6819515</v>
      </c>
      <c r="E47" s="0" t="n">
        <v>71456412.8260486</v>
      </c>
      <c r="F47" s="0" t="n">
        <v>11909402.1376748</v>
      </c>
      <c r="G47" s="0" t="n">
        <v>484768.416110901</v>
      </c>
      <c r="H47" s="0" t="n">
        <v>261835.278857722</v>
      </c>
      <c r="I47" s="0" t="n">
        <v>107487.684504932</v>
      </c>
    </row>
    <row r="48" customFormat="false" ht="12.8" hidden="false" customHeight="false" outlineLevel="0" collapsed="false">
      <c r="A48" s="0" t="n">
        <v>95</v>
      </c>
      <c r="B48" s="0" t="n">
        <v>20583144.9766338</v>
      </c>
      <c r="C48" s="0" t="n">
        <v>19737110.2442887</v>
      </c>
      <c r="D48" s="0" t="n">
        <v>67436645.7056715</v>
      </c>
      <c r="E48" s="0" t="n">
        <v>71537442.4357018</v>
      </c>
      <c r="F48" s="0" t="n">
        <v>0</v>
      </c>
      <c r="G48" s="0" t="n">
        <v>501134.583117991</v>
      </c>
      <c r="H48" s="0" t="n">
        <v>267862.198095699</v>
      </c>
      <c r="I48" s="0" t="n">
        <v>110054.215901905</v>
      </c>
    </row>
    <row r="49" customFormat="false" ht="12.8" hidden="false" customHeight="false" outlineLevel="0" collapsed="false">
      <c r="A49" s="0" t="n">
        <v>96</v>
      </c>
      <c r="B49" s="0" t="n">
        <v>24116061.5895516</v>
      </c>
      <c r="C49" s="0" t="n">
        <v>23280506.468601</v>
      </c>
      <c r="D49" s="0" t="n">
        <v>79118618.6316569</v>
      </c>
      <c r="E49" s="0" t="n">
        <v>72934621.6674534</v>
      </c>
      <c r="F49" s="0" t="n">
        <v>12155770.2779089</v>
      </c>
      <c r="G49" s="0" t="n">
        <v>489967.866582107</v>
      </c>
      <c r="H49" s="0" t="n">
        <v>269300.580773744</v>
      </c>
      <c r="I49" s="0" t="n">
        <v>108980.962278238</v>
      </c>
    </row>
    <row r="50" customFormat="false" ht="12.8" hidden="false" customHeight="false" outlineLevel="0" collapsed="false">
      <c r="A50" s="0" t="n">
        <v>97</v>
      </c>
      <c r="B50" s="0" t="n">
        <v>21120756.8216495</v>
      </c>
      <c r="C50" s="0" t="n">
        <v>20260344.04094</v>
      </c>
      <c r="D50" s="0" t="n">
        <v>69258851.7108828</v>
      </c>
      <c r="E50" s="0" t="n">
        <v>73302651.7090959</v>
      </c>
      <c r="F50" s="0" t="n">
        <v>0</v>
      </c>
      <c r="G50" s="0" t="n">
        <v>504834.876977326</v>
      </c>
      <c r="H50" s="0" t="n">
        <v>277931.71501861</v>
      </c>
      <c r="I50" s="0" t="n">
        <v>110923.126733596</v>
      </c>
    </row>
    <row r="51" customFormat="false" ht="12.8" hidden="false" customHeight="false" outlineLevel="0" collapsed="false">
      <c r="A51" s="0" t="n">
        <v>98</v>
      </c>
      <c r="B51" s="0" t="n">
        <v>24447162.414121</v>
      </c>
      <c r="C51" s="0" t="n">
        <v>23646933.9744558</v>
      </c>
      <c r="D51" s="0" t="n">
        <v>80399394.2987404</v>
      </c>
      <c r="E51" s="0" t="n">
        <v>73971079.5358986</v>
      </c>
      <c r="F51" s="0" t="n">
        <v>12328513.2559831</v>
      </c>
      <c r="G51" s="0" t="n">
        <v>447968.035819624</v>
      </c>
      <c r="H51" s="0" t="n">
        <v>275954.897599176</v>
      </c>
      <c r="I51" s="0" t="n">
        <v>109007.866066321</v>
      </c>
    </row>
    <row r="52" customFormat="false" ht="12.8" hidden="false" customHeight="false" outlineLevel="0" collapsed="false">
      <c r="A52" s="0" t="n">
        <v>99</v>
      </c>
      <c r="B52" s="0" t="n">
        <v>21310400.6517431</v>
      </c>
      <c r="C52" s="0" t="n">
        <v>20472113.5656836</v>
      </c>
      <c r="D52" s="0" t="n">
        <v>70033293.2896268</v>
      </c>
      <c r="E52" s="0" t="n">
        <v>73964643.9629124</v>
      </c>
      <c r="F52" s="0" t="n">
        <v>0</v>
      </c>
      <c r="G52" s="0" t="n">
        <v>481760.480629013</v>
      </c>
      <c r="H52" s="0" t="n">
        <v>279346.90510199</v>
      </c>
      <c r="I52" s="0" t="n">
        <v>110256.714755003</v>
      </c>
    </row>
    <row r="53" customFormat="false" ht="12.8" hidden="false" customHeight="false" outlineLevel="0" collapsed="false">
      <c r="A53" s="0" t="n">
        <v>100</v>
      </c>
      <c r="B53" s="0" t="n">
        <v>24784209.8585238</v>
      </c>
      <c r="C53" s="0" t="n">
        <v>23900634.8258523</v>
      </c>
      <c r="D53" s="0" t="n">
        <v>81309234.0679405</v>
      </c>
      <c r="E53" s="0" t="n">
        <v>74703961.7360712</v>
      </c>
      <c r="F53" s="0" t="n">
        <v>12450660.2893452</v>
      </c>
      <c r="G53" s="0" t="n">
        <v>517255.108150772</v>
      </c>
      <c r="H53" s="0" t="n">
        <v>287347.663962626</v>
      </c>
      <c r="I53" s="0" t="n">
        <v>112817.51508306</v>
      </c>
    </row>
    <row r="54" customFormat="false" ht="12.8" hidden="false" customHeight="false" outlineLevel="0" collapsed="false">
      <c r="A54" s="0" t="n">
        <v>101</v>
      </c>
      <c r="B54" s="0" t="n">
        <v>21617890.2153081</v>
      </c>
      <c r="C54" s="0" t="n">
        <v>20779824.27416</v>
      </c>
      <c r="D54" s="0" t="n">
        <v>71133548.5450017</v>
      </c>
      <c r="E54" s="0" t="n">
        <v>74989282.5095333</v>
      </c>
      <c r="F54" s="0" t="n">
        <v>0</v>
      </c>
      <c r="G54" s="0" t="n">
        <v>474335.68579038</v>
      </c>
      <c r="H54" s="0" t="n">
        <v>284880.708795025</v>
      </c>
      <c r="I54" s="0" t="n">
        <v>112642.209375385</v>
      </c>
    </row>
    <row r="55" customFormat="false" ht="12.8" hidden="false" customHeight="false" outlineLevel="0" collapsed="false">
      <c r="A55" s="0" t="n">
        <v>102</v>
      </c>
      <c r="B55" s="0" t="n">
        <v>24995119.7398205</v>
      </c>
      <c r="C55" s="0" t="n">
        <v>24139187.0062773</v>
      </c>
      <c r="D55" s="0" t="n">
        <v>82171071.8975317</v>
      </c>
      <c r="E55" s="0" t="n">
        <v>75481198.1602518</v>
      </c>
      <c r="F55" s="0" t="n">
        <v>12580199.6933753</v>
      </c>
      <c r="G55" s="0" t="n">
        <v>490546.940031885</v>
      </c>
      <c r="H55" s="0" t="n">
        <v>287216.488091728</v>
      </c>
      <c r="I55" s="0" t="n">
        <v>111670.436313592</v>
      </c>
    </row>
    <row r="56" customFormat="false" ht="12.8" hidden="false" customHeight="false" outlineLevel="0" collapsed="false">
      <c r="A56" s="0" t="n">
        <v>103</v>
      </c>
      <c r="B56" s="0" t="n">
        <v>21901338.2462657</v>
      </c>
      <c r="C56" s="0" t="n">
        <v>20994773.9059099</v>
      </c>
      <c r="D56" s="0" t="n">
        <v>71920032.2466304</v>
      </c>
      <c r="E56" s="0" t="n">
        <v>75780434.0788967</v>
      </c>
      <c r="F56" s="0" t="n">
        <v>0</v>
      </c>
      <c r="G56" s="0" t="n">
        <v>531829.925712031</v>
      </c>
      <c r="H56" s="0" t="n">
        <v>294446.179265709</v>
      </c>
      <c r="I56" s="0" t="n">
        <v>114697.47911148</v>
      </c>
    </row>
    <row r="57" customFormat="false" ht="12.8" hidden="false" customHeight="false" outlineLevel="0" collapsed="false">
      <c r="A57" s="0" t="n">
        <v>104</v>
      </c>
      <c r="B57" s="0" t="n">
        <v>25442946.7914863</v>
      </c>
      <c r="C57" s="0" t="n">
        <v>24547166.6318025</v>
      </c>
      <c r="D57" s="0" t="n">
        <v>83593401.9799155</v>
      </c>
      <c r="E57" s="0" t="n">
        <v>76613453.0730123</v>
      </c>
      <c r="F57" s="0" t="n">
        <v>12768908.8455021</v>
      </c>
      <c r="G57" s="0" t="n">
        <v>518312.565465346</v>
      </c>
      <c r="H57" s="0" t="n">
        <v>297177.213377095</v>
      </c>
      <c r="I57" s="0" t="n">
        <v>114700.544059207</v>
      </c>
    </row>
    <row r="58" customFormat="false" ht="12.8" hidden="false" customHeight="false" outlineLevel="0" collapsed="false">
      <c r="A58" s="0" t="n">
        <v>105</v>
      </c>
      <c r="B58" s="0" t="n">
        <v>22240524.8993943</v>
      </c>
      <c r="C58" s="0" t="n">
        <v>21346348.9256883</v>
      </c>
      <c r="D58" s="0" t="n">
        <v>73155440.8413379</v>
      </c>
      <c r="E58" s="0" t="n">
        <v>76960354.7657624</v>
      </c>
      <c r="F58" s="0" t="n">
        <v>0</v>
      </c>
      <c r="G58" s="0" t="n">
        <v>517882.03215039</v>
      </c>
      <c r="H58" s="0" t="n">
        <v>296338.95527867</v>
      </c>
      <c r="I58" s="0" t="n">
        <v>114221.408967046</v>
      </c>
    </row>
    <row r="59" customFormat="false" ht="12.8" hidden="false" customHeight="false" outlineLevel="0" collapsed="false">
      <c r="A59" s="0" t="n">
        <v>106</v>
      </c>
      <c r="B59" s="0" t="n">
        <v>25602761.2493019</v>
      </c>
      <c r="C59" s="0" t="n">
        <v>24744826.4529268</v>
      </c>
      <c r="D59" s="0" t="n">
        <v>84307523.6635762</v>
      </c>
      <c r="E59" s="0" t="n">
        <v>77201702.0342773</v>
      </c>
      <c r="F59" s="0" t="n">
        <v>12866950.3390462</v>
      </c>
      <c r="G59" s="0" t="n">
        <v>476732.555490636</v>
      </c>
      <c r="H59" s="0" t="n">
        <v>299920.561711272</v>
      </c>
      <c r="I59" s="0" t="n">
        <v>116116.684533198</v>
      </c>
    </row>
    <row r="60" customFormat="false" ht="12.8" hidden="false" customHeight="false" outlineLevel="0" collapsed="false">
      <c r="A60" s="0" t="n">
        <v>107</v>
      </c>
      <c r="B60" s="0" t="n">
        <v>22563150.7945906</v>
      </c>
      <c r="C60" s="0" t="n">
        <v>21623129.4748904</v>
      </c>
      <c r="D60" s="0" t="n">
        <v>74140951.1083949</v>
      </c>
      <c r="E60" s="0" t="n">
        <v>77851402.4539074</v>
      </c>
      <c r="F60" s="0" t="n">
        <v>0</v>
      </c>
      <c r="G60" s="0" t="n">
        <v>555959.627831138</v>
      </c>
      <c r="H60" s="0" t="n">
        <v>301941.764940854</v>
      </c>
      <c r="I60" s="0" t="n">
        <v>117314.181326006</v>
      </c>
    </row>
    <row r="61" customFormat="false" ht="12.8" hidden="false" customHeight="false" outlineLevel="0" collapsed="false">
      <c r="A61" s="0" t="n">
        <v>108</v>
      </c>
      <c r="B61" s="0" t="n">
        <v>26068956.5420523</v>
      </c>
      <c r="C61" s="0" t="n">
        <v>25142675.0767843</v>
      </c>
      <c r="D61" s="0" t="n">
        <v>85725715.3090851</v>
      </c>
      <c r="E61" s="0" t="n">
        <v>78407109.3329829</v>
      </c>
      <c r="F61" s="0" t="n">
        <v>13067851.5554972</v>
      </c>
      <c r="G61" s="0" t="n">
        <v>547168.708018818</v>
      </c>
      <c r="H61" s="0" t="n">
        <v>298764.766024752</v>
      </c>
      <c r="I61" s="0" t="n">
        <v>114782.844606317</v>
      </c>
    </row>
    <row r="62" customFormat="false" ht="12.8" hidden="false" customHeight="false" outlineLevel="0" collapsed="false">
      <c r="A62" s="0" t="n">
        <v>109</v>
      </c>
      <c r="B62" s="0" t="n">
        <v>22950554.9984043</v>
      </c>
      <c r="C62" s="0" t="n">
        <v>21995635.6685248</v>
      </c>
      <c r="D62" s="0" t="n">
        <v>75479894.0002256</v>
      </c>
      <c r="E62" s="0" t="n">
        <v>79199727.3501389</v>
      </c>
      <c r="F62" s="0" t="n">
        <v>0</v>
      </c>
      <c r="G62" s="0" t="n">
        <v>568265.030877252</v>
      </c>
      <c r="H62" s="0" t="n">
        <v>303719.399404838</v>
      </c>
      <c r="I62" s="0" t="n">
        <v>118478.427996349</v>
      </c>
    </row>
    <row r="63" customFormat="false" ht="12.8" hidden="false" customHeight="false" outlineLevel="0" collapsed="false">
      <c r="A63" s="0" t="n">
        <v>110</v>
      </c>
      <c r="B63" s="0" t="n">
        <v>26352826.2799496</v>
      </c>
      <c r="C63" s="0" t="n">
        <v>25426680.8809406</v>
      </c>
      <c r="D63" s="0" t="n">
        <v>86750261.0791263</v>
      </c>
      <c r="E63" s="0" t="n">
        <v>79294085.589933</v>
      </c>
      <c r="F63" s="0" t="n">
        <v>13215680.9316555</v>
      </c>
      <c r="G63" s="0" t="n">
        <v>530131.553405323</v>
      </c>
      <c r="H63" s="0" t="n">
        <v>312238.794988779</v>
      </c>
      <c r="I63" s="0" t="n">
        <v>119678.643735608</v>
      </c>
    </row>
    <row r="64" customFormat="false" ht="12.8" hidden="false" customHeight="false" outlineLevel="0" collapsed="false">
      <c r="A64" s="0" t="n">
        <v>111</v>
      </c>
      <c r="B64" s="0" t="n">
        <v>23005680.6015808</v>
      </c>
      <c r="C64" s="0" t="n">
        <v>22101386.7780917</v>
      </c>
      <c r="D64" s="0" t="n">
        <v>75900091.0887371</v>
      </c>
      <c r="E64" s="0" t="n">
        <v>79598895.7566389</v>
      </c>
      <c r="F64" s="0" t="n">
        <v>0</v>
      </c>
      <c r="G64" s="0" t="n">
        <v>516821.732980529</v>
      </c>
      <c r="H64" s="0" t="n">
        <v>305261.459144146</v>
      </c>
      <c r="I64" s="0" t="n">
        <v>117443.759092013</v>
      </c>
    </row>
    <row r="65" customFormat="false" ht="12.8" hidden="false" customHeight="false" outlineLevel="0" collapsed="false">
      <c r="A65" s="0" t="n">
        <v>112</v>
      </c>
      <c r="B65" s="0" t="n">
        <v>26610910.814614</v>
      </c>
      <c r="C65" s="0" t="n">
        <v>25662535.3798413</v>
      </c>
      <c r="D65" s="0" t="n">
        <v>87601717.6973356</v>
      </c>
      <c r="E65" s="0" t="n">
        <v>80012924.1583795</v>
      </c>
      <c r="F65" s="0" t="n">
        <v>13335487.3597299</v>
      </c>
      <c r="G65" s="0" t="n">
        <v>561198.591365845</v>
      </c>
      <c r="H65" s="0" t="n">
        <v>304845.925446412</v>
      </c>
      <c r="I65" s="0" t="n">
        <v>117615.597086422</v>
      </c>
    </row>
    <row r="66" customFormat="false" ht="12.8" hidden="false" customHeight="false" outlineLevel="0" collapsed="false">
      <c r="A66" s="0" t="n">
        <v>113</v>
      </c>
      <c r="B66" s="0" t="n">
        <v>23229445.7866196</v>
      </c>
      <c r="C66" s="0" t="n">
        <v>22289803.3579911</v>
      </c>
      <c r="D66" s="0" t="n">
        <v>76524440.4597171</v>
      </c>
      <c r="E66" s="0" t="n">
        <v>80259426.6719731</v>
      </c>
      <c r="F66" s="0" t="n">
        <v>0</v>
      </c>
      <c r="G66" s="0" t="n">
        <v>547232.573773689</v>
      </c>
      <c r="H66" s="0" t="n">
        <v>309913.81789891</v>
      </c>
      <c r="I66" s="0" t="n">
        <v>117851.481365454</v>
      </c>
    </row>
    <row r="67" customFormat="false" ht="12.8" hidden="false" customHeight="false" outlineLevel="0" collapsed="false">
      <c r="A67" s="0" t="n">
        <v>114</v>
      </c>
      <c r="B67" s="0" t="n">
        <v>26876802.2189556</v>
      </c>
      <c r="C67" s="0" t="n">
        <v>25963420.2542547</v>
      </c>
      <c r="D67" s="0" t="n">
        <v>88616659.6993216</v>
      </c>
      <c r="E67" s="0" t="n">
        <v>80903216.5200757</v>
      </c>
      <c r="F67" s="0" t="n">
        <v>13483869.4200126</v>
      </c>
      <c r="G67" s="0" t="n">
        <v>515279.012964878</v>
      </c>
      <c r="H67" s="0" t="n">
        <v>313709.736177379</v>
      </c>
      <c r="I67" s="0" t="n">
        <v>120561.736512338</v>
      </c>
    </row>
    <row r="68" customFormat="false" ht="12.8" hidden="false" customHeight="false" outlineLevel="0" collapsed="false">
      <c r="A68" s="0" t="n">
        <v>115</v>
      </c>
      <c r="B68" s="0" t="n">
        <v>23472036.3393361</v>
      </c>
      <c r="C68" s="0" t="n">
        <v>22529618.4831444</v>
      </c>
      <c r="D68" s="0" t="n">
        <v>77399384.8732785</v>
      </c>
      <c r="E68" s="0" t="n">
        <v>81051803.1138589</v>
      </c>
      <c r="F68" s="0" t="n">
        <v>0</v>
      </c>
      <c r="G68" s="0" t="n">
        <v>542335.614300595</v>
      </c>
      <c r="H68" s="0" t="n">
        <v>314239.008885595</v>
      </c>
      <c r="I68" s="0" t="n">
        <v>122633.190007912</v>
      </c>
    </row>
    <row r="69" customFormat="false" ht="12.8" hidden="false" customHeight="false" outlineLevel="0" collapsed="false">
      <c r="A69" s="0" t="n">
        <v>116</v>
      </c>
      <c r="B69" s="0" t="n">
        <v>27202803.422779</v>
      </c>
      <c r="C69" s="0" t="n">
        <v>26249673.2388355</v>
      </c>
      <c r="D69" s="0" t="n">
        <v>89611161.7685329</v>
      </c>
      <c r="E69" s="0" t="n">
        <v>81753989.3321719</v>
      </c>
      <c r="F69" s="0" t="n">
        <v>13625664.8886953</v>
      </c>
      <c r="G69" s="0" t="n">
        <v>555760.325925722</v>
      </c>
      <c r="H69" s="0" t="n">
        <v>313458.486364147</v>
      </c>
      <c r="I69" s="0" t="n">
        <v>119873.388076536</v>
      </c>
    </row>
    <row r="70" customFormat="false" ht="12.8" hidden="false" customHeight="false" outlineLevel="0" collapsed="false">
      <c r="A70" s="0" t="n">
        <v>117</v>
      </c>
      <c r="B70" s="0" t="n">
        <v>23560766.5610573</v>
      </c>
      <c r="C70" s="0" t="n">
        <v>22627057.791993</v>
      </c>
      <c r="D70" s="0" t="n">
        <v>77746221.0113479</v>
      </c>
      <c r="E70" s="0" t="n">
        <v>81318743.8806751</v>
      </c>
      <c r="F70" s="0" t="n">
        <v>0</v>
      </c>
      <c r="G70" s="0" t="n">
        <v>533131.807339206</v>
      </c>
      <c r="H70" s="0" t="n">
        <v>314662.137258455</v>
      </c>
      <c r="I70" s="0" t="n">
        <v>122735.463523756</v>
      </c>
    </row>
    <row r="71" customFormat="false" ht="12.8" hidden="false" customHeight="false" outlineLevel="0" collapsed="false">
      <c r="A71" s="0" t="n">
        <v>118</v>
      </c>
      <c r="B71" s="0" t="n">
        <v>27201870.060144</v>
      </c>
      <c r="C71" s="0" t="n">
        <v>26248904.4070801</v>
      </c>
      <c r="D71" s="0" t="n">
        <v>89643415.9634116</v>
      </c>
      <c r="E71" s="0" t="n">
        <v>81727135.3377583</v>
      </c>
      <c r="F71" s="0" t="n">
        <v>13621189.2229597</v>
      </c>
      <c r="G71" s="0" t="n">
        <v>553453.247499123</v>
      </c>
      <c r="H71" s="0" t="n">
        <v>314584.104934924</v>
      </c>
      <c r="I71" s="0" t="n">
        <v>121326.143756955</v>
      </c>
    </row>
    <row r="72" customFormat="false" ht="12.8" hidden="false" customHeight="false" outlineLevel="0" collapsed="false">
      <c r="A72" s="0" t="n">
        <v>119</v>
      </c>
      <c r="B72" s="0" t="n">
        <v>23739844.697781</v>
      </c>
      <c r="C72" s="0" t="n">
        <v>22808008.5756679</v>
      </c>
      <c r="D72" s="0" t="n">
        <v>78415067.0142077</v>
      </c>
      <c r="E72" s="0" t="n">
        <v>81956979.6459357</v>
      </c>
      <c r="F72" s="0" t="n">
        <v>0</v>
      </c>
      <c r="G72" s="0" t="n">
        <v>539439.026091655</v>
      </c>
      <c r="H72" s="0" t="n">
        <v>310346.220327021</v>
      </c>
      <c r="I72" s="0" t="n">
        <v>117215.536706394</v>
      </c>
    </row>
    <row r="73" customFormat="false" ht="12.8" hidden="false" customHeight="false" outlineLevel="0" collapsed="false">
      <c r="A73" s="0" t="n">
        <v>120</v>
      </c>
      <c r="B73" s="0" t="n">
        <v>27477903.2741833</v>
      </c>
      <c r="C73" s="0" t="n">
        <v>26510742.3000691</v>
      </c>
      <c r="D73" s="0" t="n">
        <v>90595661.3979568</v>
      </c>
      <c r="E73" s="0" t="n">
        <v>82472220.2174311</v>
      </c>
      <c r="F73" s="0" t="n">
        <v>13745370.0362385</v>
      </c>
      <c r="G73" s="0" t="n">
        <v>568043.732207654</v>
      </c>
      <c r="H73" s="0" t="n">
        <v>316223.28642231</v>
      </c>
      <c r="I73" s="0" t="n">
        <v>118419.936405916</v>
      </c>
    </row>
    <row r="74" customFormat="false" ht="12.8" hidden="false" customHeight="false" outlineLevel="0" collapsed="false">
      <c r="A74" s="0" t="n">
        <v>121</v>
      </c>
      <c r="B74" s="0" t="n">
        <v>23863903.1098418</v>
      </c>
      <c r="C74" s="0" t="n">
        <v>22946707.0659508</v>
      </c>
      <c r="D74" s="0" t="n">
        <v>78900559.5076495</v>
      </c>
      <c r="E74" s="0" t="n">
        <v>82392586.5723581</v>
      </c>
      <c r="F74" s="0" t="n">
        <v>0</v>
      </c>
      <c r="G74" s="0" t="n">
        <v>511655.435481475</v>
      </c>
      <c r="H74" s="0" t="n">
        <v>320518.831498787</v>
      </c>
      <c r="I74" s="0" t="n">
        <v>121459.68130093</v>
      </c>
    </row>
    <row r="75" customFormat="false" ht="12.8" hidden="false" customHeight="false" outlineLevel="0" collapsed="false">
      <c r="A75" s="0" t="n">
        <v>122</v>
      </c>
      <c r="B75" s="0" t="n">
        <v>27560587.8804192</v>
      </c>
      <c r="C75" s="0" t="n">
        <v>26600933.5078109</v>
      </c>
      <c r="D75" s="0" t="n">
        <v>90914753.833858</v>
      </c>
      <c r="E75" s="0" t="n">
        <v>82692275.697565</v>
      </c>
      <c r="F75" s="0" t="n">
        <v>13782045.9495942</v>
      </c>
      <c r="G75" s="0" t="n">
        <v>554907.836542466</v>
      </c>
      <c r="H75" s="0" t="n">
        <v>319750.405255165</v>
      </c>
      <c r="I75" s="0" t="n">
        <v>121423.044015251</v>
      </c>
    </row>
    <row r="76" customFormat="false" ht="12.8" hidden="false" customHeight="false" outlineLevel="0" collapsed="false">
      <c r="A76" s="0" t="n">
        <v>123</v>
      </c>
      <c r="B76" s="0" t="n">
        <v>23985661.2211277</v>
      </c>
      <c r="C76" s="0" t="n">
        <v>22991777.9836976</v>
      </c>
      <c r="D76" s="0" t="n">
        <v>79036343.6733818</v>
      </c>
      <c r="E76" s="0" t="n">
        <v>82499392.2388219</v>
      </c>
      <c r="F76" s="0" t="n">
        <v>0</v>
      </c>
      <c r="G76" s="0" t="n">
        <v>576789.406616704</v>
      </c>
      <c r="H76" s="0" t="n">
        <v>329498.105908104</v>
      </c>
      <c r="I76" s="0" t="n">
        <v>125136.749864669</v>
      </c>
    </row>
    <row r="77" customFormat="false" ht="12.8" hidden="false" customHeight="false" outlineLevel="0" collapsed="false">
      <c r="A77" s="0" t="n">
        <v>124</v>
      </c>
      <c r="B77" s="0" t="n">
        <v>27695899.7529162</v>
      </c>
      <c r="C77" s="0" t="n">
        <v>26742308.1428575</v>
      </c>
      <c r="D77" s="0" t="n">
        <v>91355752.6642917</v>
      </c>
      <c r="E77" s="0" t="n">
        <v>83072408.4146795</v>
      </c>
      <c r="F77" s="0" t="n">
        <v>13845401.4024466</v>
      </c>
      <c r="G77" s="0" t="n">
        <v>545067.074280301</v>
      </c>
      <c r="H77" s="0" t="n">
        <v>322329.547865927</v>
      </c>
      <c r="I77" s="0" t="n">
        <v>123135.697017891</v>
      </c>
    </row>
    <row r="78" customFormat="false" ht="12.8" hidden="false" customHeight="false" outlineLevel="0" collapsed="false">
      <c r="A78" s="0" t="n">
        <v>125</v>
      </c>
      <c r="B78" s="0" t="n">
        <v>24323898.8277857</v>
      </c>
      <c r="C78" s="0" t="n">
        <v>23345434.0212929</v>
      </c>
      <c r="D78" s="0" t="n">
        <v>80286466.6518919</v>
      </c>
      <c r="E78" s="0" t="n">
        <v>83647938.1756713</v>
      </c>
      <c r="F78" s="0" t="n">
        <v>0</v>
      </c>
      <c r="G78" s="0" t="n">
        <v>578498.533824924</v>
      </c>
      <c r="H78" s="0" t="n">
        <v>316044.731988835</v>
      </c>
      <c r="I78" s="0" t="n">
        <v>119887.915255745</v>
      </c>
    </row>
    <row r="79" customFormat="false" ht="12.8" hidden="false" customHeight="false" outlineLevel="0" collapsed="false">
      <c r="A79" s="0" t="n">
        <v>126</v>
      </c>
      <c r="B79" s="0" t="n">
        <v>28084237.2295809</v>
      </c>
      <c r="C79" s="0" t="n">
        <v>27094378.9356722</v>
      </c>
      <c r="D79" s="0" t="n">
        <v>92580325.6066946</v>
      </c>
      <c r="E79" s="0" t="n">
        <v>84106908.3046003</v>
      </c>
      <c r="F79" s="0" t="n">
        <v>14017818.0507667</v>
      </c>
      <c r="G79" s="0" t="n">
        <v>575520.945533634</v>
      </c>
      <c r="H79" s="0" t="n">
        <v>327783.144996153</v>
      </c>
      <c r="I79" s="0" t="n">
        <v>123648.861969921</v>
      </c>
    </row>
    <row r="80" customFormat="false" ht="12.8" hidden="false" customHeight="false" outlineLevel="0" collapsed="false">
      <c r="A80" s="0" t="n">
        <v>127</v>
      </c>
      <c r="B80" s="0" t="n">
        <v>24531717.6989117</v>
      </c>
      <c r="C80" s="0" t="n">
        <v>23599344.0175346</v>
      </c>
      <c r="D80" s="0" t="n">
        <v>81163917.2922671</v>
      </c>
      <c r="E80" s="0" t="n">
        <v>84543895.3012273</v>
      </c>
      <c r="F80" s="0" t="n">
        <v>0</v>
      </c>
      <c r="G80" s="0" t="n">
        <v>518900.382673695</v>
      </c>
      <c r="H80" s="0" t="n">
        <v>327126.971486335</v>
      </c>
      <c r="I80" s="0" t="n">
        <v>123351.896024469</v>
      </c>
    </row>
    <row r="81" customFormat="false" ht="12.8" hidden="false" customHeight="false" outlineLevel="0" collapsed="false">
      <c r="A81" s="0" t="n">
        <v>128</v>
      </c>
      <c r="B81" s="0" t="n">
        <v>28266138.0265187</v>
      </c>
      <c r="C81" s="0" t="n">
        <v>27289711.1291747</v>
      </c>
      <c r="D81" s="0" t="n">
        <v>93277005.115103</v>
      </c>
      <c r="E81" s="0" t="n">
        <v>84699886.0828815</v>
      </c>
      <c r="F81" s="0" t="n">
        <v>14116647.6804802</v>
      </c>
      <c r="G81" s="0" t="n">
        <v>554073.964344343</v>
      </c>
      <c r="H81" s="0" t="n">
        <v>334022.001403034</v>
      </c>
      <c r="I81" s="0" t="n">
        <v>126187.045138114</v>
      </c>
    </row>
    <row r="82" customFormat="false" ht="12.8" hidden="false" customHeight="false" outlineLevel="0" collapsed="false">
      <c r="A82" s="0" t="n">
        <v>129</v>
      </c>
      <c r="B82" s="0" t="n">
        <v>24816438.347118</v>
      </c>
      <c r="C82" s="0" t="n">
        <v>23846760.0162458</v>
      </c>
      <c r="D82" s="0" t="n">
        <v>82002349.4498588</v>
      </c>
      <c r="E82" s="0" t="n">
        <v>85441169.2152927</v>
      </c>
      <c r="F82" s="0" t="n">
        <v>0</v>
      </c>
      <c r="G82" s="0" t="n">
        <v>551694.995887796</v>
      </c>
      <c r="H82" s="0" t="n">
        <v>330290.537614205</v>
      </c>
      <c r="I82" s="0" t="n">
        <v>125275.424814528</v>
      </c>
    </row>
    <row r="83" customFormat="false" ht="12.8" hidden="false" customHeight="false" outlineLevel="0" collapsed="false">
      <c r="A83" s="0" t="n">
        <v>130</v>
      </c>
      <c r="B83" s="0" t="n">
        <v>28781272.5387246</v>
      </c>
      <c r="C83" s="0" t="n">
        <v>27808172.9460547</v>
      </c>
      <c r="D83" s="0" t="n">
        <v>95021320.3271574</v>
      </c>
      <c r="E83" s="0" t="n">
        <v>86290349.8723397</v>
      </c>
      <c r="F83" s="0" t="n">
        <v>14381724.9787233</v>
      </c>
      <c r="G83" s="0" t="n">
        <v>548969.355350616</v>
      </c>
      <c r="H83" s="0" t="n">
        <v>335657.426516539</v>
      </c>
      <c r="I83" s="0" t="n">
        <v>126389.72971824</v>
      </c>
    </row>
    <row r="84" customFormat="false" ht="12.8" hidden="false" customHeight="false" outlineLevel="0" collapsed="false">
      <c r="A84" s="0" t="n">
        <v>131</v>
      </c>
      <c r="B84" s="0" t="n">
        <v>24967482.3960608</v>
      </c>
      <c r="C84" s="0" t="n">
        <v>24016851.1390188</v>
      </c>
      <c r="D84" s="0" t="n">
        <v>82561715.3363231</v>
      </c>
      <c r="E84" s="0" t="n">
        <v>86015512.5957279</v>
      </c>
      <c r="F84" s="0" t="n">
        <v>0</v>
      </c>
      <c r="G84" s="0" t="n">
        <v>544416.973307048</v>
      </c>
      <c r="H84" s="0" t="n">
        <v>321594.353716902</v>
      </c>
      <c r="I84" s="0" t="n">
        <v>120885.614311542</v>
      </c>
    </row>
    <row r="85" customFormat="false" ht="12.8" hidden="false" customHeight="false" outlineLevel="0" collapsed="false">
      <c r="A85" s="0" t="n">
        <v>132</v>
      </c>
      <c r="B85" s="0" t="n">
        <v>28712939.1538399</v>
      </c>
      <c r="C85" s="0" t="n">
        <v>27763484.0049867</v>
      </c>
      <c r="D85" s="0" t="n">
        <v>94882698.8820905</v>
      </c>
      <c r="E85" s="0" t="n">
        <v>86121093.6071273</v>
      </c>
      <c r="F85" s="0" t="n">
        <v>14353515.6011879</v>
      </c>
      <c r="G85" s="0" t="n">
        <v>538316.185395848</v>
      </c>
      <c r="H85" s="0" t="n">
        <v>324519.744187777</v>
      </c>
      <c r="I85" s="0" t="n">
        <v>123741.741813714</v>
      </c>
    </row>
    <row r="86" customFormat="false" ht="12.8" hidden="false" customHeight="false" outlineLevel="0" collapsed="false">
      <c r="A86" s="0" t="n">
        <v>133</v>
      </c>
      <c r="B86" s="0" t="n">
        <v>24957339.9587447</v>
      </c>
      <c r="C86" s="0" t="n">
        <v>24006619.6792732</v>
      </c>
      <c r="D86" s="0" t="n">
        <v>82562698.7975801</v>
      </c>
      <c r="E86" s="0" t="n">
        <v>85918915.920002</v>
      </c>
      <c r="F86" s="0" t="n">
        <v>0</v>
      </c>
      <c r="G86" s="0" t="n">
        <v>533388.671003866</v>
      </c>
      <c r="H86" s="0" t="n">
        <v>329392.242221997</v>
      </c>
      <c r="I86" s="0" t="n">
        <v>125627.666065268</v>
      </c>
    </row>
    <row r="87" customFormat="false" ht="12.8" hidden="false" customHeight="false" outlineLevel="0" collapsed="false">
      <c r="A87" s="0" t="n">
        <v>134</v>
      </c>
      <c r="B87" s="0" t="n">
        <v>28691179.4158579</v>
      </c>
      <c r="C87" s="0" t="n">
        <v>27675778.2671523</v>
      </c>
      <c r="D87" s="0" t="n">
        <v>94633209.0709157</v>
      </c>
      <c r="E87" s="0" t="n">
        <v>85791076.9880063</v>
      </c>
      <c r="F87" s="0" t="n">
        <v>14298512.8313344</v>
      </c>
      <c r="G87" s="0" t="n">
        <v>586144.029796304</v>
      </c>
      <c r="H87" s="0" t="n">
        <v>339377.260215486</v>
      </c>
      <c r="I87" s="0" t="n">
        <v>128399.798133925</v>
      </c>
    </row>
    <row r="88" customFormat="false" ht="12.8" hidden="false" customHeight="false" outlineLevel="0" collapsed="false">
      <c r="A88" s="0" t="n">
        <v>135</v>
      </c>
      <c r="B88" s="0" t="n">
        <v>24998460.5794141</v>
      </c>
      <c r="C88" s="0" t="n">
        <v>23998398.4437408</v>
      </c>
      <c r="D88" s="0" t="n">
        <v>82567316.8977303</v>
      </c>
      <c r="E88" s="0" t="n">
        <v>85782889.1542836</v>
      </c>
      <c r="F88" s="0" t="n">
        <v>0</v>
      </c>
      <c r="G88" s="0" t="n">
        <v>583694.741732389</v>
      </c>
      <c r="H88" s="0" t="n">
        <v>328728.51750491</v>
      </c>
      <c r="I88" s="0" t="n">
        <v>125198.394908555</v>
      </c>
    </row>
    <row r="89" customFormat="false" ht="12.8" hidden="false" customHeight="false" outlineLevel="0" collapsed="false">
      <c r="A89" s="0" t="n">
        <v>136</v>
      </c>
      <c r="B89" s="0" t="n">
        <v>28619192.624668</v>
      </c>
      <c r="C89" s="0" t="n">
        <v>27666738.1385382</v>
      </c>
      <c r="D89" s="0" t="n">
        <v>94599809.9784396</v>
      </c>
      <c r="E89" s="0" t="n">
        <v>85669291.882205</v>
      </c>
      <c r="F89" s="0" t="n">
        <v>14278215.3137008</v>
      </c>
      <c r="G89" s="0" t="n">
        <v>525869.059957295</v>
      </c>
      <c r="H89" s="0" t="n">
        <v>337397.354855365</v>
      </c>
      <c r="I89" s="0" t="n">
        <v>127411.530453029</v>
      </c>
    </row>
    <row r="90" customFormat="false" ht="12.8" hidden="false" customHeight="false" outlineLevel="0" collapsed="false">
      <c r="A90" s="0" t="n">
        <v>137</v>
      </c>
      <c r="B90" s="0" t="n">
        <v>25047683.4727312</v>
      </c>
      <c r="C90" s="0" t="n">
        <v>24087922.9560216</v>
      </c>
      <c r="D90" s="0" t="n">
        <v>82955859.215594</v>
      </c>
      <c r="E90" s="0" t="n">
        <v>86085191.2388244</v>
      </c>
      <c r="F90" s="0" t="n">
        <v>0</v>
      </c>
      <c r="G90" s="0" t="n">
        <v>530543.802873428</v>
      </c>
      <c r="H90" s="0" t="n">
        <v>340154.555689053</v>
      </c>
      <c r="I90" s="0" t="n">
        <v>127231.654495874</v>
      </c>
    </row>
    <row r="91" customFormat="false" ht="12.8" hidden="false" customHeight="false" outlineLevel="0" collapsed="false">
      <c r="A91" s="0" t="n">
        <v>138</v>
      </c>
      <c r="B91" s="0" t="n">
        <v>28905709.7329926</v>
      </c>
      <c r="C91" s="0" t="n">
        <v>27952445.8376524</v>
      </c>
      <c r="D91" s="0" t="n">
        <v>95631450.6777125</v>
      </c>
      <c r="E91" s="0" t="n">
        <v>86542228.1061987</v>
      </c>
      <c r="F91" s="0" t="n">
        <v>14423704.6843665</v>
      </c>
      <c r="G91" s="0" t="n">
        <v>524491.918546639</v>
      </c>
      <c r="H91" s="0" t="n">
        <v>338790.527507909</v>
      </c>
      <c r="I91" s="0" t="n">
        <v>128544.927550897</v>
      </c>
    </row>
    <row r="92" customFormat="false" ht="12.8" hidden="false" customHeight="false" outlineLevel="0" collapsed="false">
      <c r="A92" s="0" t="n">
        <v>139</v>
      </c>
      <c r="B92" s="0" t="n">
        <v>25239958.3966962</v>
      </c>
      <c r="C92" s="0" t="n">
        <v>24271526.0079876</v>
      </c>
      <c r="D92" s="0" t="n">
        <v>83548177.0737118</v>
      </c>
      <c r="E92" s="0" t="n">
        <v>86719626.1914751</v>
      </c>
      <c r="F92" s="0" t="n">
        <v>0</v>
      </c>
      <c r="G92" s="0" t="n">
        <v>540659.060830734</v>
      </c>
      <c r="H92" s="0" t="n">
        <v>339574.740948561</v>
      </c>
      <c r="I92" s="0" t="n">
        <v>125997.981327657</v>
      </c>
    </row>
    <row r="93" customFormat="false" ht="12.8" hidden="false" customHeight="false" outlineLevel="0" collapsed="false">
      <c r="A93" s="0" t="n">
        <v>140</v>
      </c>
      <c r="B93" s="0" t="n">
        <v>29086603.8725032</v>
      </c>
      <c r="C93" s="0" t="n">
        <v>28086926.7172206</v>
      </c>
      <c r="D93" s="0" t="n">
        <v>96049992.2998306</v>
      </c>
      <c r="E93" s="0" t="n">
        <v>86935514.4096132</v>
      </c>
      <c r="F93" s="0" t="n">
        <v>14489252.4016022</v>
      </c>
      <c r="G93" s="0" t="n">
        <v>579053.742499012</v>
      </c>
      <c r="H93" s="0" t="n">
        <v>333201.298973352</v>
      </c>
      <c r="I93" s="0" t="n">
        <v>124888.734014586</v>
      </c>
    </row>
    <row r="94" customFormat="false" ht="12.8" hidden="false" customHeight="false" outlineLevel="0" collapsed="false">
      <c r="A94" s="0" t="n">
        <v>141</v>
      </c>
      <c r="B94" s="0" t="n">
        <v>25591806.2899077</v>
      </c>
      <c r="C94" s="0" t="n">
        <v>24624909.9619527</v>
      </c>
      <c r="D94" s="0" t="n">
        <v>84797103.9355483</v>
      </c>
      <c r="E94" s="0" t="n">
        <v>87965569.9974464</v>
      </c>
      <c r="F94" s="0" t="n">
        <v>0</v>
      </c>
      <c r="G94" s="0" t="n">
        <v>549016.527855404</v>
      </c>
      <c r="H94" s="0" t="n">
        <v>330828.522962826</v>
      </c>
      <c r="I94" s="0" t="n">
        <v>124358.967338216</v>
      </c>
    </row>
    <row r="95" customFormat="false" ht="12.8" hidden="false" customHeight="false" outlineLevel="0" collapsed="false">
      <c r="A95" s="0" t="n">
        <v>142</v>
      </c>
      <c r="B95" s="0" t="n">
        <v>29364849.1691723</v>
      </c>
      <c r="C95" s="0" t="n">
        <v>28384207.0359925</v>
      </c>
      <c r="D95" s="0" t="n">
        <v>97153185.9767926</v>
      </c>
      <c r="E95" s="0" t="n">
        <v>87930368.55782</v>
      </c>
      <c r="F95" s="0" t="n">
        <v>14655061.4263033</v>
      </c>
      <c r="G95" s="0" t="n">
        <v>556923.145431193</v>
      </c>
      <c r="H95" s="0" t="n">
        <v>334964.602003147</v>
      </c>
      <c r="I95" s="0" t="n">
        <v>126791.979636399</v>
      </c>
    </row>
    <row r="96" customFormat="false" ht="12.8" hidden="false" customHeight="false" outlineLevel="0" collapsed="false">
      <c r="A96" s="0" t="n">
        <v>143</v>
      </c>
      <c r="B96" s="0" t="n">
        <v>25529523.0766361</v>
      </c>
      <c r="C96" s="0" t="n">
        <v>24525428.5448579</v>
      </c>
      <c r="D96" s="0" t="n">
        <v>84486679.9024656</v>
      </c>
      <c r="E96" s="0" t="n">
        <v>87644204.5331355</v>
      </c>
      <c r="F96" s="0" t="n">
        <v>0</v>
      </c>
      <c r="G96" s="0" t="n">
        <v>575808.196451779</v>
      </c>
      <c r="H96" s="0" t="n">
        <v>337842.436620649</v>
      </c>
      <c r="I96" s="0" t="n">
        <v>129205.569579681</v>
      </c>
    </row>
    <row r="97" customFormat="false" ht="12.8" hidden="false" customHeight="false" outlineLevel="0" collapsed="false">
      <c r="A97" s="0" t="n">
        <v>144</v>
      </c>
      <c r="B97" s="0" t="n">
        <v>29362714.4824899</v>
      </c>
      <c r="C97" s="0" t="n">
        <v>28409747.7432182</v>
      </c>
      <c r="D97" s="0" t="n">
        <v>97226958.8951366</v>
      </c>
      <c r="E97" s="0" t="n">
        <v>87940654.270931</v>
      </c>
      <c r="F97" s="0" t="n">
        <v>14656775.7118218</v>
      </c>
      <c r="G97" s="0" t="n">
        <v>516683.865448916</v>
      </c>
      <c r="H97" s="0" t="n">
        <v>343758.10484181</v>
      </c>
      <c r="I97" s="0" t="n">
        <v>132178.241401441</v>
      </c>
    </row>
    <row r="98" customFormat="false" ht="12.8" hidden="false" customHeight="false" outlineLevel="0" collapsed="false">
      <c r="A98" s="0" t="n">
        <v>145</v>
      </c>
      <c r="B98" s="0" t="n">
        <v>25656817.4849397</v>
      </c>
      <c r="C98" s="0" t="n">
        <v>24689965.6253438</v>
      </c>
      <c r="D98" s="0" t="n">
        <v>85051591.9915452</v>
      </c>
      <c r="E98" s="0" t="n">
        <v>88096093.4809818</v>
      </c>
      <c r="F98" s="0" t="n">
        <v>0</v>
      </c>
      <c r="G98" s="0" t="n">
        <v>537034.957714403</v>
      </c>
      <c r="H98" s="0" t="n">
        <v>339860.482061591</v>
      </c>
      <c r="I98" s="0" t="n">
        <v>128509.171171332</v>
      </c>
    </row>
    <row r="99" customFormat="false" ht="12.8" hidden="false" customHeight="false" outlineLevel="0" collapsed="false">
      <c r="A99" s="0" t="n">
        <v>146</v>
      </c>
      <c r="B99" s="0" t="n">
        <v>29466421.7137519</v>
      </c>
      <c r="C99" s="0" t="n">
        <v>28472091.094149</v>
      </c>
      <c r="D99" s="0" t="n">
        <v>97453979.1482251</v>
      </c>
      <c r="E99" s="0" t="n">
        <v>88145122.892823</v>
      </c>
      <c r="F99" s="0" t="n">
        <v>14690853.8154705</v>
      </c>
      <c r="G99" s="0" t="n">
        <v>570083.716577564</v>
      </c>
      <c r="H99" s="0" t="n">
        <v>335590.52048567</v>
      </c>
      <c r="I99" s="0" t="n">
        <v>126651.975056634</v>
      </c>
    </row>
    <row r="100" customFormat="false" ht="12.8" hidden="false" customHeight="false" outlineLevel="0" collapsed="false">
      <c r="A100" s="0" t="n">
        <v>147</v>
      </c>
      <c r="B100" s="0" t="n">
        <v>25528545.4447014</v>
      </c>
      <c r="C100" s="0" t="n">
        <v>24494782.8234554</v>
      </c>
      <c r="D100" s="0" t="n">
        <v>84408540.9812852</v>
      </c>
      <c r="E100" s="0" t="n">
        <v>87533501.5093915</v>
      </c>
      <c r="F100" s="0" t="n">
        <v>0</v>
      </c>
      <c r="G100" s="0" t="n">
        <v>597169.575527076</v>
      </c>
      <c r="H100" s="0" t="n">
        <v>345513.290787089</v>
      </c>
      <c r="I100" s="0" t="n">
        <v>130113.935616965</v>
      </c>
    </row>
    <row r="101" customFormat="false" ht="12.8" hidden="false" customHeight="false" outlineLevel="0" collapsed="false">
      <c r="A101" s="0" t="n">
        <v>148</v>
      </c>
      <c r="B101" s="0" t="n">
        <v>29406477.4371776</v>
      </c>
      <c r="C101" s="0" t="n">
        <v>28370268.3493169</v>
      </c>
      <c r="D101" s="0" t="n">
        <v>97112770.3308095</v>
      </c>
      <c r="E101" s="0" t="n">
        <v>87833653.6561331</v>
      </c>
      <c r="F101" s="0" t="n">
        <v>14638942.2760222</v>
      </c>
      <c r="G101" s="0" t="n">
        <v>601306.895022343</v>
      </c>
      <c r="H101" s="0" t="n">
        <v>342367.517006399</v>
      </c>
      <c r="I101" s="0" t="n">
        <v>132192.394045736</v>
      </c>
    </row>
    <row r="102" customFormat="false" ht="12.8" hidden="false" customHeight="false" outlineLevel="0" collapsed="false">
      <c r="A102" s="0" t="n">
        <v>149</v>
      </c>
      <c r="B102" s="0" t="n">
        <v>25795066.0200678</v>
      </c>
      <c r="C102" s="0" t="n">
        <v>24745333.5865842</v>
      </c>
      <c r="D102" s="0" t="n">
        <v>85252959.0147861</v>
      </c>
      <c r="E102" s="0" t="n">
        <v>88389668.0774554</v>
      </c>
      <c r="F102" s="0" t="n">
        <v>0</v>
      </c>
      <c r="G102" s="0" t="n">
        <v>616814.579753313</v>
      </c>
      <c r="H102" s="0" t="n">
        <v>340343.912374265</v>
      </c>
      <c r="I102" s="0" t="n">
        <v>132248.487651478</v>
      </c>
    </row>
    <row r="103" customFormat="false" ht="12.8" hidden="false" customHeight="false" outlineLevel="0" collapsed="false">
      <c r="A103" s="0" t="n">
        <v>150</v>
      </c>
      <c r="B103" s="0" t="n">
        <v>29944024.2301055</v>
      </c>
      <c r="C103" s="0" t="n">
        <v>28975997.8855821</v>
      </c>
      <c r="D103" s="0" t="n">
        <v>99222318.5548887</v>
      </c>
      <c r="E103" s="0" t="n">
        <v>89704365.8890032</v>
      </c>
      <c r="F103" s="0" t="n">
        <v>14950727.6481672</v>
      </c>
      <c r="G103" s="0" t="n">
        <v>552907.149069606</v>
      </c>
      <c r="H103" s="0" t="n">
        <v>326956.216755532</v>
      </c>
      <c r="I103" s="0" t="n">
        <v>125947.112426114</v>
      </c>
    </row>
    <row r="104" customFormat="false" ht="12.8" hidden="false" customHeight="false" outlineLevel="0" collapsed="false">
      <c r="A104" s="0" t="n">
        <v>151</v>
      </c>
      <c r="B104" s="0" t="n">
        <v>26097679.4932134</v>
      </c>
      <c r="C104" s="0" t="n">
        <v>25090353.2172037</v>
      </c>
      <c r="D104" s="0" t="n">
        <v>86464461.2106295</v>
      </c>
      <c r="E104" s="0" t="n">
        <v>89662231.5932837</v>
      </c>
      <c r="F104" s="0" t="n">
        <v>0</v>
      </c>
      <c r="G104" s="0" t="n">
        <v>580844.961260911</v>
      </c>
      <c r="H104" s="0" t="n">
        <v>336347.885394929</v>
      </c>
      <c r="I104" s="0" t="n">
        <v>128762.041934134</v>
      </c>
    </row>
    <row r="105" customFormat="false" ht="12.8" hidden="false" customHeight="false" outlineLevel="0" collapsed="false">
      <c r="A105" s="0" t="n">
        <v>152</v>
      </c>
      <c r="B105" s="0" t="n">
        <v>30002229.3816682</v>
      </c>
      <c r="C105" s="0" t="n">
        <v>28979561.9658241</v>
      </c>
      <c r="D105" s="0" t="n">
        <v>99241015.3144347</v>
      </c>
      <c r="E105" s="0" t="n">
        <v>89699165.5901022</v>
      </c>
      <c r="F105" s="0" t="n">
        <v>14949860.9316837</v>
      </c>
      <c r="G105" s="0" t="n">
        <v>604099.426202783</v>
      </c>
      <c r="H105" s="0" t="n">
        <v>329685.115184483</v>
      </c>
      <c r="I105" s="0" t="n">
        <v>126975.53493838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419597.106877838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378658.160597498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425811.298341676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393019.012142055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378297.632258293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362617.776144388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377360.511465341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412542.037858258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353916.305609578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370331.122204165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337262.858522076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324898.340178951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48714835.2312587</v>
      </c>
      <c r="E18" s="0" t="n">
        <v>61901140.1678812</v>
      </c>
      <c r="F18" s="0" t="n">
        <v>0</v>
      </c>
      <c r="G18" s="0" t="n">
        <v>323734.336312092</v>
      </c>
      <c r="H18" s="0" t="n">
        <v>200133.164224877</v>
      </c>
      <c r="I18" s="0" t="n">
        <v>113588.720787943</v>
      </c>
    </row>
    <row r="19" customFormat="false" ht="12.8" hidden="false" customHeight="false" outlineLevel="0" collapsed="false">
      <c r="A19" s="0" t="n">
        <v>66</v>
      </c>
      <c r="B19" s="0" t="n">
        <v>18844983.054924</v>
      </c>
      <c r="C19" s="0" t="n">
        <v>18247154.4675523</v>
      </c>
      <c r="D19" s="0" t="n">
        <v>58995553.8146578</v>
      </c>
      <c r="E19" s="0" t="n">
        <v>62532043.0037032</v>
      </c>
      <c r="F19" s="0" t="n">
        <v>10422007.1672839</v>
      </c>
      <c r="G19" s="0" t="n">
        <v>320087.638554396</v>
      </c>
      <c r="H19" s="0" t="n">
        <v>201073.0339134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15710193.8603894</v>
      </c>
      <c r="C20" s="0" t="n">
        <v>15080452.409575</v>
      </c>
      <c r="D20" s="0" t="n">
        <v>48938002.9229916</v>
      </c>
      <c r="E20" s="0" t="n">
        <v>59933007.6253539</v>
      </c>
      <c r="F20" s="0" t="n">
        <v>0</v>
      </c>
      <c r="G20" s="0" t="n">
        <v>359860.33290278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105328.863710973</v>
      </c>
    </row>
    <row r="22" customFormat="false" ht="12.8" hidden="false" customHeight="false" outlineLevel="0" collapsed="false">
      <c r="A22" s="0" t="n">
        <v>69</v>
      </c>
      <c r="B22" s="0" t="n">
        <v>16312473.6921639</v>
      </c>
      <c r="C22" s="0" t="n">
        <v>15705373.1564909</v>
      </c>
      <c r="D22" s="0" t="n">
        <v>51381074.2440487</v>
      </c>
      <c r="E22" s="0" t="n">
        <v>60723011.799363</v>
      </c>
      <c r="F22" s="0" t="n">
        <v>0</v>
      </c>
      <c r="G22" s="0" t="n">
        <v>319021.354201584</v>
      </c>
      <c r="H22" s="0" t="n">
        <v>208030.960291905</v>
      </c>
      <c r="I22" s="0" t="n">
        <v>114354.601684911</v>
      </c>
    </row>
    <row r="23" customFormat="false" ht="12.8" hidden="false" customHeight="false" outlineLevel="0" collapsed="false">
      <c r="A23" s="0" t="n">
        <v>70</v>
      </c>
      <c r="B23" s="0" t="n">
        <v>18377075.2557028</v>
      </c>
      <c r="C23" s="0" t="n">
        <v>17768088.2300221</v>
      </c>
      <c r="D23" s="0" t="n">
        <v>58302006.9408312</v>
      </c>
      <c r="E23" s="0" t="n">
        <v>58705837.4262461</v>
      </c>
      <c r="F23" s="0" t="n">
        <v>9784306.23770768</v>
      </c>
      <c r="G23" s="0" t="n">
        <v>352387.820166766</v>
      </c>
      <c r="H23" s="0" t="n">
        <v>198692.572963865</v>
      </c>
      <c r="I23" s="0" t="n">
        <v>82723.7607858219</v>
      </c>
    </row>
    <row r="24" customFormat="false" ht="12.8" hidden="false" customHeight="false" outlineLevel="0" collapsed="false">
      <c r="A24" s="0" t="n">
        <v>71</v>
      </c>
      <c r="B24" s="0" t="n">
        <v>15775798.0054219</v>
      </c>
      <c r="C24" s="0" t="n">
        <v>15195825.0058717</v>
      </c>
      <c r="D24" s="0" t="n">
        <v>50045408.2653347</v>
      </c>
      <c r="E24" s="0" t="n">
        <v>58224351.3432237</v>
      </c>
      <c r="F24" s="0" t="n">
        <v>0</v>
      </c>
      <c r="G24" s="0" t="n">
        <v>326486.177575674</v>
      </c>
      <c r="H24" s="0" t="n">
        <v>195594.321178903</v>
      </c>
      <c r="I24" s="0" t="n">
        <v>82703.5725651787</v>
      </c>
    </row>
    <row r="25" customFormat="false" ht="12.8" hidden="false" customHeight="false" outlineLevel="0" collapsed="false">
      <c r="A25" s="0" t="n">
        <v>72</v>
      </c>
      <c r="B25" s="0" t="n">
        <v>18779353.6968703</v>
      </c>
      <c r="C25" s="0" t="n">
        <v>18195055.4514344</v>
      </c>
      <c r="D25" s="0" t="n">
        <v>60057714.0149441</v>
      </c>
      <c r="E25" s="0" t="n">
        <v>59580836.3776757</v>
      </c>
      <c r="F25" s="0" t="n">
        <v>9930139.39627928</v>
      </c>
      <c r="G25" s="0" t="n">
        <v>331292.678861731</v>
      </c>
      <c r="H25" s="0" t="n">
        <v>192756.809983281</v>
      </c>
      <c r="I25" s="0" t="n">
        <v>86069.6522727518</v>
      </c>
    </row>
    <row r="26" customFormat="false" ht="12.8" hidden="false" customHeight="false" outlineLevel="0" collapsed="false">
      <c r="A26" s="0" t="n">
        <v>73</v>
      </c>
      <c r="B26" s="0" t="n">
        <v>16443334.3623476</v>
      </c>
      <c r="C26" s="0" t="n">
        <v>15883334.8083319</v>
      </c>
      <c r="D26" s="0" t="n">
        <v>52687445.1081888</v>
      </c>
      <c r="E26" s="0" t="n">
        <v>60247696.7197679</v>
      </c>
      <c r="F26" s="0" t="n">
        <v>0</v>
      </c>
      <c r="G26" s="0" t="n">
        <v>306408.92285165</v>
      </c>
      <c r="H26" s="0" t="n">
        <v>189212.266912269</v>
      </c>
      <c r="I26" s="0" t="n">
        <v>91969.0917883151</v>
      </c>
    </row>
    <row r="27" customFormat="false" ht="12.8" hidden="false" customHeight="false" outlineLevel="0" collapsed="false">
      <c r="A27" s="0" t="n">
        <v>74</v>
      </c>
      <c r="B27" s="0" t="n">
        <v>19588544.635177</v>
      </c>
      <c r="C27" s="0" t="n">
        <v>19020629.9622262</v>
      </c>
      <c r="D27" s="0" t="n">
        <v>63187168.0986197</v>
      </c>
      <c r="E27" s="0" t="n">
        <v>61761722.5164252</v>
      </c>
      <c r="F27" s="0" t="n">
        <v>10293620.4194042</v>
      </c>
      <c r="G27" s="0" t="n">
        <v>308120.574688555</v>
      </c>
      <c r="H27" s="0" t="n">
        <v>191508.092090963</v>
      </c>
      <c r="I27" s="0" t="n">
        <v>97551.437387447</v>
      </c>
    </row>
    <row r="28" customFormat="false" ht="12.8" hidden="false" customHeight="false" outlineLevel="0" collapsed="false">
      <c r="A28" s="0" t="n">
        <v>75</v>
      </c>
      <c r="B28" s="0" t="n">
        <v>17644389.5583671</v>
      </c>
      <c r="C28" s="0" t="n">
        <v>17065479.6455541</v>
      </c>
      <c r="D28" s="0" t="n">
        <v>57010455.1180092</v>
      </c>
      <c r="E28" s="0" t="n">
        <v>64085478.675499</v>
      </c>
      <c r="F28" s="0" t="n">
        <v>0</v>
      </c>
      <c r="G28" s="0" t="n">
        <v>306421.128838127</v>
      </c>
      <c r="H28" s="0" t="n">
        <v>201013.30966003</v>
      </c>
      <c r="I28" s="0" t="n">
        <v>102107.820449715</v>
      </c>
    </row>
    <row r="29" customFormat="false" ht="12.8" hidden="false" customHeight="false" outlineLevel="0" collapsed="false">
      <c r="A29" s="0" t="n">
        <v>76</v>
      </c>
      <c r="B29" s="0" t="n">
        <v>21173179.1716766</v>
      </c>
      <c r="C29" s="0" t="n">
        <v>20560184.2695573</v>
      </c>
      <c r="D29" s="0" t="n">
        <v>68701241.8465779</v>
      </c>
      <c r="E29" s="0" t="n">
        <v>66220702.0082845</v>
      </c>
      <c r="F29" s="0" t="n">
        <v>11036783.6680474</v>
      </c>
      <c r="G29" s="0" t="n">
        <v>332100.439129543</v>
      </c>
      <c r="H29" s="0" t="n">
        <v>208767.25871195</v>
      </c>
      <c r="I29" s="0" t="n">
        <v>103038.863253937</v>
      </c>
    </row>
    <row r="30" customFormat="false" ht="12.8" hidden="false" customHeight="false" outlineLevel="0" collapsed="false">
      <c r="A30" s="0" t="n">
        <v>77</v>
      </c>
      <c r="B30" s="0" t="n">
        <v>18737498.3031587</v>
      </c>
      <c r="C30" s="0" t="n">
        <v>18121607.2518675</v>
      </c>
      <c r="D30" s="0" t="n">
        <v>60862749.703684</v>
      </c>
      <c r="E30" s="0" t="n">
        <v>67550471.6513142</v>
      </c>
      <c r="F30" s="0" t="n">
        <v>0</v>
      </c>
      <c r="G30" s="0" t="n">
        <v>321868.659830593</v>
      </c>
      <c r="H30" s="0" t="n">
        <v>218743.820436497</v>
      </c>
      <c r="I30" s="0" t="n">
        <v>107540.815748784</v>
      </c>
    </row>
    <row r="31" customFormat="false" ht="12.8" hidden="false" customHeight="false" outlineLevel="0" collapsed="false">
      <c r="A31" s="0" t="n">
        <v>78</v>
      </c>
      <c r="B31" s="0" t="n">
        <v>22475680.0857125</v>
      </c>
      <c r="C31" s="0" t="n">
        <v>21826717.7135061</v>
      </c>
      <c r="D31" s="0" t="n">
        <v>73224928.257995</v>
      </c>
      <c r="E31" s="0" t="n">
        <v>69919108.6238499</v>
      </c>
      <c r="F31" s="0" t="n">
        <v>11653184.7706416</v>
      </c>
      <c r="G31" s="0" t="n">
        <v>342430.945540928</v>
      </c>
      <c r="H31" s="0" t="n">
        <v>229949.017142283</v>
      </c>
      <c r="I31" s="0" t="n">
        <v>109403.442175937</v>
      </c>
    </row>
    <row r="32" customFormat="false" ht="12.8" hidden="false" customHeight="false" outlineLevel="0" collapsed="false">
      <c r="A32" s="0" t="n">
        <v>79</v>
      </c>
      <c r="B32" s="0" t="n">
        <v>19933443.1632928</v>
      </c>
      <c r="C32" s="0" t="n">
        <v>19272668.883217</v>
      </c>
      <c r="D32" s="0" t="n">
        <v>64976372.9702676</v>
      </c>
      <c r="E32" s="0" t="n">
        <v>71379171.1642161</v>
      </c>
      <c r="F32" s="0" t="n">
        <v>0</v>
      </c>
      <c r="G32" s="0" t="n">
        <v>350599.988779983</v>
      </c>
      <c r="H32" s="0" t="n">
        <v>232298.86899592</v>
      </c>
      <c r="I32" s="0" t="n">
        <v>111250.603285591</v>
      </c>
    </row>
    <row r="33" customFormat="false" ht="12.8" hidden="false" customHeight="false" outlineLevel="0" collapsed="false">
      <c r="A33" s="0" t="n">
        <v>80</v>
      </c>
      <c r="B33" s="0" t="n">
        <v>23734794.3642027</v>
      </c>
      <c r="C33" s="0" t="n">
        <v>23035359.8249357</v>
      </c>
      <c r="D33" s="0" t="n">
        <v>77476472.7387321</v>
      </c>
      <c r="E33" s="0" t="n">
        <v>73418376.3025991</v>
      </c>
      <c r="F33" s="0" t="n">
        <v>12236396.0504332</v>
      </c>
      <c r="G33" s="0" t="n">
        <v>380344.108246511</v>
      </c>
      <c r="H33" s="0" t="n">
        <v>239459.364061364</v>
      </c>
      <c r="I33" s="0" t="n">
        <v>113758.667084446</v>
      </c>
    </row>
    <row r="34" customFormat="false" ht="12.8" hidden="false" customHeight="false" outlineLevel="0" collapsed="false">
      <c r="A34" s="0" t="n">
        <v>81</v>
      </c>
      <c r="B34" s="0" t="n">
        <v>20822830.663674</v>
      </c>
      <c r="C34" s="0" t="n">
        <v>20136589.853235</v>
      </c>
      <c r="D34" s="0" t="n">
        <v>68042840.4180142</v>
      </c>
      <c r="E34" s="0" t="n">
        <v>74226141.538138</v>
      </c>
      <c r="F34" s="0" t="n">
        <v>0</v>
      </c>
      <c r="G34" s="0" t="n">
        <v>365138.860548955</v>
      </c>
      <c r="H34" s="0" t="n">
        <v>242243.502350429</v>
      </c>
      <c r="I34" s="0" t="n">
        <v>112654.925056558</v>
      </c>
    </row>
    <row r="35" customFormat="false" ht="12.8" hidden="false" customHeight="false" outlineLevel="0" collapsed="false">
      <c r="A35" s="0" t="n">
        <v>82</v>
      </c>
      <c r="B35" s="0" t="n">
        <v>24251383.8788498</v>
      </c>
      <c r="C35" s="0" t="n">
        <v>23525451.6156431</v>
      </c>
      <c r="D35" s="0" t="n">
        <v>79286194.1429567</v>
      </c>
      <c r="E35" s="0" t="n">
        <v>74673885.5740168</v>
      </c>
      <c r="F35" s="0" t="n">
        <v>12445647.5956695</v>
      </c>
      <c r="G35" s="0" t="n">
        <v>393307.869237066</v>
      </c>
      <c r="H35" s="0" t="n">
        <v>251331.613996543</v>
      </c>
      <c r="I35" s="0" t="n">
        <v>116132.542818695</v>
      </c>
    </row>
    <row r="36" customFormat="false" ht="12.8" hidden="false" customHeight="false" outlineLevel="0" collapsed="false">
      <c r="A36" s="0" t="n">
        <v>83</v>
      </c>
      <c r="B36" s="0" t="n">
        <v>21403995.7762307</v>
      </c>
      <c r="C36" s="0" t="n">
        <v>20670414.2646684</v>
      </c>
      <c r="D36" s="0" t="n">
        <v>70044026.2791061</v>
      </c>
      <c r="E36" s="0" t="n">
        <v>75873545.7127485</v>
      </c>
      <c r="F36" s="0" t="n">
        <v>0</v>
      </c>
      <c r="G36" s="0" t="n">
        <v>403109.895519129</v>
      </c>
      <c r="H36" s="0" t="n">
        <v>251862.558800308</v>
      </c>
      <c r="I36" s="0" t="n">
        <v>112298.653204167</v>
      </c>
    </row>
    <row r="37" customFormat="false" ht="12.8" hidden="false" customHeight="false" outlineLevel="0" collapsed="false">
      <c r="A37" s="0" t="n">
        <v>84</v>
      </c>
      <c r="B37" s="0" t="n">
        <v>25243289.3622356</v>
      </c>
      <c r="C37" s="0" t="n">
        <v>24514152.3988659</v>
      </c>
      <c r="D37" s="0" t="n">
        <v>82749777.4334438</v>
      </c>
      <c r="E37" s="0" t="n">
        <v>77575034.6261527</v>
      </c>
      <c r="F37" s="0" t="n">
        <v>12929172.4376921</v>
      </c>
      <c r="G37" s="0" t="n">
        <v>394391.554223909</v>
      </c>
      <c r="H37" s="0" t="n">
        <v>255751.862456812</v>
      </c>
      <c r="I37" s="0" t="n">
        <v>112847.923841293</v>
      </c>
    </row>
    <row r="38" customFormat="false" ht="12.8" hidden="false" customHeight="false" outlineLevel="0" collapsed="false">
      <c r="A38" s="0" t="n">
        <v>85</v>
      </c>
      <c r="B38" s="0" t="n">
        <v>22177791.1684703</v>
      </c>
      <c r="C38" s="0" t="n">
        <v>21412345.1430819</v>
      </c>
      <c r="D38" s="0" t="n">
        <v>72698279.4579425</v>
      </c>
      <c r="E38" s="0" t="n">
        <v>78344648.7045231</v>
      </c>
      <c r="F38" s="0" t="n">
        <v>0</v>
      </c>
      <c r="G38" s="0" t="n">
        <v>429796.069253672</v>
      </c>
      <c r="H38" s="0" t="n">
        <v>257326.40078568</v>
      </c>
      <c r="I38" s="0" t="n">
        <v>111890.793355775</v>
      </c>
    </row>
    <row r="39" customFormat="false" ht="12.8" hidden="false" customHeight="false" outlineLevel="0" collapsed="false">
      <c r="A39" s="0" t="n">
        <v>86</v>
      </c>
      <c r="B39" s="0" t="n">
        <v>26077038.7445639</v>
      </c>
      <c r="C39" s="0" t="n">
        <v>25307632.7603465</v>
      </c>
      <c r="D39" s="0" t="n">
        <v>85588495.0150395</v>
      </c>
      <c r="E39" s="0" t="n">
        <v>79900339.7889267</v>
      </c>
      <c r="F39" s="0" t="n">
        <v>13316723.2981545</v>
      </c>
      <c r="G39" s="0" t="n">
        <v>434229.257635458</v>
      </c>
      <c r="H39" s="0" t="n">
        <v>258425.213570053</v>
      </c>
      <c r="I39" s="0" t="n">
        <v>109645.018588412</v>
      </c>
    </row>
    <row r="40" customFormat="false" ht="12.8" hidden="false" customHeight="false" outlineLevel="0" collapsed="false">
      <c r="A40" s="0" t="n">
        <v>87</v>
      </c>
      <c r="B40" s="0" t="n">
        <v>22877572.6698054</v>
      </c>
      <c r="C40" s="0" t="n">
        <v>22056396.8631636</v>
      </c>
      <c r="D40" s="0" t="n">
        <v>75004830.2144733</v>
      </c>
      <c r="E40" s="0" t="n">
        <v>80519581.0789222</v>
      </c>
      <c r="F40" s="0" t="n">
        <v>0</v>
      </c>
      <c r="G40" s="0" t="n">
        <v>486271.068236453</v>
      </c>
      <c r="H40" s="0" t="n">
        <v>258382.475396689</v>
      </c>
      <c r="I40" s="0" t="n">
        <v>109317.518583727</v>
      </c>
    </row>
    <row r="41" customFormat="false" ht="12.8" hidden="false" customHeight="false" outlineLevel="0" collapsed="false">
      <c r="A41" s="0" t="n">
        <v>88</v>
      </c>
      <c r="B41" s="0" t="n">
        <v>26774773.7911644</v>
      </c>
      <c r="C41" s="0" t="n">
        <v>25957267.6785468</v>
      </c>
      <c r="D41" s="0" t="n">
        <v>87863343.802633</v>
      </c>
      <c r="E41" s="0" t="n">
        <v>81764834.5659504</v>
      </c>
      <c r="F41" s="0" t="n">
        <v>13627472.4276584</v>
      </c>
      <c r="G41" s="0" t="n">
        <v>461176.839390117</v>
      </c>
      <c r="H41" s="0" t="n">
        <v>275382.49531184</v>
      </c>
      <c r="I41" s="0" t="n">
        <v>115638.254165249</v>
      </c>
    </row>
    <row r="42" customFormat="false" ht="12.8" hidden="false" customHeight="false" outlineLevel="0" collapsed="false">
      <c r="A42" s="0" t="n">
        <v>89</v>
      </c>
      <c r="B42" s="0" t="n">
        <v>23580247.8054418</v>
      </c>
      <c r="C42" s="0" t="n">
        <v>22750454.9004051</v>
      </c>
      <c r="D42" s="0" t="n">
        <v>77427465.3453101</v>
      </c>
      <c r="E42" s="0" t="n">
        <v>82806135.5404254</v>
      </c>
      <c r="F42" s="0" t="n">
        <v>0</v>
      </c>
      <c r="G42" s="0" t="n">
        <v>468665.733980842</v>
      </c>
      <c r="H42" s="0" t="n">
        <v>279047.310300123</v>
      </c>
      <c r="I42" s="0" t="n">
        <v>117256.943936741</v>
      </c>
    </row>
    <row r="43" customFormat="false" ht="12.8" hidden="false" customHeight="false" outlineLevel="0" collapsed="false">
      <c r="A43" s="0" t="n">
        <v>90</v>
      </c>
      <c r="B43" s="0" t="n">
        <v>27479821.8911466</v>
      </c>
      <c r="C43" s="0" t="n">
        <v>26641859.5295006</v>
      </c>
      <c r="D43" s="0" t="n">
        <v>90240984.6832004</v>
      </c>
      <c r="E43" s="0" t="n">
        <v>83730786.3811452</v>
      </c>
      <c r="F43" s="0" t="n">
        <v>13955131.0635242</v>
      </c>
      <c r="G43" s="0" t="n">
        <v>454985.087157378</v>
      </c>
      <c r="H43" s="0" t="n">
        <v>297892.775366088</v>
      </c>
      <c r="I43" s="0" t="n">
        <v>121549.284460773</v>
      </c>
    </row>
    <row r="44" customFormat="false" ht="12.8" hidden="false" customHeight="false" outlineLevel="0" collapsed="false">
      <c r="A44" s="0" t="n">
        <v>91</v>
      </c>
      <c r="B44" s="0" t="n">
        <v>24130603.7740418</v>
      </c>
      <c r="C44" s="0" t="n">
        <v>23239888.8964063</v>
      </c>
      <c r="D44" s="0" t="n">
        <v>79197081.7705082</v>
      </c>
      <c r="E44" s="0" t="n">
        <v>84386418.0979533</v>
      </c>
      <c r="F44" s="0" t="n">
        <v>0</v>
      </c>
      <c r="G44" s="0" t="n">
        <v>499935.830892182</v>
      </c>
      <c r="H44" s="0" t="n">
        <v>303545.093824291</v>
      </c>
      <c r="I44" s="0" t="n">
        <v>124619.932741499</v>
      </c>
    </row>
    <row r="45" customFormat="false" ht="12.8" hidden="false" customHeight="false" outlineLevel="0" collapsed="false">
      <c r="A45" s="0" t="n">
        <v>92</v>
      </c>
      <c r="B45" s="0" t="n">
        <v>28245217.5050769</v>
      </c>
      <c r="C45" s="0" t="n">
        <v>27341684.6044605</v>
      </c>
      <c r="D45" s="0" t="n">
        <v>92751538.0252632</v>
      </c>
      <c r="E45" s="0" t="n">
        <v>85811234.4890601</v>
      </c>
      <c r="F45" s="0" t="n">
        <v>14301872.4148433</v>
      </c>
      <c r="G45" s="0" t="n">
        <v>503777.538942982</v>
      </c>
      <c r="H45" s="0" t="n">
        <v>311430.578215811</v>
      </c>
      <c r="I45" s="0" t="n">
        <v>126178.262082238</v>
      </c>
    </row>
    <row r="46" customFormat="false" ht="12.8" hidden="false" customHeight="false" outlineLevel="0" collapsed="false">
      <c r="A46" s="0" t="n">
        <v>93</v>
      </c>
      <c r="B46" s="0" t="n">
        <v>24971709.0003674</v>
      </c>
      <c r="C46" s="0" t="n">
        <v>24078314.8237192</v>
      </c>
      <c r="D46" s="0" t="n">
        <v>82181064.3907332</v>
      </c>
      <c r="E46" s="0" t="n">
        <v>87314489.0092532</v>
      </c>
      <c r="F46" s="0" t="n">
        <v>0</v>
      </c>
      <c r="G46" s="0" t="n">
        <v>503585.524805967</v>
      </c>
      <c r="H46" s="0" t="n">
        <v>305312.659520297</v>
      </c>
      <c r="I46" s="0" t="n">
        <v>120708.560459846</v>
      </c>
    </row>
    <row r="47" customFormat="false" ht="12.8" hidden="false" customHeight="false" outlineLevel="0" collapsed="false">
      <c r="A47" s="0" t="n">
        <v>94</v>
      </c>
      <c r="B47" s="0" t="n">
        <v>29079942.2422859</v>
      </c>
      <c r="C47" s="0" t="n">
        <v>28200762.1889907</v>
      </c>
      <c r="D47" s="0" t="n">
        <v>95744085.0357932</v>
      </c>
      <c r="E47" s="0" t="n">
        <v>88389506.7586981</v>
      </c>
      <c r="F47" s="0" t="n">
        <v>14731584.459783</v>
      </c>
      <c r="G47" s="0" t="n">
        <v>480894.307438728</v>
      </c>
      <c r="H47" s="0" t="n">
        <v>314021.737826073</v>
      </c>
      <c r="I47" s="0" t="n">
        <v>120377.154329101</v>
      </c>
    </row>
    <row r="48" customFormat="false" ht="12.8" hidden="false" customHeight="false" outlineLevel="0" collapsed="false">
      <c r="A48" s="0" t="n">
        <v>95</v>
      </c>
      <c r="B48" s="0" t="n">
        <v>25551357.536551</v>
      </c>
      <c r="C48" s="0" t="n">
        <v>24614566.5434472</v>
      </c>
      <c r="D48" s="0" t="n">
        <v>84071248.3565204</v>
      </c>
      <c r="E48" s="0" t="n">
        <v>89067767.3639802</v>
      </c>
      <c r="F48" s="0" t="n">
        <v>0</v>
      </c>
      <c r="G48" s="0" t="n">
        <v>540687.125090253</v>
      </c>
      <c r="H48" s="0" t="n">
        <v>312365.525776149</v>
      </c>
      <c r="I48" s="0" t="n">
        <v>119626.203196195</v>
      </c>
    </row>
    <row r="49" customFormat="false" ht="12.8" hidden="false" customHeight="false" outlineLevel="0" collapsed="false">
      <c r="A49" s="0" t="n">
        <v>96</v>
      </c>
      <c r="B49" s="0" t="n">
        <v>29970588.2174361</v>
      </c>
      <c r="C49" s="0" t="n">
        <v>29041198.2676525</v>
      </c>
      <c r="D49" s="0" t="n">
        <v>98641753.7291084</v>
      </c>
      <c r="E49" s="0" t="n">
        <v>90856822.5933649</v>
      </c>
      <c r="F49" s="0" t="n">
        <v>15142803.7655608</v>
      </c>
      <c r="G49" s="0" t="n">
        <v>532803.268652438</v>
      </c>
      <c r="H49" s="0" t="n">
        <v>312851.275646185</v>
      </c>
      <c r="I49" s="0" t="n">
        <v>119622.007835759</v>
      </c>
    </row>
    <row r="50" customFormat="false" ht="12.8" hidden="false" customHeight="false" outlineLevel="0" collapsed="false">
      <c r="A50" s="0" t="n">
        <v>97</v>
      </c>
      <c r="B50" s="0" t="n">
        <v>26273273.7507578</v>
      </c>
      <c r="C50" s="0" t="n">
        <v>25328617.9681243</v>
      </c>
      <c r="D50" s="0" t="n">
        <v>86552122.6928139</v>
      </c>
      <c r="E50" s="0" t="n">
        <v>91533581.8959207</v>
      </c>
      <c r="F50" s="0" t="n">
        <v>0</v>
      </c>
      <c r="G50" s="0" t="n">
        <v>551592.150873853</v>
      </c>
      <c r="H50" s="0" t="n">
        <v>310887.489431531</v>
      </c>
      <c r="I50" s="0" t="n">
        <v>117394.489040146</v>
      </c>
    </row>
    <row r="51" customFormat="false" ht="12.8" hidden="false" customHeight="false" outlineLevel="0" collapsed="false">
      <c r="A51" s="0" t="n">
        <v>98</v>
      </c>
      <c r="B51" s="0" t="n">
        <v>30676821.5106546</v>
      </c>
      <c r="C51" s="0" t="n">
        <v>29705872.0957036</v>
      </c>
      <c r="D51" s="0" t="n">
        <v>100938466.59102</v>
      </c>
      <c r="E51" s="0" t="n">
        <v>92880027.3585983</v>
      </c>
      <c r="F51" s="0" t="n">
        <v>15480004.5597664</v>
      </c>
      <c r="G51" s="0" t="n">
        <v>566023.304995847</v>
      </c>
      <c r="H51" s="0" t="n">
        <v>321547.928139492</v>
      </c>
      <c r="I51" s="0" t="n">
        <v>119111.688308016</v>
      </c>
    </row>
    <row r="52" customFormat="false" ht="12.8" hidden="false" customHeight="false" outlineLevel="0" collapsed="false">
      <c r="A52" s="0" t="n">
        <v>99</v>
      </c>
      <c r="B52" s="0" t="n">
        <v>27185979.9826451</v>
      </c>
      <c r="C52" s="0" t="n">
        <v>26207618.5969111</v>
      </c>
      <c r="D52" s="0" t="n">
        <v>89598563.6800538</v>
      </c>
      <c r="E52" s="0" t="n">
        <v>94629322.4308808</v>
      </c>
      <c r="F52" s="0" t="n">
        <v>0</v>
      </c>
      <c r="G52" s="0" t="n">
        <v>568921.615495521</v>
      </c>
      <c r="H52" s="0" t="n">
        <v>323896.917737074</v>
      </c>
      <c r="I52" s="0" t="n">
        <v>122204.075002144</v>
      </c>
    </row>
    <row r="53" customFormat="false" ht="12.8" hidden="false" customHeight="false" outlineLevel="0" collapsed="false">
      <c r="A53" s="0" t="n">
        <v>100</v>
      </c>
      <c r="B53" s="0" t="n">
        <v>31444070.3122526</v>
      </c>
      <c r="C53" s="0" t="n">
        <v>30442465.6189228</v>
      </c>
      <c r="D53" s="0" t="n">
        <v>103526832.854298</v>
      </c>
      <c r="E53" s="0" t="n">
        <v>95161615.7300901</v>
      </c>
      <c r="F53" s="0" t="n">
        <v>15860269.2883483</v>
      </c>
      <c r="G53" s="0" t="n">
        <v>588924.460799962</v>
      </c>
      <c r="H53" s="0" t="n">
        <v>328011.993601006</v>
      </c>
      <c r="I53" s="0" t="n">
        <v>120954.627041246</v>
      </c>
    </row>
    <row r="54" customFormat="false" ht="12.8" hidden="false" customHeight="false" outlineLevel="0" collapsed="false">
      <c r="A54" s="0" t="n">
        <v>101</v>
      </c>
      <c r="B54" s="0" t="n">
        <v>27666981.8875362</v>
      </c>
      <c r="C54" s="0" t="n">
        <v>26674569.8870167</v>
      </c>
      <c r="D54" s="0" t="n">
        <v>91292500.9355214</v>
      </c>
      <c r="E54" s="0" t="n">
        <v>96302587.1150782</v>
      </c>
      <c r="F54" s="0" t="n">
        <v>0</v>
      </c>
      <c r="G54" s="0" t="n">
        <v>585005.954061816</v>
      </c>
      <c r="H54" s="0" t="n">
        <v>324160.458661206</v>
      </c>
      <c r="I54" s="0" t="n">
        <v>118922.268280735</v>
      </c>
    </row>
    <row r="55" customFormat="false" ht="12.8" hidden="false" customHeight="false" outlineLevel="0" collapsed="false">
      <c r="A55" s="0" t="n">
        <v>102</v>
      </c>
      <c r="B55" s="0" t="n">
        <v>31951227.1749394</v>
      </c>
      <c r="C55" s="0" t="n">
        <v>30934475.8533043</v>
      </c>
      <c r="D55" s="0" t="n">
        <v>105243607.46299</v>
      </c>
      <c r="E55" s="0" t="n">
        <v>96647415.2229953</v>
      </c>
      <c r="F55" s="0" t="n">
        <v>16107902.5371659</v>
      </c>
      <c r="G55" s="0" t="n">
        <v>617142.118817596</v>
      </c>
      <c r="H55" s="0" t="n">
        <v>317517.007121403</v>
      </c>
      <c r="I55" s="0" t="n">
        <v>117274.565280134</v>
      </c>
    </row>
    <row r="56" customFormat="false" ht="12.8" hidden="false" customHeight="false" outlineLevel="0" collapsed="false">
      <c r="A56" s="0" t="n">
        <v>103</v>
      </c>
      <c r="B56" s="0" t="n">
        <v>27979350.4473259</v>
      </c>
      <c r="C56" s="0" t="n">
        <v>26942595.4341001</v>
      </c>
      <c r="D56" s="0" t="n">
        <v>92254236.783527</v>
      </c>
      <c r="E56" s="0" t="n">
        <v>97216512.7168497</v>
      </c>
      <c r="F56" s="0" t="n">
        <v>0</v>
      </c>
      <c r="G56" s="0" t="n">
        <v>618025.591321173</v>
      </c>
      <c r="H56" s="0" t="n">
        <v>334003.778432963</v>
      </c>
      <c r="I56" s="0" t="n">
        <v>121036.633530897</v>
      </c>
    </row>
    <row r="57" customFormat="false" ht="12.8" hidden="false" customHeight="false" outlineLevel="0" collapsed="false">
      <c r="A57" s="0" t="n">
        <v>104</v>
      </c>
      <c r="B57" s="0" t="n">
        <v>32405588.9800881</v>
      </c>
      <c r="C57" s="0" t="n">
        <v>31365808.6381955</v>
      </c>
      <c r="D57" s="0" t="n">
        <v>106737812.78111</v>
      </c>
      <c r="E57" s="0" t="n">
        <v>97951489.8150335</v>
      </c>
      <c r="F57" s="0" t="n">
        <v>16325248.3025056</v>
      </c>
      <c r="G57" s="0" t="n">
        <v>624979.007577215</v>
      </c>
      <c r="H57" s="0" t="n">
        <v>332050.743359394</v>
      </c>
      <c r="I57" s="0" t="n">
        <v>118215.129937036</v>
      </c>
    </row>
    <row r="58" customFormat="false" ht="12.8" hidden="false" customHeight="false" outlineLevel="0" collapsed="false">
      <c r="A58" s="0" t="n">
        <v>105</v>
      </c>
      <c r="B58" s="0" t="n">
        <v>28490685.6956641</v>
      </c>
      <c r="C58" s="0" t="n">
        <v>27428229.7827463</v>
      </c>
      <c r="D58" s="0" t="n">
        <v>93943416.3216957</v>
      </c>
      <c r="E58" s="0" t="n">
        <v>98971831.7590306</v>
      </c>
      <c r="F58" s="0" t="n">
        <v>0</v>
      </c>
      <c r="G58" s="0" t="n">
        <v>639619.698152445</v>
      </c>
      <c r="H58" s="0" t="n">
        <v>338609.936100875</v>
      </c>
      <c r="I58" s="0" t="n">
        <v>120323.255234905</v>
      </c>
    </row>
    <row r="59" customFormat="false" ht="12.8" hidden="false" customHeight="false" outlineLevel="0" collapsed="false">
      <c r="A59" s="0" t="n">
        <v>106</v>
      </c>
      <c r="B59" s="0" t="n">
        <v>33504829.0456673</v>
      </c>
      <c r="C59" s="0" t="n">
        <v>32449154.6455886</v>
      </c>
      <c r="D59" s="0" t="n">
        <v>110498686.380585</v>
      </c>
      <c r="E59" s="0" t="n">
        <v>101275795.179871</v>
      </c>
      <c r="F59" s="0" t="n">
        <v>16879299.1966452</v>
      </c>
      <c r="G59" s="0" t="n">
        <v>642661.632843363</v>
      </c>
      <c r="H59" s="0" t="n">
        <v>329813.780193626</v>
      </c>
      <c r="I59" s="0" t="n">
        <v>118855.695773898</v>
      </c>
    </row>
    <row r="60" customFormat="false" ht="12.8" hidden="false" customHeight="false" outlineLevel="0" collapsed="false">
      <c r="A60" s="0" t="n">
        <v>107</v>
      </c>
      <c r="B60" s="0" t="n">
        <v>29324652.8056423</v>
      </c>
      <c r="C60" s="0" t="n">
        <v>28232711.5666799</v>
      </c>
      <c r="D60" s="0" t="n">
        <v>96785214.516547</v>
      </c>
      <c r="E60" s="0" t="n">
        <v>101715903.072668</v>
      </c>
      <c r="F60" s="0" t="n">
        <v>0</v>
      </c>
      <c r="G60" s="0" t="n">
        <v>672307.090599172</v>
      </c>
      <c r="H60" s="0" t="n">
        <v>336186.991769245</v>
      </c>
      <c r="I60" s="0" t="n">
        <v>119210.223705619</v>
      </c>
    </row>
    <row r="61" customFormat="false" ht="12.8" hidden="false" customHeight="false" outlineLevel="0" collapsed="false">
      <c r="A61" s="0" t="n">
        <v>108</v>
      </c>
      <c r="B61" s="0" t="n">
        <v>34192719.0485474</v>
      </c>
      <c r="C61" s="0" t="n">
        <v>33127145.3845118</v>
      </c>
      <c r="D61" s="0" t="n">
        <v>112873012.721584</v>
      </c>
      <c r="E61" s="0" t="n">
        <v>103316591.680235</v>
      </c>
      <c r="F61" s="0" t="n">
        <v>17219431.9467058</v>
      </c>
      <c r="G61" s="0" t="n">
        <v>644130.103685095</v>
      </c>
      <c r="H61" s="0" t="n">
        <v>338792.95457447</v>
      </c>
      <c r="I61" s="0" t="n">
        <v>118072.293965687</v>
      </c>
    </row>
    <row r="62" customFormat="false" ht="12.8" hidden="false" customHeight="false" outlineLevel="0" collapsed="false">
      <c r="A62" s="0" t="n">
        <v>109</v>
      </c>
      <c r="B62" s="0" t="n">
        <v>29942770.1105229</v>
      </c>
      <c r="C62" s="0" t="n">
        <v>28865461.3112997</v>
      </c>
      <c r="D62" s="0" t="n">
        <v>98994478.7467011</v>
      </c>
      <c r="E62" s="0" t="n">
        <v>103906242.510877</v>
      </c>
      <c r="F62" s="0" t="n">
        <v>0</v>
      </c>
      <c r="G62" s="0" t="n">
        <v>649222.610239086</v>
      </c>
      <c r="H62" s="0" t="n">
        <v>343821.127914191</v>
      </c>
      <c r="I62" s="0" t="n">
        <v>120378.65867126</v>
      </c>
    </row>
    <row r="63" customFormat="false" ht="12.8" hidden="false" customHeight="false" outlineLevel="0" collapsed="false">
      <c r="A63" s="0" t="n">
        <v>110</v>
      </c>
      <c r="B63" s="0" t="n">
        <v>34564661.3228382</v>
      </c>
      <c r="C63" s="0" t="n">
        <v>33501745.3886691</v>
      </c>
      <c r="D63" s="0" t="n">
        <v>114214679.147573</v>
      </c>
      <c r="E63" s="0" t="n">
        <v>104454733.289924</v>
      </c>
      <c r="F63" s="0" t="n">
        <v>17409122.2149873</v>
      </c>
      <c r="G63" s="0" t="n">
        <v>612642.71931198</v>
      </c>
      <c r="H63" s="0" t="n">
        <v>361370.67623149</v>
      </c>
      <c r="I63" s="0" t="n">
        <v>127003.626608087</v>
      </c>
    </row>
    <row r="64" customFormat="false" ht="12.8" hidden="false" customHeight="false" outlineLevel="0" collapsed="false">
      <c r="A64" s="0" t="n">
        <v>111</v>
      </c>
      <c r="B64" s="0" t="n">
        <v>30487151.1934103</v>
      </c>
      <c r="C64" s="0" t="n">
        <v>29431110.210342</v>
      </c>
      <c r="D64" s="0" t="n">
        <v>100988691.904761</v>
      </c>
      <c r="E64" s="0" t="n">
        <v>105902772.734976</v>
      </c>
      <c r="F64" s="0" t="n">
        <v>0</v>
      </c>
      <c r="G64" s="0" t="n">
        <v>615404.579749415</v>
      </c>
      <c r="H64" s="0" t="n">
        <v>353540.573319224</v>
      </c>
      <c r="I64" s="0" t="n">
        <v>124422.614285234</v>
      </c>
    </row>
    <row r="65" customFormat="false" ht="12.8" hidden="false" customHeight="false" outlineLevel="0" collapsed="false">
      <c r="A65" s="0" t="n">
        <v>112</v>
      </c>
      <c r="B65" s="0" t="n">
        <v>35430928.803568</v>
      </c>
      <c r="C65" s="0" t="n">
        <v>34361437.5347281</v>
      </c>
      <c r="D65" s="0" t="n">
        <v>117148848.289525</v>
      </c>
      <c r="E65" s="0" t="n">
        <v>107098950.149839</v>
      </c>
      <c r="F65" s="0" t="n">
        <v>17849825.0249731</v>
      </c>
      <c r="G65" s="0" t="n">
        <v>621328.803206822</v>
      </c>
      <c r="H65" s="0" t="n">
        <v>358570.731331993</v>
      </c>
      <c r="I65" s="0" t="n">
        <v>127988.191858692</v>
      </c>
    </row>
    <row r="66" customFormat="false" ht="12.8" hidden="false" customHeight="false" outlineLevel="0" collapsed="false">
      <c r="A66" s="0" t="n">
        <v>113</v>
      </c>
      <c r="B66" s="0" t="n">
        <v>31129336.4909584</v>
      </c>
      <c r="C66" s="0" t="n">
        <v>30015137.2137936</v>
      </c>
      <c r="D66" s="0" t="n">
        <v>103064714.545266</v>
      </c>
      <c r="E66" s="0" t="n">
        <v>107917130.060295</v>
      </c>
      <c r="F66" s="0" t="n">
        <v>0</v>
      </c>
      <c r="G66" s="0" t="n">
        <v>661842.073643909</v>
      </c>
      <c r="H66" s="0" t="n">
        <v>362674.554293075</v>
      </c>
      <c r="I66" s="0" t="n">
        <v>128118.070325363</v>
      </c>
    </row>
    <row r="67" customFormat="false" ht="12.8" hidden="false" customHeight="false" outlineLevel="0" collapsed="false">
      <c r="A67" s="0" t="n">
        <v>114</v>
      </c>
      <c r="B67" s="0" t="n">
        <v>36077803.7404809</v>
      </c>
      <c r="C67" s="0" t="n">
        <v>34985937.480012</v>
      </c>
      <c r="D67" s="0" t="n">
        <v>119404917.583261</v>
      </c>
      <c r="E67" s="0" t="n">
        <v>109016323.521253</v>
      </c>
      <c r="F67" s="0" t="n">
        <v>18169387.2535422</v>
      </c>
      <c r="G67" s="0" t="n">
        <v>651879.398932942</v>
      </c>
      <c r="H67" s="0" t="n">
        <v>352465.983251389</v>
      </c>
      <c r="I67" s="0" t="n">
        <v>125029.826120818</v>
      </c>
    </row>
    <row r="68" customFormat="false" ht="12.8" hidden="false" customHeight="false" outlineLevel="0" collapsed="false">
      <c r="A68" s="0" t="n">
        <v>115</v>
      </c>
      <c r="B68" s="0" t="n">
        <v>31590364.6214123</v>
      </c>
      <c r="C68" s="0" t="n">
        <v>30494278.3667018</v>
      </c>
      <c r="D68" s="0" t="n">
        <v>104748025.858862</v>
      </c>
      <c r="E68" s="0" t="n">
        <v>109521429.905161</v>
      </c>
      <c r="F68" s="0" t="n">
        <v>0</v>
      </c>
      <c r="G68" s="0" t="n">
        <v>632307.747084563</v>
      </c>
      <c r="H68" s="0" t="n">
        <v>371009.575251845</v>
      </c>
      <c r="I68" s="0" t="n">
        <v>132527.046248762</v>
      </c>
    </row>
    <row r="69" customFormat="false" ht="12.8" hidden="false" customHeight="false" outlineLevel="0" collapsed="false">
      <c r="A69" s="0" t="n">
        <v>116</v>
      </c>
      <c r="B69" s="0" t="n">
        <v>36710260.0522397</v>
      </c>
      <c r="C69" s="0" t="n">
        <v>35611285.2928353</v>
      </c>
      <c r="D69" s="0" t="n">
        <v>121546695.503689</v>
      </c>
      <c r="E69" s="0" t="n">
        <v>110857663.08366</v>
      </c>
      <c r="F69" s="0" t="n">
        <v>18476277.18061</v>
      </c>
      <c r="G69" s="0" t="n">
        <v>638454.280895964</v>
      </c>
      <c r="H69" s="0" t="n">
        <v>369174.530740536</v>
      </c>
      <c r="I69" s="0" t="n">
        <v>130494.211096929</v>
      </c>
    </row>
    <row r="70" customFormat="false" ht="12.8" hidden="false" customHeight="false" outlineLevel="0" collapsed="false">
      <c r="A70" s="0" t="n">
        <v>117</v>
      </c>
      <c r="B70" s="0" t="n">
        <v>32401848.8673242</v>
      </c>
      <c r="C70" s="0" t="n">
        <v>31277205.0852348</v>
      </c>
      <c r="D70" s="0" t="n">
        <v>107476940.987795</v>
      </c>
      <c r="E70" s="0" t="n">
        <v>112292877.883739</v>
      </c>
      <c r="F70" s="0" t="n">
        <v>0</v>
      </c>
      <c r="G70" s="0" t="n">
        <v>666932.002025627</v>
      </c>
      <c r="H70" s="0" t="n">
        <v>367240.823656698</v>
      </c>
      <c r="I70" s="0" t="n">
        <v>129244.223438714</v>
      </c>
    </row>
    <row r="71" customFormat="false" ht="12.8" hidden="false" customHeight="false" outlineLevel="0" collapsed="false">
      <c r="A71" s="0" t="n">
        <v>118</v>
      </c>
      <c r="B71" s="0" t="n">
        <v>37394023.4551045</v>
      </c>
      <c r="C71" s="0" t="n">
        <v>36298375.8645106</v>
      </c>
      <c r="D71" s="0" t="n">
        <v>123932360.75048</v>
      </c>
      <c r="E71" s="0" t="n">
        <v>112884334.832976</v>
      </c>
      <c r="F71" s="0" t="n">
        <v>18814055.805496</v>
      </c>
      <c r="G71" s="0" t="n">
        <v>627346.403077911</v>
      </c>
      <c r="H71" s="0" t="n">
        <v>376573.666347292</v>
      </c>
      <c r="I71" s="0" t="n">
        <v>131039.315955199</v>
      </c>
    </row>
    <row r="72" customFormat="false" ht="12.8" hidden="false" customHeight="false" outlineLevel="0" collapsed="false">
      <c r="A72" s="0" t="n">
        <v>119</v>
      </c>
      <c r="B72" s="0" t="n">
        <v>32551174.1137552</v>
      </c>
      <c r="C72" s="0" t="n">
        <v>31490416.0919625</v>
      </c>
      <c r="D72" s="0" t="n">
        <v>108283062.731094</v>
      </c>
      <c r="E72" s="0" t="n">
        <v>112982227.47431</v>
      </c>
      <c r="F72" s="0" t="n">
        <v>0</v>
      </c>
      <c r="G72" s="0" t="n">
        <v>580017.322680991</v>
      </c>
      <c r="H72" s="0" t="n">
        <v>386151.722693755</v>
      </c>
      <c r="I72" s="0" t="n">
        <v>135127.10916851</v>
      </c>
    </row>
    <row r="73" customFormat="false" ht="12.8" hidden="false" customHeight="false" outlineLevel="0" collapsed="false">
      <c r="A73" s="0" t="n">
        <v>120</v>
      </c>
      <c r="B73" s="0" t="n">
        <v>37691606.4238245</v>
      </c>
      <c r="C73" s="0" t="n">
        <v>36543576.332335</v>
      </c>
      <c r="D73" s="0" t="n">
        <v>124841383.251938</v>
      </c>
      <c r="E73" s="0" t="n">
        <v>113588988.410864</v>
      </c>
      <c r="F73" s="0" t="n">
        <v>18931498.0684774</v>
      </c>
      <c r="G73" s="0" t="n">
        <v>660667.838657052</v>
      </c>
      <c r="H73" s="0" t="n">
        <v>392618.093708822</v>
      </c>
      <c r="I73" s="0" t="n">
        <v>135348.798748055</v>
      </c>
    </row>
    <row r="74" customFormat="false" ht="12.8" hidden="false" customHeight="false" outlineLevel="0" collapsed="false">
      <c r="A74" s="0" t="n">
        <v>121</v>
      </c>
      <c r="B74" s="0" t="n">
        <v>33209959.2746843</v>
      </c>
      <c r="C74" s="0" t="n">
        <v>32089316.0345954</v>
      </c>
      <c r="D74" s="0" t="n">
        <v>110380969.367508</v>
      </c>
      <c r="E74" s="0" t="n">
        <v>115040700.930633</v>
      </c>
      <c r="F74" s="0" t="n">
        <v>0</v>
      </c>
      <c r="G74" s="0" t="n">
        <v>640767.914294107</v>
      </c>
      <c r="H74" s="0" t="n">
        <v>387279.653454987</v>
      </c>
      <c r="I74" s="0" t="n">
        <v>132279.531914013</v>
      </c>
    </row>
    <row r="75" customFormat="false" ht="12.8" hidden="false" customHeight="false" outlineLevel="0" collapsed="false">
      <c r="A75" s="0" t="n">
        <v>122</v>
      </c>
      <c r="B75" s="0" t="n">
        <v>38759564.8172144</v>
      </c>
      <c r="C75" s="0" t="n">
        <v>37583161.1009127</v>
      </c>
      <c r="D75" s="0" t="n">
        <v>128390195.456207</v>
      </c>
      <c r="E75" s="0" t="n">
        <v>116793560.018255</v>
      </c>
      <c r="F75" s="0" t="n">
        <v>19465593.3363758</v>
      </c>
      <c r="G75" s="0" t="n">
        <v>701976.199734166</v>
      </c>
      <c r="H75" s="0" t="n">
        <v>383197.159836691</v>
      </c>
      <c r="I75" s="0" t="n">
        <v>130329.081044018</v>
      </c>
    </row>
    <row r="76" customFormat="false" ht="12.8" hidden="false" customHeight="false" outlineLevel="0" collapsed="false">
      <c r="A76" s="0" t="n">
        <v>123</v>
      </c>
      <c r="B76" s="0" t="n">
        <v>34051140.4394391</v>
      </c>
      <c r="C76" s="0" t="n">
        <v>32901682.7607814</v>
      </c>
      <c r="D76" s="0" t="n">
        <v>113221434.88136</v>
      </c>
      <c r="E76" s="0" t="n">
        <v>117901751.077035</v>
      </c>
      <c r="F76" s="0" t="n">
        <v>0</v>
      </c>
      <c r="G76" s="0" t="n">
        <v>679592.738906364</v>
      </c>
      <c r="H76" s="0" t="n">
        <v>379445.36106467</v>
      </c>
      <c r="I76" s="0" t="n">
        <v>129170.8266952</v>
      </c>
    </row>
    <row r="77" customFormat="false" ht="12.8" hidden="false" customHeight="false" outlineLevel="0" collapsed="false">
      <c r="A77" s="0" t="n">
        <v>124</v>
      </c>
      <c r="B77" s="0" t="n">
        <v>39458945.968135</v>
      </c>
      <c r="C77" s="0" t="n">
        <v>38309571.4785209</v>
      </c>
      <c r="D77" s="0" t="n">
        <v>130956295.888964</v>
      </c>
      <c r="E77" s="0" t="n">
        <v>118993794.868942</v>
      </c>
      <c r="F77" s="0" t="n">
        <v>19832299.1448237</v>
      </c>
      <c r="G77" s="0" t="n">
        <v>674491.023622453</v>
      </c>
      <c r="H77" s="0" t="n">
        <v>383940.055876812</v>
      </c>
      <c r="I77" s="0" t="n">
        <v>129919.157306883</v>
      </c>
    </row>
    <row r="78" customFormat="false" ht="12.8" hidden="false" customHeight="false" outlineLevel="0" collapsed="false">
      <c r="A78" s="0" t="n">
        <v>125</v>
      </c>
      <c r="B78" s="0" t="n">
        <v>34422191.0905653</v>
      </c>
      <c r="C78" s="0" t="n">
        <v>33276095.6286613</v>
      </c>
      <c r="D78" s="0" t="n">
        <v>114489556.467427</v>
      </c>
      <c r="E78" s="0" t="n">
        <v>119263036.977889</v>
      </c>
      <c r="F78" s="0" t="n">
        <v>0</v>
      </c>
      <c r="G78" s="0" t="n">
        <v>656827.264481448</v>
      </c>
      <c r="H78" s="0" t="n">
        <v>395640.849486227</v>
      </c>
      <c r="I78" s="0" t="n">
        <v>133753.354194646</v>
      </c>
    </row>
    <row r="79" customFormat="false" ht="12.8" hidden="false" customHeight="false" outlineLevel="0" collapsed="false">
      <c r="A79" s="0" t="n">
        <v>126</v>
      </c>
      <c r="B79" s="0" t="n">
        <v>40059790.0200844</v>
      </c>
      <c r="C79" s="0" t="n">
        <v>38946248.0153722</v>
      </c>
      <c r="D79" s="0" t="n">
        <v>133146959.990285</v>
      </c>
      <c r="E79" s="0" t="n">
        <v>121000650.387913</v>
      </c>
      <c r="F79" s="0" t="n">
        <v>20166775.0646521</v>
      </c>
      <c r="G79" s="0" t="n">
        <v>626183.903165474</v>
      </c>
      <c r="H79" s="0" t="n">
        <v>396073.751029237</v>
      </c>
      <c r="I79" s="0" t="n">
        <v>130406.215025075</v>
      </c>
    </row>
    <row r="80" customFormat="false" ht="12.8" hidden="false" customHeight="false" outlineLevel="0" collapsed="false">
      <c r="A80" s="0" t="n">
        <v>127</v>
      </c>
      <c r="B80" s="0" t="n">
        <v>35185756.8111108</v>
      </c>
      <c r="C80" s="0" t="n">
        <v>34082072.4034651</v>
      </c>
      <c r="D80" s="0" t="n">
        <v>117383748.599262</v>
      </c>
      <c r="E80" s="0" t="n">
        <v>122089985.475101</v>
      </c>
      <c r="F80" s="0" t="n">
        <v>0</v>
      </c>
      <c r="G80" s="0" t="n">
        <v>611892.561383841</v>
      </c>
      <c r="H80" s="0" t="n">
        <v>400733.51661222</v>
      </c>
      <c r="I80" s="0" t="n">
        <v>130083.328070847</v>
      </c>
    </row>
    <row r="81" customFormat="false" ht="12.8" hidden="false" customHeight="false" outlineLevel="0" collapsed="false">
      <c r="A81" s="0" t="n">
        <v>128</v>
      </c>
      <c r="B81" s="0" t="n">
        <v>40607077.2526192</v>
      </c>
      <c r="C81" s="0" t="n">
        <v>39506145.2660448</v>
      </c>
      <c r="D81" s="0" t="n">
        <v>135159030.781338</v>
      </c>
      <c r="E81" s="0" t="n">
        <v>122650838.989734</v>
      </c>
      <c r="F81" s="0" t="n">
        <v>20441806.498289</v>
      </c>
      <c r="G81" s="0" t="n">
        <v>617123.656664368</v>
      </c>
      <c r="H81" s="0" t="n">
        <v>392832.716422893</v>
      </c>
      <c r="I81" s="0" t="n">
        <v>129965.162124495</v>
      </c>
    </row>
    <row r="82" customFormat="false" ht="12.8" hidden="false" customHeight="false" outlineLevel="0" collapsed="false">
      <c r="A82" s="0" t="n">
        <v>129</v>
      </c>
      <c r="B82" s="0" t="n">
        <v>35693880.32186</v>
      </c>
      <c r="C82" s="0" t="n">
        <v>34537871.6726388</v>
      </c>
      <c r="D82" s="0" t="n">
        <v>118968860.585702</v>
      </c>
      <c r="E82" s="0" t="n">
        <v>123619045.598294</v>
      </c>
      <c r="F82" s="0" t="n">
        <v>0</v>
      </c>
      <c r="G82" s="0" t="n">
        <v>672163.749528834</v>
      </c>
      <c r="H82" s="0" t="n">
        <v>391377.872116418</v>
      </c>
      <c r="I82" s="0" t="n">
        <v>132095.753679928</v>
      </c>
    </row>
    <row r="83" customFormat="false" ht="12.8" hidden="false" customHeight="false" outlineLevel="0" collapsed="false">
      <c r="A83" s="0" t="n">
        <v>130</v>
      </c>
      <c r="B83" s="0" t="n">
        <v>41347781.7058354</v>
      </c>
      <c r="C83" s="0" t="n">
        <v>40177406.95313</v>
      </c>
      <c r="D83" s="0" t="n">
        <v>137476258.8745</v>
      </c>
      <c r="E83" s="0" t="n">
        <v>124680854.058993</v>
      </c>
      <c r="F83" s="0" t="n">
        <v>20780142.3431656</v>
      </c>
      <c r="G83" s="0" t="n">
        <v>667677.7950879</v>
      </c>
      <c r="H83" s="0" t="n">
        <v>406253.28581977</v>
      </c>
      <c r="I83" s="0" t="n">
        <v>137776.673996793</v>
      </c>
    </row>
    <row r="84" customFormat="false" ht="12.8" hidden="false" customHeight="false" outlineLevel="0" collapsed="false">
      <c r="A84" s="0" t="n">
        <v>131</v>
      </c>
      <c r="B84" s="0" t="n">
        <v>36385508.3319017</v>
      </c>
      <c r="C84" s="0" t="n">
        <v>35261394.1655022</v>
      </c>
      <c r="D84" s="0" t="n">
        <v>121472007.500776</v>
      </c>
      <c r="E84" s="0" t="n">
        <v>126193210.211751</v>
      </c>
      <c r="F84" s="0" t="n">
        <v>0</v>
      </c>
      <c r="G84" s="0" t="n">
        <v>637360.659496936</v>
      </c>
      <c r="H84" s="0" t="n">
        <v>394931.624738502</v>
      </c>
      <c r="I84" s="0" t="n">
        <v>131174.117377173</v>
      </c>
    </row>
    <row r="85" customFormat="false" ht="12.8" hidden="false" customHeight="false" outlineLevel="0" collapsed="false">
      <c r="A85" s="0" t="n">
        <v>132</v>
      </c>
      <c r="B85" s="0" t="n">
        <v>42034951.1585748</v>
      </c>
      <c r="C85" s="0" t="n">
        <v>40871306.7902847</v>
      </c>
      <c r="D85" s="0" t="n">
        <v>139874999.40734</v>
      </c>
      <c r="E85" s="0" t="n">
        <v>126808716.833904</v>
      </c>
      <c r="F85" s="0" t="n">
        <v>21134786.138984</v>
      </c>
      <c r="G85" s="0" t="n">
        <v>670841.576022207</v>
      </c>
      <c r="H85" s="0" t="n">
        <v>400348.279793962</v>
      </c>
      <c r="I85" s="0" t="n">
        <v>132077.8749628</v>
      </c>
    </row>
    <row r="86" customFormat="false" ht="12.8" hidden="false" customHeight="false" outlineLevel="0" collapsed="false">
      <c r="A86" s="0" t="n">
        <v>133</v>
      </c>
      <c r="B86" s="0" t="n">
        <v>36744971.4630744</v>
      </c>
      <c r="C86" s="0" t="n">
        <v>35576286.0990399</v>
      </c>
      <c r="D86" s="0" t="n">
        <v>122632693.848648</v>
      </c>
      <c r="E86" s="0" t="n">
        <v>127273735.160828</v>
      </c>
      <c r="F86" s="0" t="n">
        <v>0</v>
      </c>
      <c r="G86" s="0" t="n">
        <v>667039.990893818</v>
      </c>
      <c r="H86" s="0" t="n">
        <v>406409.457657776</v>
      </c>
      <c r="I86" s="0" t="n">
        <v>136051.307832695</v>
      </c>
    </row>
    <row r="87" customFormat="false" ht="12.8" hidden="false" customHeight="false" outlineLevel="0" collapsed="false">
      <c r="A87" s="0" t="n">
        <v>134</v>
      </c>
      <c r="B87" s="0" t="n">
        <v>42249512.5515911</v>
      </c>
      <c r="C87" s="0" t="n">
        <v>41051245.6137067</v>
      </c>
      <c r="D87" s="0" t="n">
        <v>140510451.484532</v>
      </c>
      <c r="E87" s="0" t="n">
        <v>127290768.557783</v>
      </c>
      <c r="F87" s="0" t="n">
        <v>21215128.0929638</v>
      </c>
      <c r="G87" s="0" t="n">
        <v>679678.063994049</v>
      </c>
      <c r="H87" s="0" t="n">
        <v>422003.111681869</v>
      </c>
      <c r="I87" s="0" t="n">
        <v>137979.660297807</v>
      </c>
    </row>
    <row r="88" customFormat="false" ht="12.8" hidden="false" customHeight="false" outlineLevel="0" collapsed="false">
      <c r="A88" s="0" t="n">
        <v>135</v>
      </c>
      <c r="B88" s="0" t="n">
        <v>37224259.5755437</v>
      </c>
      <c r="C88" s="0" t="n">
        <v>35950923.673982</v>
      </c>
      <c r="D88" s="0" t="n">
        <v>123982723.561869</v>
      </c>
      <c r="E88" s="0" t="n">
        <v>128583303.642612</v>
      </c>
      <c r="F88" s="0" t="n">
        <v>0</v>
      </c>
      <c r="G88" s="0" t="n">
        <v>756908.853208051</v>
      </c>
      <c r="H88" s="0" t="n">
        <v>421220.129328998</v>
      </c>
      <c r="I88" s="0" t="n">
        <v>136009.884320916</v>
      </c>
    </row>
    <row r="89" customFormat="false" ht="12.8" hidden="false" customHeight="false" outlineLevel="0" collapsed="false">
      <c r="A89" s="0" t="n">
        <v>136</v>
      </c>
      <c r="B89" s="0" t="n">
        <v>42988823.2934911</v>
      </c>
      <c r="C89" s="0" t="n">
        <v>41797943.1993987</v>
      </c>
      <c r="D89" s="0" t="n">
        <v>143164298.746507</v>
      </c>
      <c r="E89" s="0" t="n">
        <v>129614713.46778</v>
      </c>
      <c r="F89" s="0" t="n">
        <v>21602452.24463</v>
      </c>
      <c r="G89" s="0" t="n">
        <v>682407.300200919</v>
      </c>
      <c r="H89" s="0" t="n">
        <v>415307.62294978</v>
      </c>
      <c r="I89" s="0" t="n">
        <v>133093.101345196</v>
      </c>
    </row>
    <row r="90" customFormat="false" ht="12.8" hidden="false" customHeight="false" outlineLevel="0" collapsed="false">
      <c r="A90" s="0" t="n">
        <v>137</v>
      </c>
      <c r="B90" s="0" t="n">
        <v>37815923.5502592</v>
      </c>
      <c r="C90" s="0" t="n">
        <v>36557718.3975133</v>
      </c>
      <c r="D90" s="0" t="n">
        <v>126076420.269964</v>
      </c>
      <c r="E90" s="0" t="n">
        <v>130672772.65038</v>
      </c>
      <c r="F90" s="0" t="n">
        <v>0</v>
      </c>
      <c r="G90" s="0" t="n">
        <v>759192.879945673</v>
      </c>
      <c r="H90" s="0" t="n">
        <v>408060.928335456</v>
      </c>
      <c r="I90" s="0" t="n">
        <v>129930.49209253</v>
      </c>
    </row>
    <row r="91" customFormat="false" ht="12.8" hidden="false" customHeight="false" outlineLevel="0" collapsed="false">
      <c r="A91" s="0" t="n">
        <v>138</v>
      </c>
      <c r="B91" s="0" t="n">
        <v>43478920.9939767</v>
      </c>
      <c r="C91" s="0" t="n">
        <v>42260290.1107842</v>
      </c>
      <c r="D91" s="0" t="n">
        <v>144713889.676602</v>
      </c>
      <c r="E91" s="0" t="n">
        <v>131018783.94895</v>
      </c>
      <c r="F91" s="0" t="n">
        <v>21836463.9914916</v>
      </c>
      <c r="G91" s="0" t="n">
        <v>699752.999287151</v>
      </c>
      <c r="H91" s="0" t="n">
        <v>425306.599141599</v>
      </c>
      <c r="I91" s="0" t="n">
        <v>133673.263948197</v>
      </c>
    </row>
    <row r="92" customFormat="false" ht="12.8" hidden="false" customHeight="false" outlineLevel="0" collapsed="false">
      <c r="A92" s="0" t="n">
        <v>139</v>
      </c>
      <c r="B92" s="0" t="n">
        <v>38187915.0132318</v>
      </c>
      <c r="C92" s="0" t="n">
        <v>36919162.7101955</v>
      </c>
      <c r="D92" s="0" t="n">
        <v>127326187.882606</v>
      </c>
      <c r="E92" s="0" t="n">
        <v>131892583.692967</v>
      </c>
      <c r="F92" s="0" t="n">
        <v>0</v>
      </c>
      <c r="G92" s="0" t="n">
        <v>753069.756076759</v>
      </c>
      <c r="H92" s="0" t="n">
        <v>423270.32209715</v>
      </c>
      <c r="I92" s="0" t="n">
        <v>132017.464089195</v>
      </c>
    </row>
    <row r="93" customFormat="false" ht="12.8" hidden="false" customHeight="false" outlineLevel="0" collapsed="false">
      <c r="A93" s="0" t="n">
        <v>140</v>
      </c>
      <c r="B93" s="0" t="n">
        <v>43977941.0388642</v>
      </c>
      <c r="C93" s="0" t="n">
        <v>42726799.152482</v>
      </c>
      <c r="D93" s="0" t="n">
        <v>146347805.00063</v>
      </c>
      <c r="E93" s="0" t="n">
        <v>132372646.529942</v>
      </c>
      <c r="F93" s="0" t="n">
        <v>22062107.7549904</v>
      </c>
      <c r="G93" s="0" t="n">
        <v>734906.750803631</v>
      </c>
      <c r="H93" s="0" t="n">
        <v>424064.073923619</v>
      </c>
      <c r="I93" s="0" t="n">
        <v>131672.945221338</v>
      </c>
    </row>
    <row r="94" customFormat="false" ht="12.8" hidden="false" customHeight="false" outlineLevel="0" collapsed="false">
      <c r="A94" s="0" t="n">
        <v>141</v>
      </c>
      <c r="B94" s="0" t="n">
        <v>38811722.4895481</v>
      </c>
      <c r="C94" s="0" t="n">
        <v>37496905.7065141</v>
      </c>
      <c r="D94" s="0" t="n">
        <v>129384867.87722</v>
      </c>
      <c r="E94" s="0" t="n">
        <v>133991646.877729</v>
      </c>
      <c r="F94" s="0" t="n">
        <v>0</v>
      </c>
      <c r="G94" s="0" t="n">
        <v>789620.632485958</v>
      </c>
      <c r="H94" s="0" t="n">
        <v>431944.898232351</v>
      </c>
      <c r="I94" s="0" t="n">
        <v>133216.074736756</v>
      </c>
    </row>
    <row r="95" customFormat="false" ht="12.8" hidden="false" customHeight="false" outlineLevel="0" collapsed="false">
      <c r="A95" s="0" t="n">
        <v>142</v>
      </c>
      <c r="B95" s="0" t="n">
        <v>44686070.0603879</v>
      </c>
      <c r="C95" s="0" t="n">
        <v>43386447.1653245</v>
      </c>
      <c r="D95" s="0" t="n">
        <v>148667397.383565</v>
      </c>
      <c r="E95" s="0" t="n">
        <v>134517127.414473</v>
      </c>
      <c r="F95" s="0" t="n">
        <v>22419521.2357455</v>
      </c>
      <c r="G95" s="0" t="n">
        <v>777267.746233017</v>
      </c>
      <c r="H95" s="0" t="n">
        <v>429152.042485161</v>
      </c>
      <c r="I95" s="0" t="n">
        <v>133147.294778893</v>
      </c>
    </row>
    <row r="96" customFormat="false" ht="12.8" hidden="false" customHeight="false" outlineLevel="0" collapsed="false">
      <c r="A96" s="0" t="n">
        <v>143</v>
      </c>
      <c r="B96" s="0" t="n">
        <v>39051887.7723206</v>
      </c>
      <c r="C96" s="0" t="n">
        <v>37701269.6802636</v>
      </c>
      <c r="D96" s="0" t="n">
        <v>130114971.435186</v>
      </c>
      <c r="E96" s="0" t="n">
        <v>134700630.535116</v>
      </c>
      <c r="F96" s="0" t="n">
        <v>0</v>
      </c>
      <c r="G96" s="0" t="n">
        <v>815238.162404032</v>
      </c>
      <c r="H96" s="0" t="n">
        <v>440103.098237242</v>
      </c>
      <c r="I96" s="0" t="n">
        <v>136109.759165355</v>
      </c>
    </row>
    <row r="97" customFormat="false" ht="12.8" hidden="false" customHeight="false" outlineLevel="0" collapsed="false">
      <c r="A97" s="0" t="n">
        <v>144</v>
      </c>
      <c r="B97" s="0" t="n">
        <v>45050496.4034237</v>
      </c>
      <c r="C97" s="0" t="n">
        <v>43749412.3790859</v>
      </c>
      <c r="D97" s="0" t="n">
        <v>149878204.483296</v>
      </c>
      <c r="E97" s="0" t="n">
        <v>135606330.127316</v>
      </c>
      <c r="F97" s="0" t="n">
        <v>22601055.0212193</v>
      </c>
      <c r="G97" s="0" t="n">
        <v>770579.271459588</v>
      </c>
      <c r="H97" s="0" t="n">
        <v>434234.113327247</v>
      </c>
      <c r="I97" s="0" t="n">
        <v>137529.485072768</v>
      </c>
    </row>
    <row r="98" customFormat="false" ht="12.8" hidden="false" customHeight="false" outlineLevel="0" collapsed="false">
      <c r="A98" s="0" t="n">
        <v>145</v>
      </c>
      <c r="B98" s="0" t="n">
        <v>39384661.7974862</v>
      </c>
      <c r="C98" s="0" t="n">
        <v>38053943.3097486</v>
      </c>
      <c r="D98" s="0" t="n">
        <v>131330103.563961</v>
      </c>
      <c r="E98" s="0" t="n">
        <v>135932791.670643</v>
      </c>
      <c r="F98" s="0" t="n">
        <v>0</v>
      </c>
      <c r="G98" s="0" t="n">
        <v>791665.505546867</v>
      </c>
      <c r="H98" s="0" t="n">
        <v>440755.393339528</v>
      </c>
      <c r="I98" s="0" t="n">
        <v>140425.126930334</v>
      </c>
    </row>
    <row r="99" customFormat="false" ht="12.8" hidden="false" customHeight="false" outlineLevel="0" collapsed="false">
      <c r="A99" s="0" t="n">
        <v>146</v>
      </c>
      <c r="B99" s="0" t="n">
        <v>45500179.617614</v>
      </c>
      <c r="C99" s="0" t="n">
        <v>44122239.7670334</v>
      </c>
      <c r="D99" s="0" t="n">
        <v>151213641.081951</v>
      </c>
      <c r="E99" s="0" t="n">
        <v>136644341.695965</v>
      </c>
      <c r="F99" s="0" t="n">
        <v>22774056.9493275</v>
      </c>
      <c r="G99" s="0" t="n">
        <v>841264.398622683</v>
      </c>
      <c r="H99" s="0" t="n">
        <v>439430.961065539</v>
      </c>
      <c r="I99" s="0" t="n">
        <v>138920.701274793</v>
      </c>
    </row>
    <row r="100" customFormat="false" ht="12.8" hidden="false" customHeight="false" outlineLevel="0" collapsed="false">
      <c r="A100" s="0" t="n">
        <v>147</v>
      </c>
      <c r="B100" s="0" t="n">
        <v>39773273.7097083</v>
      </c>
      <c r="C100" s="0" t="n">
        <v>38456084.8971856</v>
      </c>
      <c r="D100" s="0" t="n">
        <v>132764936.933983</v>
      </c>
      <c r="E100" s="0" t="n">
        <v>137233037.984966</v>
      </c>
      <c r="F100" s="0" t="n">
        <v>0</v>
      </c>
      <c r="G100" s="0" t="n">
        <v>784462.537028098</v>
      </c>
      <c r="H100" s="0" t="n">
        <v>437142.834814177</v>
      </c>
      <c r="I100" s="0" t="n">
        <v>136547.772400585</v>
      </c>
    </row>
    <row r="101" customFormat="false" ht="12.8" hidden="false" customHeight="false" outlineLevel="0" collapsed="false">
      <c r="A101" s="0" t="n">
        <v>148</v>
      </c>
      <c r="B101" s="0" t="n">
        <v>46017108.6236402</v>
      </c>
      <c r="C101" s="0" t="n">
        <v>44700084.2824638</v>
      </c>
      <c r="D101" s="0" t="n">
        <v>153234664.12254</v>
      </c>
      <c r="E101" s="0" t="n">
        <v>138421450.967925</v>
      </c>
      <c r="F101" s="0" t="n">
        <v>23070241.8279875</v>
      </c>
      <c r="G101" s="0" t="n">
        <v>789288.793785412</v>
      </c>
      <c r="H101" s="0" t="n">
        <v>433604.171229675</v>
      </c>
      <c r="I101" s="0" t="n">
        <v>134473.394516199</v>
      </c>
    </row>
    <row r="102" customFormat="false" ht="12.8" hidden="false" customHeight="false" outlineLevel="0" collapsed="false">
      <c r="A102" s="0" t="n">
        <v>149</v>
      </c>
      <c r="B102" s="0" t="n">
        <v>40314459.8111123</v>
      </c>
      <c r="C102" s="0" t="n">
        <v>38989914.2026926</v>
      </c>
      <c r="D102" s="0" t="n">
        <v>134655681.089269</v>
      </c>
      <c r="E102" s="0" t="n">
        <v>139094261.884201</v>
      </c>
      <c r="F102" s="0" t="n">
        <v>0</v>
      </c>
      <c r="G102" s="0" t="n">
        <v>804290.12291714</v>
      </c>
      <c r="H102" s="0" t="n">
        <v>427847.759129999</v>
      </c>
      <c r="I102" s="0" t="n">
        <v>132011.037675081</v>
      </c>
    </row>
    <row r="103" customFormat="false" ht="12.8" hidden="false" customHeight="false" outlineLevel="0" collapsed="false">
      <c r="A103" s="0" t="n">
        <v>150</v>
      </c>
      <c r="B103" s="0" t="n">
        <v>46597818.5734852</v>
      </c>
      <c r="C103" s="0" t="n">
        <v>45307135.5315626</v>
      </c>
      <c r="D103" s="0" t="n">
        <v>155336013.074854</v>
      </c>
      <c r="E103" s="0" t="n">
        <v>140281723.326782</v>
      </c>
      <c r="F103" s="0" t="n">
        <v>23380287.2211304</v>
      </c>
      <c r="G103" s="0" t="n">
        <v>754630.172623641</v>
      </c>
      <c r="H103" s="0" t="n">
        <v>441985.217482692</v>
      </c>
      <c r="I103" s="0" t="n">
        <v>134382.359737545</v>
      </c>
    </row>
    <row r="104" customFormat="false" ht="12.8" hidden="false" customHeight="false" outlineLevel="0" collapsed="false">
      <c r="A104" s="0" t="n">
        <v>151</v>
      </c>
      <c r="B104" s="0" t="n">
        <v>40882213.8003359</v>
      </c>
      <c r="C104" s="0" t="n">
        <v>39570140.1617048</v>
      </c>
      <c r="D104" s="0" t="n">
        <v>136720167.464602</v>
      </c>
      <c r="E104" s="0" t="n">
        <v>141161811.021489</v>
      </c>
      <c r="F104" s="0" t="n">
        <v>0</v>
      </c>
      <c r="G104" s="0" t="n">
        <v>781670.108778552</v>
      </c>
      <c r="H104" s="0" t="n">
        <v>438510.554163784</v>
      </c>
      <c r="I104" s="0" t="n">
        <v>131275.679555482</v>
      </c>
    </row>
    <row r="105" customFormat="false" ht="12.8" hidden="false" customHeight="false" outlineLevel="0" collapsed="false">
      <c r="A105" s="0" t="n">
        <v>152</v>
      </c>
      <c r="B105" s="0" t="n">
        <v>47265905.8759581</v>
      </c>
      <c r="C105" s="0" t="n">
        <v>45978438.7828399</v>
      </c>
      <c r="D105" s="0" t="n">
        <v>157739271.803233</v>
      </c>
      <c r="E105" s="0" t="n">
        <v>142350723.005055</v>
      </c>
      <c r="F105" s="0" t="n">
        <v>23725120.5008424</v>
      </c>
      <c r="G105" s="0" t="n">
        <v>752865.395507444</v>
      </c>
      <c r="H105" s="0" t="n">
        <v>441063.099145429</v>
      </c>
      <c r="I105" s="0" t="n">
        <v>133626.569236229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9296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2077886.2163707</v>
      </c>
      <c r="C22" s="0" t="n">
        <v>754552.598626666</v>
      </c>
      <c r="D22" s="0" t="n">
        <v>1323543.74998403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BA1" colorId="64" zoomScale="85" zoomScaleNormal="85" zoomScalePageLayoutView="100" workbookViewId="0">
      <selection pane="topLeft" activeCell="BK9" activeCellId="0" sqref="BK9"/>
    </sheetView>
  </sheetViews>
  <sheetFormatPr defaultColWidth="9.281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-0.0331795977538114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0.0786913379286919</v>
      </c>
      <c r="BN5" s="51" t="n">
        <f aca="false">(SUM(H18:H21)+SUM(J18:J21))/AVERAGE(AG18:AG21)</f>
        <v>1.99943032025565E-005</v>
      </c>
      <c r="BO5" s="52" t="n">
        <f aca="false">AL5-BN5</f>
        <v>-0.033199592057014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-0.0366051126539158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0.0811945984210295</v>
      </c>
      <c r="BN6" s="51" t="n">
        <f aca="false">(SUM(H22:H25)+SUM(J22:J25))/AVERAGE(AG22:AG25)</f>
        <v>0.00044797149964719</v>
      </c>
      <c r="BO6" s="52" t="n">
        <f aca="false">AL6-BN6</f>
        <v>-0.037053084153563</v>
      </c>
      <c r="BP6" s="32" t="n">
        <f aca="false">BM6+BN6</f>
        <v>0.0816425699206767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-0.0367867634379296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</v>
      </c>
      <c r="BN7" s="51" t="n">
        <f aca="false">(SUM(H26:H29)+SUM(J26:J29))/AVERAGE(AG26:AG29)</f>
        <v>0.000886485338437904</v>
      </c>
      <c r="BO7" s="52" t="n">
        <f aca="false">AL7-BN7</f>
        <v>-0.0376732487763676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-0.0376961884096756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0.0514250350291285</v>
      </c>
      <c r="BL8" s="51" t="n">
        <f aca="false">SUM(P30:P33)/AVERAGE(AG30:AG33)</f>
        <v>0.0167299808510694</v>
      </c>
      <c r="BM8" s="51" t="n">
        <f aca="false">SUM(D30:D33)/AVERAGE(AG30:AG33)</f>
        <v>0.0723912425877347</v>
      </c>
      <c r="BN8" s="51" t="n">
        <f aca="false">(SUM(H30:H33)+SUM(J30:J33))/AVERAGE(AG30:AG33)</f>
        <v>0.000883879588348039</v>
      </c>
      <c r="BO8" s="52" t="n">
        <f aca="false">AL8-BN8</f>
        <v>-0.0385800679980236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-0.0460809587336948</v>
      </c>
      <c r="AM9" s="4" t="n">
        <v>18862810.403066</v>
      </c>
      <c r="AN9" s="52" t="n">
        <f aca="false">AM9/AVERAGE(AG34:AG37)</f>
        <v>0.00414622212111914</v>
      </c>
      <c r="AO9" s="52" t="n">
        <f aca="false">AVERAGE(AG34:AG37)/AVERAGE(AG30:AG33)-1</f>
        <v>-0.100261967473422</v>
      </c>
      <c r="AP9" s="55" t="n">
        <f aca="false">((((((AP8*((1+AO9)^(1/12))-AM9/12)*((1+AO9)^(1/12))-AM9/12)*((1+AO9)^(1/12))-AM9/12)*((1+AO9)^(1/12))-AM9/12)*((1+AO9)^(1/12))-AM9/12)*((1+AO9)^(1/12))-AM9/12)*((1+AO9)^(1/12))-AM9/12</f>
        <v>-986920.281723135</v>
      </c>
      <c r="AQ9" s="4" t="n">
        <f aca="false">AQ8*(1+AO9)</f>
        <v>375406107.021493</v>
      </c>
      <c r="AR9" s="4" t="n">
        <f aca="false">((((((AQ8*((1+AO9)^(6/12)))*((1+AO9)^(1/12))+AP9)*((1+AO9)^(1/12))-AM9/12)*((1+AO9)^(1/12))-AM9/12)*((1+AO9)^(1/12))-AM9/12)*((1+AO9)^(1/12))-AM9/12)*((1+AO9)^(1/12))-AM9/12</f>
        <v>366738770.682174</v>
      </c>
      <c r="AS9" s="53" t="n">
        <f aca="false">AQ9/AG37</f>
        <v>0.0777102473011916</v>
      </c>
      <c r="AT9" s="53" t="n">
        <f aca="false">AR9/AG37</f>
        <v>0.0759160813625631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0.0579811954266951</v>
      </c>
      <c r="BL9" s="51" t="n">
        <f aca="false">SUM(P34:P37)/AVERAGE(AG34:AG37)</f>
        <v>0.0179255366893624</v>
      </c>
      <c r="BM9" s="51" t="n">
        <f aca="false">SUM(D34:D37)/AVERAGE(AG34:AG37)</f>
        <v>0.0861366174710276</v>
      </c>
      <c r="BN9" s="51" t="n">
        <f aca="false">(SUM(H34:H37)+SUM(J34:J37))/AVERAGE(AG34:AG37)</f>
        <v>0.00136643046138345</v>
      </c>
      <c r="BO9" s="52" t="n">
        <f aca="false">AL9-BN9</f>
        <v>-0.0474473891950782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-0.0348470930018803</v>
      </c>
      <c r="AM10" s="4" t="n">
        <v>17835539.214349</v>
      </c>
      <c r="AN10" s="52" t="n">
        <f aca="false">AM10/AVERAGE(AG38:AG41)</f>
        <v>0.00359671404345834</v>
      </c>
      <c r="AO10" s="52" t="n">
        <f aca="false">AVERAGE(AG38:AG41)/AVERAGE(AG34:AG37)-1</f>
        <v>0.0900000000000021</v>
      </c>
      <c r="AP10" s="52"/>
      <c r="AQ10" s="4" t="n">
        <f aca="false">AQ9*(1+AO10)</f>
        <v>409192656.653429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381185451.049277</v>
      </c>
      <c r="AS10" s="53" t="n">
        <f aca="false">AQ10/AG41</f>
        <v>0.0808730941261499</v>
      </c>
      <c r="AT10" s="53" t="n">
        <f aca="false">AR10/AG41</f>
        <v>0.0753377323883332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0.055898360640481</v>
      </c>
      <c r="BL10" s="51" t="n">
        <f aca="false">SUM(P38:P41)/AVERAGE(AG38:AG41)</f>
        <v>0.0159556962342186</v>
      </c>
      <c r="BM10" s="51" t="n">
        <f aca="false">SUM(D38:D41)/AVERAGE(AG38:AG41)</f>
        <v>0.0747897574081427</v>
      </c>
      <c r="BN10" s="51" t="n">
        <f aca="false">(SUM(H38:H41)+SUM(J38:J41))/AVERAGE(AG38:AG41)</f>
        <v>0.0014521592092341</v>
      </c>
      <c r="BO10" s="52" t="n">
        <f aca="false">AL10-BN10</f>
        <v>-0.0362992522111144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-0.0373357185595014</v>
      </c>
      <c r="AM11" s="4" t="n">
        <v>16827143.6015023</v>
      </c>
      <c r="AN11" s="52" t="n">
        <f aca="false">AM11/AVERAGE(AG42:AG45)</f>
        <v>0.00320128398970941</v>
      </c>
      <c r="AO11" s="52" t="n">
        <f aca="false">AVERAGE(AG42:AG45)/AVERAGE(AG38:AG41)-1</f>
        <v>0.0599999999999994</v>
      </c>
      <c r="AP11" s="52"/>
      <c r="AQ11" s="4" t="n">
        <f aca="false">AQ10*(1+AO11)</f>
        <v>433744216.052634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386771556.235613</v>
      </c>
      <c r="AS11" s="53" t="n">
        <f aca="false">AQ11/AG45</f>
        <v>0.0806945930789661</v>
      </c>
      <c r="AT11" s="53" t="n">
        <f aca="false">AR11/AG45</f>
        <v>0.0719557107388931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0.0580008402983893</v>
      </c>
      <c r="BL11" s="51" t="n">
        <f aca="false">SUM(P42:P45)/AVERAGE(AG42:AG45)</f>
        <v>0.0167297795937688</v>
      </c>
      <c r="BM11" s="51" t="n">
        <f aca="false">SUM(D42:D45)/AVERAGE(AG42:AG45)</f>
        <v>0.0786067792641219</v>
      </c>
      <c r="BN11" s="51" t="n">
        <f aca="false">(SUM(H42:H45)+SUM(J42:J45))/AVERAGE(AG42:AG45)</f>
        <v>0.00179448956963102</v>
      </c>
      <c r="BO11" s="52" t="n">
        <f aca="false">AL11-BN11</f>
        <v>-0.0391302081291324</v>
      </c>
      <c r="BP11" s="32" t="n">
        <f aca="false">BM11+BN11</f>
        <v>0.0804012688337529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-0.0400010078444808</v>
      </c>
      <c r="AM12" s="4" t="n">
        <v>15842663.6881786</v>
      </c>
      <c r="AN12" s="52" t="n">
        <f aca="false">AM12/AVERAGE(AG46:AG49)</f>
        <v>0.00287731873159459</v>
      </c>
      <c r="AO12" s="52" t="n">
        <f aca="false">AVERAGE(AG46:AG49)/AVERAGE(AG42:AG45)-1</f>
        <v>0.0475000000000008</v>
      </c>
      <c r="AP12" s="52"/>
      <c r="AQ12" s="4" t="n">
        <f aca="false">AQ11*(1+AO12)</f>
        <v>454347066.315134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388958523.33284</v>
      </c>
      <c r="AS12" s="53" t="n">
        <f aca="false">AQ12/AG49</f>
        <v>0.0813943842708212</v>
      </c>
      <c r="AT12" s="53" t="n">
        <f aca="false">AR12/AG49</f>
        <v>0.0696802991825761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0.0598721380421331</v>
      </c>
      <c r="BL12" s="51" t="n">
        <f aca="false">SUM(P46:P49)/AVERAGE(AG46:AG49)</f>
        <v>0.0174270410664159</v>
      </c>
      <c r="BM12" s="51" t="n">
        <f aca="false">SUM(D46:D49)/AVERAGE(AG46:AG49)</f>
        <v>0.082446104820198</v>
      </c>
      <c r="BN12" s="51" t="n">
        <f aca="false">(SUM(H46:H49)+SUM(J46:J49))/AVERAGE(AG46:AG49)</f>
        <v>0.00212632770171058</v>
      </c>
      <c r="BO12" s="52" t="n">
        <f aca="false">AL12-BN12</f>
        <v>-0.0421273355461914</v>
      </c>
      <c r="BP12" s="32" t="n">
        <f aca="false">BM12+BN12</f>
        <v>0.0845724325219086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-0.0433857715239425</v>
      </c>
      <c r="AM13" s="13" t="n">
        <v>14900507.1403892</v>
      </c>
      <c r="AN13" s="59" t="n">
        <f aca="false">AM13/AVERAGE(AG50:AG53)</f>
        <v>0.00259588085997334</v>
      </c>
      <c r="AO13" s="59" t="n">
        <f aca="false">'GDP evolution by scenario'!G49</f>
        <v>0.0424999999999975</v>
      </c>
      <c r="AP13" s="59"/>
      <c r="AQ13" s="13" t="n">
        <f aca="false">AQ12*(1+AO13)</f>
        <v>473656816.633527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390300685.140524</v>
      </c>
      <c r="AS13" s="60" t="n">
        <f aca="false">AQ13/AG53</f>
        <v>0.0812066480475881</v>
      </c>
      <c r="AT13" s="60" t="n">
        <f aca="false">AR13/AG53</f>
        <v>0.0669155583914287</v>
      </c>
      <c r="AW13" s="0"/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0.0597138481734594</v>
      </c>
      <c r="BL13" s="32" t="n">
        <f aca="false">SUM(P50:P53)/AVERAGE(AG50:AG53)</f>
        <v>0.018040019098994</v>
      </c>
      <c r="BM13" s="32" t="n">
        <f aca="false">SUM(D50:D53)/AVERAGE(AG50:AG53)</f>
        <v>0.0850596005984079</v>
      </c>
      <c r="BN13" s="32" t="n">
        <f aca="false">(SUM(H50:H53)+SUM(J50:J53))/AVERAGE(AG50:AG53)</f>
        <v>0.00254068744649162</v>
      </c>
      <c r="BO13" s="59" t="n">
        <f aca="false">AL13-BN13</f>
        <v>-0.0459264589704341</v>
      </c>
      <c r="BP13" s="32" t="n">
        <f aca="false">BM13+BN13</f>
        <v>0.0876002880448995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93782109.13926</v>
      </c>
      <c r="E14" s="6"/>
      <c r="F14" s="8" t="n">
        <f aca="false">'Central pensions'!I14</f>
        <v>17046008.4559886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2788114.2166707</v>
      </c>
      <c r="M14" s="8"/>
      <c r="N14" s="8" t="n">
        <f aca="false">'Central pensions'!L14</f>
        <v>693534.21234091</v>
      </c>
      <c r="O14" s="6"/>
      <c r="P14" s="6" t="n">
        <f aca="false">'Central pensions'!X14</f>
        <v>18283158.5350671</v>
      </c>
      <c r="Q14" s="8"/>
      <c r="R14" s="8" t="n">
        <f aca="false">'Central SIPA income'!G9</f>
        <v>17941902.8627812</v>
      </c>
      <c r="S14" s="8"/>
      <c r="T14" s="6" t="n">
        <f aca="false">'Central SIPA income'!J9</f>
        <v>68602420.6510662</v>
      </c>
      <c r="U14" s="6"/>
      <c r="V14" s="8" t="n">
        <f aca="false">'Central SIPA income'!F9</f>
        <v>132278.052265445</v>
      </c>
      <c r="W14" s="8"/>
      <c r="X14" s="8" t="n">
        <f aca="false">'Central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-0.0458378666837731</v>
      </c>
      <c r="AM14" s="6" t="n">
        <v>13946867.9480024</v>
      </c>
      <c r="AN14" s="63" t="n">
        <f aca="false">AM14/AVERAGE(AG54:AG57)</f>
        <v>0.00234757807877485</v>
      </c>
      <c r="AO14" s="63" t="n">
        <f aca="false">'GDP evolution by scenario'!G53</f>
        <v>0.0350000000000015</v>
      </c>
      <c r="AP14" s="63"/>
      <c r="AQ14" s="6" t="n">
        <f aca="false">AQ13*(1+AO14)</f>
        <v>490234805.215701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389791999.813949</v>
      </c>
      <c r="AS14" s="64" t="n">
        <f aca="false">AQ14/AG57</f>
        <v>0.0817397749367319</v>
      </c>
      <c r="AT14" s="64" t="n">
        <f aca="false">AR14/AG57</f>
        <v>0.0649923465203821</v>
      </c>
      <c r="AU14" s="5"/>
      <c r="AV14" s="5"/>
      <c r="AW14" s="65" t="n">
        <f aca="false">workers_and_wage_central!C2</f>
        <v>10921644</v>
      </c>
      <c r="AX14" s="5"/>
      <c r="AY14" s="61" t="n">
        <f aca="false">(AW14-AV6)/AV6</f>
        <v>-0.0216714627706626</v>
      </c>
      <c r="AZ14" s="66" t="n">
        <f aca="false">workers_and_wage_central!B2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0.0601410612407619</v>
      </c>
      <c r="BL14" s="61" t="n">
        <f aca="false">SUM(P54:P57)/AVERAGE(AG54:AG57)</f>
        <v>0.0184247051782769</v>
      </c>
      <c r="BM14" s="61" t="n">
        <f aca="false">SUM(D54:D57)/AVERAGE(AG54:AG57)</f>
        <v>0.0875542227462581</v>
      </c>
      <c r="BN14" s="61" t="n">
        <f aca="false">(SUM(H54:H57)+SUM(J54:J57))/AVERAGE(AG54:AG57)</f>
        <v>0.00353983945950534</v>
      </c>
      <c r="BO14" s="63" t="n">
        <f aca="false">AL14-BN14</f>
        <v>-0.0493777061432785</v>
      </c>
      <c r="BP14" s="32" t="n">
        <f aca="false">BM14+BN14</f>
        <v>0.0910940622057634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107967608.613102</v>
      </c>
      <c r="E15" s="9"/>
      <c r="F15" s="67" t="n">
        <f aca="false">'Central pensions'!I15</f>
        <v>19624390.9023085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2503400.06119178</v>
      </c>
      <c r="M15" s="67"/>
      <c r="N15" s="67" t="n">
        <f aca="false">'Central pensions'!L15</f>
        <v>800067.552071896</v>
      </c>
      <c r="O15" s="9"/>
      <c r="P15" s="9" t="n">
        <f aca="false">'Central pensions'!X15</f>
        <v>17391890.4315958</v>
      </c>
      <c r="Q15" s="67"/>
      <c r="R15" s="67" t="n">
        <f aca="false">'Central SIPA income'!G10</f>
        <v>22289482.5161221</v>
      </c>
      <c r="S15" s="67"/>
      <c r="T15" s="9" t="n">
        <f aca="false">'Central SIPA income'!J10</f>
        <v>85225768.2677348</v>
      </c>
      <c r="U15" s="9"/>
      <c r="V15" s="67" t="n">
        <f aca="false">'Central SIPA income'!F10</f>
        <v>137545.195244366</v>
      </c>
      <c r="W15" s="67"/>
      <c r="X15" s="67" t="n">
        <f aca="false">'Central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-0.0464426199427983</v>
      </c>
      <c r="AM15" s="9" t="n">
        <v>13032040.9288315</v>
      </c>
      <c r="AN15" s="69" t="n">
        <f aca="false">AM15/AVERAGE(AG58:AG61)</f>
        <v>0.0021206602276441</v>
      </c>
      <c r="AO15" s="69" t="n">
        <f aca="false">'GDP evolution by scenario'!G57</f>
        <v>0.034390922005245</v>
      </c>
      <c r="AP15" s="69"/>
      <c r="AQ15" s="9" t="n">
        <f aca="false">AQ14*(1+AO15)</f>
        <v>507094432.16613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389961101.594465</v>
      </c>
      <c r="AS15" s="70" t="n">
        <f aca="false">AQ15/AG61</f>
        <v>0.0815163060131211</v>
      </c>
      <c r="AT15" s="70" t="n">
        <f aca="false">AR15/AG61</f>
        <v>0.0626869207674005</v>
      </c>
      <c r="AU15" s="7"/>
      <c r="AV15" s="7"/>
      <c r="AW15" s="71" t="n">
        <f aca="false">workers_and_wage_central!C3</f>
        <v>11044406</v>
      </c>
      <c r="AX15" s="7"/>
      <c r="AY15" s="40" t="n">
        <f aca="false">(AW15-AW14)/AW14</f>
        <v>0.0112402491786035</v>
      </c>
      <c r="AZ15" s="39" t="n">
        <f aca="false">workers_and_wage_central!B3</f>
        <v>6786.13483538819</v>
      </c>
      <c r="BA15" s="40" t="n">
        <f aca="false">(AZ15-AZ14)/AZ14</f>
        <v>0.0567334387041137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0.0607322938851771</v>
      </c>
      <c r="BL15" s="40" t="n">
        <f aca="false">SUM(P58:P61)/AVERAGE(AG58:AG61)</f>
        <v>0.0185765498428898</v>
      </c>
      <c r="BM15" s="40" t="n">
        <f aca="false">SUM(D58:D61)/AVERAGE(AG58:AG61)</f>
        <v>0.0885983639850856</v>
      </c>
      <c r="BN15" s="40" t="n">
        <f aca="false">(SUM(H58:H61)+SUM(J58:J61))/AVERAGE(AG58:AG61)</f>
        <v>0.0046653463565613</v>
      </c>
      <c r="BO15" s="69" t="n">
        <f aca="false">AL15-BN15</f>
        <v>-0.0511079662993596</v>
      </c>
      <c r="BP15" s="32" t="n">
        <f aca="false">BM15+BN15</f>
        <v>0.0932637103416469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104508533.835593</v>
      </c>
      <c r="E16" s="9"/>
      <c r="F16" s="67" t="n">
        <f aca="false">'Central pensions'!I16</f>
        <v>18995663.1156498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2964080.7181469</v>
      </c>
      <c r="M16" s="67"/>
      <c r="N16" s="67" t="n">
        <f aca="false">'Central pensions'!L16</f>
        <v>775309.268529587</v>
      </c>
      <c r="O16" s="9"/>
      <c r="P16" s="9" t="n">
        <f aca="false">'Central pensions'!X16</f>
        <v>19646151.7793445</v>
      </c>
      <c r="Q16" s="67"/>
      <c r="R16" s="67" t="n">
        <f aca="false">'Central SIPA income'!G11</f>
        <v>20131225.709457</v>
      </c>
      <c r="S16" s="67"/>
      <c r="T16" s="9" t="n">
        <f aca="false">'Central SIPA income'!J11</f>
        <v>76973486.3076642</v>
      </c>
      <c r="U16" s="9"/>
      <c r="V16" s="67" t="n">
        <f aca="false">'Central SIPA income'!F11</f>
        <v>146901.516727808</v>
      </c>
      <c r="W16" s="67"/>
      <c r="X16" s="67" t="n">
        <f aca="false">'Central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-0.0460605956475</v>
      </c>
      <c r="AM16" s="9" t="n">
        <v>12139889.4651339</v>
      </c>
      <c r="AN16" s="69" t="n">
        <f aca="false">AM16/AVERAGE(AG62:AG65)</f>
        <v>0.0019064881697683</v>
      </c>
      <c r="AO16" s="69" t="n">
        <f aca="false">'GDP evolution by scenario'!G61</f>
        <v>0.0361897069474677</v>
      </c>
      <c r="AP16" s="69"/>
      <c r="AQ16" s="9" t="n">
        <f aca="false">AQ15*(1+AO16)</f>
        <v>525446031.060915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391733718.874117</v>
      </c>
      <c r="AS16" s="70" t="n">
        <f aca="false">AQ16/AG65</f>
        <v>0.0810713921684483</v>
      </c>
      <c r="AT16" s="70" t="n">
        <f aca="false">AR16/AG65</f>
        <v>0.0604408370624203</v>
      </c>
      <c r="AU16" s="7"/>
      <c r="AV16" s="7"/>
      <c r="AW16" s="71" t="n">
        <f aca="false">workers_and_wage_central!C4</f>
        <v>11033276</v>
      </c>
      <c r="AX16" s="7"/>
      <c r="AY16" s="40" t="n">
        <f aca="false">(AW16-AW15)/AW15</f>
        <v>-0.00100774998673537</v>
      </c>
      <c r="AZ16" s="39" t="n">
        <f aca="false">workers_and_wage_central!B4</f>
        <v>7094.82089328529</v>
      </c>
      <c r="BA16" s="40" t="n">
        <f aca="false">(AZ16-AZ15)/AZ15</f>
        <v>0.0454877578157408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0.061319584939625</v>
      </c>
      <c r="BL16" s="40" t="n">
        <f aca="false">SUM(P62:P65)/AVERAGE(AG62:AG65)</f>
        <v>0.0184322298412878</v>
      </c>
      <c r="BM16" s="40" t="n">
        <f aca="false">SUM(D62:D65)/AVERAGE(AG62:AG65)</f>
        <v>0.0889479507458371</v>
      </c>
      <c r="BN16" s="40" t="n">
        <f aca="false">(SUM(H62:H65)+SUM(J62:J65))/AVERAGE(AG62:AG65)</f>
        <v>0.00554190260772337</v>
      </c>
      <c r="BO16" s="69" t="n">
        <f aca="false">AL16-BN16</f>
        <v>-0.0516024982552233</v>
      </c>
      <c r="BP16" s="32" t="n">
        <f aca="false">BM16+BN16</f>
        <v>0.0944898533535605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112937677.968892</v>
      </c>
      <c r="E17" s="9"/>
      <c r="F17" s="67" t="n">
        <f aca="false">'Central pensions'!I17</f>
        <v>20527759.8395527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2823292.24132232</v>
      </c>
      <c r="M17" s="67"/>
      <c r="N17" s="67" t="n">
        <f aca="false">'Central pensions'!L17</f>
        <v>840306.694912139</v>
      </c>
      <c r="O17" s="9"/>
      <c r="P17" s="9" t="n">
        <f aca="false">'Central pensions'!X17</f>
        <v>19273196.3664372</v>
      </c>
      <c r="Q17" s="67"/>
      <c r="R17" s="67" t="n">
        <f aca="false">'Central SIPA income'!G12</f>
        <v>23380651.9849074</v>
      </c>
      <c r="S17" s="67"/>
      <c r="T17" s="9" t="n">
        <f aca="false">'Central SIPA income'!J12</f>
        <v>89397949.3051482</v>
      </c>
      <c r="U17" s="9"/>
      <c r="V17" s="67" t="n">
        <f aca="false">'Central SIPA income'!F12</f>
        <v>146445.351472853</v>
      </c>
      <c r="W17" s="67"/>
      <c r="X17" s="67" t="n">
        <f aca="false">'Central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-0.0447565892790106</v>
      </c>
      <c r="AM17" s="9" t="n">
        <v>11273018.6820578</v>
      </c>
      <c r="AN17" s="69" t="n">
        <f aca="false">AM17/AVERAGE(AG66:AG69)</f>
        <v>0.00171020044466724</v>
      </c>
      <c r="AO17" s="69" t="n">
        <f aca="false">'GDP evolution by scenario'!G65</f>
        <v>0.0351721848579503</v>
      </c>
      <c r="AP17" s="69"/>
      <c r="AQ17" s="9" t="n">
        <f aca="false">AQ16*(1+AO17)</f>
        <v>543927115.998266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394058237.527526</v>
      </c>
      <c r="AS17" s="70" t="n">
        <f aca="false">AQ17/AG69</f>
        <v>0.0816658111189298</v>
      </c>
      <c r="AT17" s="70" t="n">
        <f aca="false">AR17/AG69</f>
        <v>0.0591643340610434</v>
      </c>
      <c r="AU17" s="7"/>
      <c r="AV17" s="7"/>
      <c r="AW17" s="71" t="n">
        <f aca="false">workers_and_wage_central!C5</f>
        <v>11053255</v>
      </c>
      <c r="AX17" s="7"/>
      <c r="AY17" s="40" t="n">
        <f aca="false">(AW17-AW16)/AW16</f>
        <v>0.00181079490805813</v>
      </c>
      <c r="AZ17" s="39" t="n">
        <f aca="false">workers_and_wage_central!B5</f>
        <v>7051.70669476592</v>
      </c>
      <c r="BA17" s="40" t="n">
        <f aca="false">(AZ17-AZ16)/AZ16</f>
        <v>-0.00607685509864881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0.0617942206858522</v>
      </c>
      <c r="BL17" s="40" t="n">
        <f aca="false">SUM(P66:P69)/AVERAGE(AG66:AG69)</f>
        <v>0.0181604560545706</v>
      </c>
      <c r="BM17" s="40" t="n">
        <f aca="false">SUM(D66:D69)/AVERAGE(AG66:AG69)</f>
        <v>0.0883903539102922</v>
      </c>
      <c r="BN17" s="40" t="n">
        <f aca="false">(SUM(H66:H69)+SUM(J66:J69))/AVERAGE(AG66:AG69)</f>
        <v>0.00630587106531508</v>
      </c>
      <c r="BO17" s="69" t="n">
        <f aca="false">AL17-BN17</f>
        <v>-0.0510624603443257</v>
      </c>
      <c r="BP17" s="32" t="n">
        <f aca="false">BM17+BN17</f>
        <v>0.0946962249756072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99002080.283282</v>
      </c>
      <c r="E18" s="6"/>
      <c r="F18" s="8" t="n">
        <f aca="false">'Central pensions'!I18</f>
        <v>17994800.0013876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2816470.50091539</v>
      </c>
      <c r="M18" s="8"/>
      <c r="N18" s="8" t="n">
        <f aca="false">'Central pensions'!L18</f>
        <v>734158.084804092</v>
      </c>
      <c r="O18" s="6"/>
      <c r="P18" s="6" t="n">
        <f aca="false">'Central pensions'!X18</f>
        <v>18653799.9891252</v>
      </c>
      <c r="Q18" s="8"/>
      <c r="R18" s="8" t="n">
        <f aca="false">'Central SIPA income'!G13</f>
        <v>19048283.0084314</v>
      </c>
      <c r="S18" s="8"/>
      <c r="T18" s="6" t="n">
        <f aca="false">'Central SIPA income'!J13</f>
        <v>72832761.0298078</v>
      </c>
      <c r="U18" s="6"/>
      <c r="V18" s="8" t="n">
        <f aca="false">'Central SIPA income'!F13</f>
        <v>140761.780403749</v>
      </c>
      <c r="W18" s="8"/>
      <c r="X18" s="8" t="n">
        <f aca="false">'Central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-0.0439868582408088</v>
      </c>
      <c r="AM18" s="6" t="n">
        <v>10452476.7322336</v>
      </c>
      <c r="AN18" s="63" t="n">
        <f aca="false">AM18/AVERAGE(AG70:AG73)</f>
        <v>0.00153766359067196</v>
      </c>
      <c r="AO18" s="63" t="n">
        <f aca="false">'GDP evolution by scenario'!G69</f>
        <v>0.0312516742401356</v>
      </c>
      <c r="AP18" s="63"/>
      <c r="AQ18" s="6" t="n">
        <f aca="false">AQ17*(1+AO18)</f>
        <v>560925749.03782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395771854.354957</v>
      </c>
      <c r="AS18" s="64" t="n">
        <f aca="false">AQ18/AG73</f>
        <v>0.081535978229215</v>
      </c>
      <c r="AT18" s="64" t="n">
        <f aca="false">AR18/AG73</f>
        <v>0.0575292636427821</v>
      </c>
      <c r="AU18" s="5"/>
      <c r="AV18" s="5"/>
      <c r="AW18" s="65" t="n">
        <f aca="false">workers_and_wage_central!C6</f>
        <v>11056328</v>
      </c>
      <c r="AX18" s="5"/>
      <c r="AY18" s="61" t="n">
        <f aca="false">(AW18-AW17)/AW17</f>
        <v>0.000278017651813877</v>
      </c>
      <c r="AZ18" s="66" t="n">
        <f aca="false">workers_and_wage_central!B6</f>
        <v>6677.50779441193</v>
      </c>
      <c r="BA18" s="61" t="n">
        <f aca="false">(AZ18-AZ17)/AZ17</f>
        <v>-0.053065011996562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0.0621377885432495</v>
      </c>
      <c r="BL18" s="61" t="n">
        <f aca="false">SUM(P70:P73)/AVERAGE(AG70:AG73)</f>
        <v>0.0178153888052906</v>
      </c>
      <c r="BM18" s="61" t="n">
        <f aca="false">SUM(D70:D73)/AVERAGE(AG70:AG73)</f>
        <v>0.0883092579787677</v>
      </c>
      <c r="BN18" s="61" t="n">
        <f aca="false">(SUM(H70:H73)+SUM(J70:J73))/AVERAGE(AG70:AG73)</f>
        <v>0.00719572621355883</v>
      </c>
      <c r="BO18" s="63" t="n">
        <f aca="false">AL18-BN18</f>
        <v>-0.0511825844543677</v>
      </c>
      <c r="BP18" s="32" t="n">
        <f aca="false">BM18+BN18</f>
        <v>0.0955049841923265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102248922.817006</v>
      </c>
      <c r="E19" s="9"/>
      <c r="F19" s="67" t="n">
        <f aca="false">'Central pensions'!I19</f>
        <v>18584952.0654976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2801537.62062767</v>
      </c>
      <c r="M19" s="67"/>
      <c r="N19" s="67" t="n">
        <f aca="false">'Central pensions'!L19</f>
        <v>760025.083108328</v>
      </c>
      <c r="O19" s="9"/>
      <c r="P19" s="9" t="n">
        <f aca="false">'Central pensions'!X19</f>
        <v>18718625.7949958</v>
      </c>
      <c r="Q19" s="67"/>
      <c r="R19" s="67" t="n">
        <f aca="false">'Central SIPA income'!G14</f>
        <v>21712053.1313468</v>
      </c>
      <c r="S19" s="67"/>
      <c r="T19" s="9" t="n">
        <f aca="false">'Central SIPA income'!J14</f>
        <v>83017916.96826</v>
      </c>
      <c r="U19" s="9"/>
      <c r="V19" s="67" t="n">
        <f aca="false">'Central SIPA income'!F14</f>
        <v>140324.608319577</v>
      </c>
      <c r="W19" s="67"/>
      <c r="X19" s="67" t="n">
        <f aca="false">'Central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-0.0428613748505294</v>
      </c>
      <c r="AM19" s="9" t="n">
        <v>9649081.86791266</v>
      </c>
      <c r="AN19" s="69" t="n">
        <f aca="false">AM19/AVERAGE(AG74:AG77)</f>
        <v>0.00137632724103216</v>
      </c>
      <c r="AO19" s="69" t="n">
        <f aca="false">'GDP evolution by scenario'!G73</f>
        <v>0.031350793586969</v>
      </c>
      <c r="AP19" s="69"/>
      <c r="AQ19" s="9" t="n">
        <f aca="false">AQ18*(1+AO19)</f>
        <v>578511216.413521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398392658.211679</v>
      </c>
      <c r="AS19" s="70" t="n">
        <f aca="false">AQ19/AG77</f>
        <v>0.0818010906639389</v>
      </c>
      <c r="AT19" s="70" t="n">
        <f aca="false">AR19/AG77</f>
        <v>0.0563324496217314</v>
      </c>
      <c r="AU19" s="7"/>
      <c r="AV19" s="7"/>
      <c r="AW19" s="71" t="n">
        <f aca="false">workers_and_wage_central!C7</f>
        <v>11112610</v>
      </c>
      <c r="AX19" s="7"/>
      <c r="AY19" s="40" t="n">
        <f aca="false">(AW19-AW18)/AW18</f>
        <v>0.00509047850244674</v>
      </c>
      <c r="AZ19" s="39" t="n">
        <f aca="false">workers_and_wage_central!B7</f>
        <v>6486.76481478895</v>
      </c>
      <c r="BA19" s="40" t="n">
        <f aca="false">(AZ19-AZ18)/AZ18</f>
        <v>-0.0285649954287744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0.0625009983023355</v>
      </c>
      <c r="BL19" s="40" t="n">
        <f aca="false">SUM(P74:P77)/AVERAGE(AG74:AG77)</f>
        <v>0.0175706342757436</v>
      </c>
      <c r="BM19" s="40" t="n">
        <f aca="false">SUM(D74:D77)/AVERAGE(AG74:AG77)</f>
        <v>0.0877917388771213</v>
      </c>
      <c r="BN19" s="40" t="n">
        <f aca="false">(SUM(H74:H77)+SUM(J74:J77))/AVERAGE(AG74:AG77)</f>
        <v>0.00785808338756357</v>
      </c>
      <c r="BO19" s="69" t="n">
        <f aca="false">AL19-BN19</f>
        <v>-0.0507194582380929</v>
      </c>
      <c r="BP19" s="32" t="n">
        <f aca="false">BM19+BN19</f>
        <v>0.0956498222646849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97717546.2058051</v>
      </c>
      <c r="E20" s="9"/>
      <c r="F20" s="67" t="n">
        <f aca="false">'Central pensions'!I20</f>
        <v>17761320.7274872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2450156.14160319</v>
      </c>
      <c r="M20" s="67"/>
      <c r="N20" s="67" t="n">
        <f aca="false">'Central pensions'!L20</f>
        <v>729257.767694697</v>
      </c>
      <c r="O20" s="9"/>
      <c r="P20" s="9" t="n">
        <f aca="false">'Central pensions'!X20</f>
        <v>16726032.9383604</v>
      </c>
      <c r="Q20" s="67"/>
      <c r="R20" s="67" t="n">
        <f aca="false">'Central SIPA income'!G15</f>
        <v>18882303.844662</v>
      </c>
      <c r="S20" s="67"/>
      <c r="T20" s="9" t="n">
        <f aca="false">'Central SIPA income'!J15</f>
        <v>72198125.3114393</v>
      </c>
      <c r="U20" s="9"/>
      <c r="V20" s="67" t="n">
        <f aca="false">'Central SIPA income'!F15</f>
        <v>140646.763029675</v>
      </c>
      <c r="W20" s="67"/>
      <c r="X20" s="67" t="n">
        <f aca="false">'Central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-0.0426423021306211</v>
      </c>
      <c r="AM20" s="9" t="n">
        <v>8873587.4679367</v>
      </c>
      <c r="AN20" s="69" t="n">
        <f aca="false">AM20/AVERAGE(AG78:AG81)</f>
        <v>0.00124367144826191</v>
      </c>
      <c r="AO20" s="69" t="n">
        <f aca="false">'GDP evolution by scenario'!G77</f>
        <v>0.0177222866196058</v>
      </c>
      <c r="AP20" s="69"/>
      <c r="AQ20" s="9" t="n">
        <f aca="false">AQ19*(1+AO20)</f>
        <v>588763758.003458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396507650.617369</v>
      </c>
      <c r="AS20" s="70" t="n">
        <f aca="false">AQ20/AG81</f>
        <v>0.0822962841137907</v>
      </c>
      <c r="AT20" s="70" t="n">
        <f aca="false">AR20/AG81</f>
        <v>0.0554230891846217</v>
      </c>
      <c r="AU20" s="7"/>
      <c r="AV20" s="7"/>
      <c r="AW20" s="71" t="n">
        <f aca="false">workers_and_wage_central!C8</f>
        <v>11194364</v>
      </c>
      <c r="AX20" s="7"/>
      <c r="AY20" s="40" t="n">
        <f aca="false">(AW20-AW19)/AW19</f>
        <v>0.00735686755856635</v>
      </c>
      <c r="AZ20" s="39" t="n">
        <f aca="false">workers_and_wage_central!B8</f>
        <v>6521.83541945801</v>
      </c>
      <c r="BA20" s="40" t="n">
        <f aca="false">(AZ20-AZ19)/AZ19</f>
        <v>0.00540648623318338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0.0627445735024179</v>
      </c>
      <c r="BL20" s="40" t="n">
        <f aca="false">SUM(P78:P81)/AVERAGE(AG78:AG81)</f>
        <v>0.0175358369319755</v>
      </c>
      <c r="BM20" s="40" t="n">
        <f aca="false">SUM(D78:D81)/AVERAGE(AG78:AG81)</f>
        <v>0.0878510387010635</v>
      </c>
      <c r="BN20" s="40" t="n">
        <f aca="false">(SUM(H78:H81)+SUM(J78:J81))/AVERAGE(AG78:AG81)</f>
        <v>0.00870316160137488</v>
      </c>
      <c r="BO20" s="69" t="n">
        <f aca="false">AL20-BN20</f>
        <v>-0.051345463731996</v>
      </c>
      <c r="BP20" s="32" t="n">
        <f aca="false">BM20+BN20</f>
        <v>0.0965542003024384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106674587.034116</v>
      </c>
      <c r="E21" s="9"/>
      <c r="F21" s="67" t="n">
        <f aca="false">'Central pensions'!I21</f>
        <v>19389368.9245404</v>
      </c>
      <c r="G21" s="9" t="n">
        <f aca="false">'Central pensions'!K21</f>
        <v>18171.7985793121</v>
      </c>
      <c r="H21" s="9" t="n">
        <f aca="false">'Central pensions'!V21</f>
        <v>99975.8742359993</v>
      </c>
      <c r="I21" s="67" t="n">
        <f aca="false">'Central pensions'!M21</f>
        <v>562.014389050884</v>
      </c>
      <c r="J21" s="9" t="n">
        <f aca="false">'Central pensions'!W21</f>
        <v>3092.03734750511</v>
      </c>
      <c r="K21" s="9"/>
      <c r="L21" s="67" t="n">
        <f aca="false">'Central pensions'!N21</f>
        <v>3892938.68981568</v>
      </c>
      <c r="M21" s="67"/>
      <c r="N21" s="67" t="n">
        <f aca="false">'Central pensions'!L21</f>
        <v>798385.086672675</v>
      </c>
      <c r="O21" s="9"/>
      <c r="P21" s="9" t="n">
        <f aca="false">'Central pensions'!X21</f>
        <v>24592956.552895</v>
      </c>
      <c r="Q21" s="67"/>
      <c r="R21" s="67" t="n">
        <f aca="false">'Central SIPA income'!G16</f>
        <v>22295672.9588388</v>
      </c>
      <c r="S21" s="67"/>
      <c r="T21" s="9" t="n">
        <f aca="false">'Central SIPA income'!J16</f>
        <v>85249437.9619983</v>
      </c>
      <c r="U21" s="9"/>
      <c r="V21" s="67" t="n">
        <f aca="false">'Central SIPA income'!F16</f>
        <v>145022.605646437</v>
      </c>
      <c r="W21" s="67"/>
      <c r="X21" s="67" t="n">
        <f aca="false">'Central SIPA income'!M16</f>
        <v>364254.97420646</v>
      </c>
      <c r="Y21" s="9"/>
      <c r="Z21" s="9" t="n">
        <f aca="false">R21+V21-N21-L21-F21</f>
        <v>-1639997.13654349</v>
      </c>
      <c r="AA21" s="9"/>
      <c r="AB21" s="9" t="n">
        <f aca="false">T21-P21-D21</f>
        <v>-46018105.6250124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-0.00890524640610474</v>
      </c>
      <c r="AK21" s="68" t="n">
        <f aca="false">AK20+1</f>
        <v>2032</v>
      </c>
      <c r="AL21" s="69" t="n">
        <f aca="false">SUM(AB82:AB85)/AVERAGE(AG82:AG85)</f>
        <v>-0.0415026457340518</v>
      </c>
      <c r="AM21" s="9" t="n">
        <v>8126011.66426731</v>
      </c>
      <c r="AN21" s="69" t="n">
        <f aca="false">AM21/AVERAGE(AG82:AG85)</f>
        <v>0.00111780753776778</v>
      </c>
      <c r="AO21" s="69" t="n">
        <f aca="false">'GDP evolution by scenario'!G81</f>
        <v>0.0188654536941222</v>
      </c>
      <c r="AP21" s="69"/>
      <c r="AQ21" s="9" t="n">
        <f aca="false">AQ20*(1+AO21)</f>
        <v>599871053.41685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395791909.867123</v>
      </c>
      <c r="AS21" s="70" t="n">
        <f aca="false">AQ21/AG85</f>
        <v>0.0815828309118103</v>
      </c>
      <c r="AT21" s="70" t="n">
        <f aca="false">AR21/AG85</f>
        <v>0.0538279423136522</v>
      </c>
      <c r="AU21" s="7"/>
      <c r="AV21" s="7"/>
      <c r="AW21" s="71" t="n">
        <f aca="false">workers_and_wage_central!C9</f>
        <v>11200955</v>
      </c>
      <c r="AX21" s="7"/>
      <c r="AY21" s="40" t="n">
        <f aca="false">(AW21-AW20)/AW20</f>
        <v>0.000588778424571508</v>
      </c>
      <c r="AZ21" s="39" t="n">
        <f aca="false">workers_and_wage_central!B9</f>
        <v>6617.24643359544</v>
      </c>
      <c r="BA21" s="40" t="n">
        <f aca="false">(AZ21-AZ20)/AZ20</f>
        <v>0.0146294728402334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0.0632067673053045</v>
      </c>
      <c r="BL21" s="40" t="n">
        <f aca="false">SUM(P82:P85)/AVERAGE(AG82:AG85)</f>
        <v>0.0170865097822268</v>
      </c>
      <c r="BM21" s="40" t="n">
        <f aca="false">SUM(D82:D85)/AVERAGE(AG82:AG85)</f>
        <v>0.0876229032571296</v>
      </c>
      <c r="BN21" s="40" t="n">
        <f aca="false">(SUM(H82:H85)+SUM(J82:J85))/AVERAGE(AG82:AG85)</f>
        <v>0.00962662935650557</v>
      </c>
      <c r="BO21" s="69" t="n">
        <f aca="false">AL21-BN21</f>
        <v>-0.0511292750905574</v>
      </c>
      <c r="BP21" s="32" t="n">
        <f aca="false">BM21+BN21</f>
        <v>0.0972495326136351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102446530.73687</v>
      </c>
      <c r="E22" s="6"/>
      <c r="F22" s="8" t="n">
        <f aca="false">'Central pensions'!I22</f>
        <v>18620869.6440622</v>
      </c>
      <c r="G22" s="6" t="n">
        <f aca="false">'Central pensions'!K22</f>
        <v>50798.6387637148</v>
      </c>
      <c r="H22" s="6" t="n">
        <f aca="false">'Central pensions'!V22</f>
        <v>279479.122456429</v>
      </c>
      <c r="I22" s="8" t="n">
        <f aca="false">'Central pensions'!M22</f>
        <v>1571.09192052727</v>
      </c>
      <c r="J22" s="6" t="n">
        <f aca="false">'Central pensions'!W22</f>
        <v>8643.68419968338</v>
      </c>
      <c r="K22" s="6"/>
      <c r="L22" s="8" t="n">
        <f aca="false">'Central pensions'!N22</f>
        <v>4222415.9294058</v>
      </c>
      <c r="M22" s="8"/>
      <c r="N22" s="8" t="n">
        <f aca="false">'Central pensions'!L22</f>
        <v>769319.886297975</v>
      </c>
      <c r="O22" s="6"/>
      <c r="P22" s="6" t="n">
        <f aca="false">'Central pensions'!X22</f>
        <v>26142707.358556</v>
      </c>
      <c r="Q22" s="8"/>
      <c r="R22" s="8" t="n">
        <f aca="false">'Central SIPA income'!G17</f>
        <v>19532176.7251652</v>
      </c>
      <c r="S22" s="8"/>
      <c r="T22" s="6" t="n">
        <f aca="false">'Central SIPA income'!J17</f>
        <v>74682970.5956307</v>
      </c>
      <c r="U22" s="6"/>
      <c r="V22" s="8" t="n">
        <f aca="false">'Central SIPA income'!F17</f>
        <v>119223.590103333</v>
      </c>
      <c r="W22" s="8"/>
      <c r="X22" s="8" t="n">
        <f aca="false">'Central SIPA income'!M17</f>
        <v>299455.285224756</v>
      </c>
      <c r="Y22" s="6"/>
      <c r="Z22" s="6" t="n">
        <f aca="false">R22+V22-N22-L22-F22</f>
        <v>-3961205.14449739</v>
      </c>
      <c r="AA22" s="6"/>
      <c r="AB22" s="6" t="n">
        <f aca="false">T22-P22-D22</f>
        <v>-53906267.4997949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-0.0103240930304106</v>
      </c>
      <c r="AK22" s="62" t="n">
        <f aca="false">AK21+1</f>
        <v>2033</v>
      </c>
      <c r="AL22" s="63" t="n">
        <f aca="false">SUM(AB86:AB89)/AVERAGE(AG86:AG89)</f>
        <v>-0.0397274436808587</v>
      </c>
      <c r="AM22" s="6" t="n">
        <v>7406781.38079157</v>
      </c>
      <c r="AN22" s="63" t="n">
        <f aca="false">AM22/AVERAGE(AG86:AG89)</f>
        <v>0.000997061764441217</v>
      </c>
      <c r="AO22" s="63" t="n">
        <f aca="false">'GDP evolution by scenario'!G85</f>
        <v>0.0218733110046823</v>
      </c>
      <c r="AP22" s="63"/>
      <c r="AQ22" s="6" t="n">
        <f aca="false">AQ21*(1+AO22)</f>
        <v>612992219.530943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396968443.154162</v>
      </c>
      <c r="AS22" s="64" t="n">
        <f aca="false">AQ22/AG89</f>
        <v>0.0822862022603961</v>
      </c>
      <c r="AT22" s="64" t="n">
        <f aca="false">AR22/AG89</f>
        <v>0.0532878306830272</v>
      </c>
      <c r="AU22" s="5"/>
      <c r="AV22" s="5"/>
      <c r="AW22" s="65" t="n">
        <f aca="false">workers_and_wage_central!C10</f>
        <v>11131472</v>
      </c>
      <c r="AX22" s="5"/>
      <c r="AY22" s="61" t="n">
        <f aca="false">(AW22-AW21)/AW21</f>
        <v>-0.00620331034273417</v>
      </c>
      <c r="AZ22" s="66" t="n">
        <f aca="false">workers_and_wage_central!B10</f>
        <v>6732.55475099859</v>
      </c>
      <c r="BA22" s="61" t="n">
        <f aca="false">(AZ22-AZ21)/AZ21</f>
        <v>0.0174254228794832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0.0635442778469928</v>
      </c>
      <c r="BL22" s="61" t="n">
        <f aca="false">SUM(P86:P89)/AVERAGE(AG86:AG89)</f>
        <v>0.0168123265836121</v>
      </c>
      <c r="BM22" s="61" t="n">
        <f aca="false">SUM(D86:D89)/AVERAGE(AG86:AG89)</f>
        <v>0.0864593949442394</v>
      </c>
      <c r="BN22" s="61" t="n">
        <f aca="false">(SUM(H86:H89)+SUM(J86:J89))/AVERAGE(AG86:AG89)</f>
        <v>0.0103992215336086</v>
      </c>
      <c r="BO22" s="63" t="n">
        <f aca="false">AL22-BN22</f>
        <v>-0.0501266652144673</v>
      </c>
      <c r="BP22" s="32" t="n">
        <f aca="false">BM22+BN22</f>
        <v>0.0968586164778481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109204030.147275</v>
      </c>
      <c r="E23" s="9"/>
      <c r="F23" s="67" t="n">
        <f aca="false">'Central pensions'!I23</f>
        <v>19849125.1519444</v>
      </c>
      <c r="G23" s="9" t="n">
        <f aca="false">'Central pensions'!K23</f>
        <v>96262.318508751</v>
      </c>
      <c r="H23" s="9" t="n">
        <f aca="false">'Central pensions'!V23</f>
        <v>529606.874459475</v>
      </c>
      <c r="I23" s="67" t="n">
        <f aca="false">'Central pensions'!M23</f>
        <v>2977.18510851808</v>
      </c>
      <c r="J23" s="9" t="n">
        <f aca="false">'Central pensions'!W23</f>
        <v>16379.5940554477</v>
      </c>
      <c r="K23" s="9"/>
      <c r="L23" s="67" t="n">
        <f aca="false">'Central pensions'!N23</f>
        <v>3867366.74910504</v>
      </c>
      <c r="M23" s="67"/>
      <c r="N23" s="67" t="n">
        <f aca="false">'Central pensions'!L23</f>
        <v>821999.111393176</v>
      </c>
      <c r="O23" s="9"/>
      <c r="P23" s="9" t="n">
        <f aca="false">'Central pensions'!X23</f>
        <v>24590181.0277321</v>
      </c>
      <c r="Q23" s="67"/>
      <c r="R23" s="67" t="n">
        <f aca="false">'Central SIPA income'!G18</f>
        <v>23289499.4397545</v>
      </c>
      <c r="S23" s="67"/>
      <c r="T23" s="9" t="n">
        <f aca="false">'Central SIPA income'!J18</f>
        <v>89049419.64841</v>
      </c>
      <c r="U23" s="9"/>
      <c r="V23" s="67" t="n">
        <f aca="false">'Central SIPA income'!F18</f>
        <v>127558.97234145</v>
      </c>
      <c r="W23" s="67"/>
      <c r="X23" s="67" t="n">
        <f aca="false">'Central SIPA income'!M18</f>
        <v>320391.362249525</v>
      </c>
      <c r="Y23" s="9"/>
      <c r="Z23" s="9" t="n">
        <f aca="false">R23+V23-N23-L23-F23</f>
        <v>-1121432.60034668</v>
      </c>
      <c r="AA23" s="9"/>
      <c r="AB23" s="9" t="n">
        <f aca="false">T23-P23-D23</f>
        <v>-44744791.5265973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-0.0085076798722906</v>
      </c>
      <c r="AK23" s="68" t="n">
        <f aca="false">AK22+1</f>
        <v>2034</v>
      </c>
      <c r="AL23" s="69" t="n">
        <f aca="false">SUM(AB90:AB93)/AVERAGE(AG90:AG93)</f>
        <v>-0.0406594136426462</v>
      </c>
      <c r="AM23" s="9" t="n">
        <v>6738583.40306814</v>
      </c>
      <c r="AN23" s="69" t="n">
        <f aca="false">AM23/AVERAGE(AG90:AG93)</f>
        <v>0.000899013783067577</v>
      </c>
      <c r="AO23" s="69" t="n">
        <f aca="false">'GDP evolution by scenario'!G89</f>
        <v>0.00900842813483282</v>
      </c>
      <c r="AP23" s="69"/>
      <c r="AQ23" s="9" t="n">
        <f aca="false">AQ22*(1+AO23)</f>
        <v>618514315.887799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393778143.807591</v>
      </c>
      <c r="AS23" s="70" t="n">
        <f aca="false">AQ23/AG93</f>
        <v>0.0819784655698543</v>
      </c>
      <c r="AT23" s="70" t="n">
        <f aca="false">AR23/AG93</f>
        <v>0.0521917232553559</v>
      </c>
      <c r="AU23" s="7"/>
      <c r="AV23" s="7"/>
      <c r="AW23" s="71" t="n">
        <f aca="false">workers_and_wage_central!C11</f>
        <v>11278755</v>
      </c>
      <c r="AX23" s="7"/>
      <c r="AY23" s="40" t="n">
        <f aca="false">(AW23-AW22)/AW22</f>
        <v>0.0132312240465592</v>
      </c>
      <c r="AZ23" s="39" t="n">
        <f aca="false">workers_and_wage_central!B11</f>
        <v>6725.58191784654</v>
      </c>
      <c r="BA23" s="40" t="n">
        <f aca="false">(AZ23-AZ22)/AZ22</f>
        <v>-0.00103568903780861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0.0633000882461149</v>
      </c>
      <c r="BL23" s="40" t="n">
        <f aca="false">SUM(P90:P93)/AVERAGE(AG90:AG93)</f>
        <v>0.0167847771474919</v>
      </c>
      <c r="BM23" s="40" t="n">
        <f aca="false">SUM(D90:D93)/AVERAGE(AG90:AG93)</f>
        <v>0.0871747247412692</v>
      </c>
      <c r="BN23" s="40" t="n">
        <f aca="false">(SUM(H90:H93)+SUM(J90:J93))/AVERAGE(AG90:AG93)</f>
        <v>0.0110389470855511</v>
      </c>
      <c r="BO23" s="69" t="n">
        <f aca="false">AL23-BN23</f>
        <v>-0.0516983607281973</v>
      </c>
      <c r="BP23" s="32" t="n">
        <f aca="false">BM23+BN23</f>
        <v>0.0982136718268202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104751367.675305</v>
      </c>
      <c r="E24" s="9"/>
      <c r="F24" s="67" t="n">
        <f aca="false">'Central pensions'!I24</f>
        <v>19039801.0404963</v>
      </c>
      <c r="G24" s="9" t="n">
        <f aca="false">'Central pensions'!K24</f>
        <v>113713.068782356</v>
      </c>
      <c r="H24" s="9" t="n">
        <f aca="false">'Central pensions'!V24</f>
        <v>625615.753661117</v>
      </c>
      <c r="I24" s="67" t="n">
        <f aca="false">'Central pensions'!M24</f>
        <v>3516.89903450584</v>
      </c>
      <c r="J24" s="9" t="n">
        <f aca="false">'Central pensions'!W24</f>
        <v>19348.9408348799</v>
      </c>
      <c r="K24" s="9"/>
      <c r="L24" s="67" t="n">
        <f aca="false">'Central pensions'!N24</f>
        <v>3510870.42223416</v>
      </c>
      <c r="M24" s="67"/>
      <c r="N24" s="67" t="n">
        <f aca="false">'Central pensions'!L24</f>
        <v>789308.460410208</v>
      </c>
      <c r="O24" s="9"/>
      <c r="P24" s="9" t="n">
        <f aca="false">'Central pensions'!X24</f>
        <v>22560465.57648</v>
      </c>
      <c r="Q24" s="67"/>
      <c r="R24" s="67" t="n">
        <f aca="false">'Central SIPA income'!G19</f>
        <v>20487413.8760897</v>
      </c>
      <c r="S24" s="67"/>
      <c r="T24" s="9" t="n">
        <f aca="false">'Central SIPA income'!J19</f>
        <v>78335402.6342183</v>
      </c>
      <c r="U24" s="9"/>
      <c r="V24" s="67" t="n">
        <f aca="false">'Central SIPA income'!F19</f>
        <v>130715.43082937</v>
      </c>
      <c r="W24" s="67"/>
      <c r="X24" s="67" t="n">
        <f aca="false">'Central SIPA income'!M19</f>
        <v>328319.475938947</v>
      </c>
      <c r="Y24" s="9"/>
      <c r="Z24" s="9" t="n">
        <f aca="false">R24+V24-N24-L24-F24</f>
        <v>-2721850.61622159</v>
      </c>
      <c r="AA24" s="9"/>
      <c r="AB24" s="9" t="n">
        <f aca="false">T24-P24-D24</f>
        <v>-48976430.617567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-0.00919029654390505</v>
      </c>
      <c r="AK24" s="68" t="n">
        <f aca="false">AK23+1</f>
        <v>2035</v>
      </c>
      <c r="AL24" s="69" t="n">
        <f aca="false">SUM(AB94:AB97)/AVERAGE(AG94:AG97)</f>
        <v>-0.0390781972295775</v>
      </c>
      <c r="AM24" s="9" t="n">
        <v>6098422.29766839</v>
      </c>
      <c r="AN24" s="69" t="n">
        <f aca="false">AM24/AVERAGE(AG94:AG97)</f>
        <v>0.000794729461125002</v>
      </c>
      <c r="AO24" s="69" t="n">
        <f aca="false">'GDP evolution by scenario'!G93</f>
        <v>0.0237547360919246</v>
      </c>
      <c r="AP24" s="69"/>
      <c r="AQ24" s="9" t="n">
        <f aca="false">AQ23*(1+AO24)</f>
        <v>633206960.230791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396967701.737283</v>
      </c>
      <c r="AS24" s="70" t="n">
        <f aca="false">AQ24/AG97</f>
        <v>0.0817585213691802</v>
      </c>
      <c r="AT24" s="70" t="n">
        <f aca="false">AR24/AG97</f>
        <v>0.0512557415880783</v>
      </c>
      <c r="AU24" s="7"/>
      <c r="AV24" s="7"/>
      <c r="AW24" s="71" t="n">
        <f aca="false">workers_and_wage_central!C12</f>
        <v>11441722</v>
      </c>
      <c r="AX24" s="7"/>
      <c r="AY24" s="40" t="n">
        <f aca="false">(AW24-AW23)/AW23</f>
        <v>0.0144490238505934</v>
      </c>
      <c r="AZ24" s="39" t="n">
        <f aca="false">workers_and_wage_central!B12</f>
        <v>6848.21489294141</v>
      </c>
      <c r="BA24" s="40" t="n">
        <f aca="false">(AZ24-AZ23)/AZ23</f>
        <v>0.0182338088499774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0.0142315152373716</v>
      </c>
      <c r="BJ24" s="7" t="n">
        <f aca="false">BJ23+1</f>
        <v>2035</v>
      </c>
      <c r="BK24" s="40" t="n">
        <f aca="false">SUM(T94:T97)/AVERAGE(AG94:AG97)</f>
        <v>0.0635325952950344</v>
      </c>
      <c r="BL24" s="40" t="n">
        <f aca="false">SUM(P94:P97)/AVERAGE(AG94:AG97)</f>
        <v>0.0164016081078805</v>
      </c>
      <c r="BM24" s="40" t="n">
        <f aca="false">SUM(D94:D97)/AVERAGE(AG94:AG97)</f>
        <v>0.0862091844167314</v>
      </c>
      <c r="BN24" s="40" t="n">
        <f aca="false">(SUM(H94:H97)+SUM(J94:J97))/AVERAGE(AG94:AG97)</f>
        <v>0.0117338809923416</v>
      </c>
      <c r="BO24" s="69" t="n">
        <f aca="false">AL24-BN24</f>
        <v>-0.0508120782219191</v>
      </c>
      <c r="BP24" s="32" t="n">
        <f aca="false">BM24+BN24</f>
        <v>0.097943065409073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113941937.453565</v>
      </c>
      <c r="E25" s="9"/>
      <c r="F25" s="67" t="n">
        <f aca="false">'Central pensions'!I25</f>
        <v>20710295.8885375</v>
      </c>
      <c r="G25" s="9" t="n">
        <f aca="false">'Central pensions'!K25</f>
        <v>157839.543071787</v>
      </c>
      <c r="H25" s="9" t="n">
        <f aca="false">'Central pensions'!V25</f>
        <v>868386.595786821</v>
      </c>
      <c r="I25" s="67" t="n">
        <f aca="false">'Central pensions'!M25</f>
        <v>4881.6353527357</v>
      </c>
      <c r="J25" s="9" t="n">
        <f aca="false">'Central pensions'!W25</f>
        <v>26857.3173954688</v>
      </c>
      <c r="K25" s="9"/>
      <c r="L25" s="67" t="n">
        <f aca="false">'Central pensions'!N25</f>
        <v>3990735.76895413</v>
      </c>
      <c r="M25" s="67"/>
      <c r="N25" s="67" t="n">
        <f aca="false">'Central pensions'!L25</f>
        <v>860818.224680152</v>
      </c>
      <c r="O25" s="9"/>
      <c r="P25" s="9" t="n">
        <f aca="false">'Central pensions'!X25</f>
        <v>25443914.7660156</v>
      </c>
      <c r="Q25" s="67"/>
      <c r="R25" s="67" t="n">
        <f aca="false">'Central SIPA income'!G20</f>
        <v>24322872.7154842</v>
      </c>
      <c r="S25" s="67"/>
      <c r="T25" s="9" t="n">
        <f aca="false">'Central SIPA income'!J20</f>
        <v>93000611.932381</v>
      </c>
      <c r="U25" s="9"/>
      <c r="V25" s="67" t="n">
        <f aca="false">'Central SIPA income'!F20</f>
        <v>138179.566518179</v>
      </c>
      <c r="W25" s="67"/>
      <c r="X25" s="67" t="n">
        <f aca="false">'Central SIPA income'!M20</f>
        <v>347067.232819201</v>
      </c>
      <c r="Y25" s="9"/>
      <c r="Z25" s="9" t="n">
        <f aca="false">R25+V25-N25-L25-F25</f>
        <v>-1100797.60016936</v>
      </c>
      <c r="AA25" s="9"/>
      <c r="AB25" s="9" t="n">
        <f aca="false">T25-P25-D25</f>
        <v>-46385240.2871995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-0.00860464050561472</v>
      </c>
      <c r="AK25" s="68" t="n">
        <f aca="false">AK24+1</f>
        <v>2036</v>
      </c>
      <c r="AL25" s="69" t="n">
        <f aca="false">SUM(AB98:AB101)/AVERAGE(AG98:AG101)</f>
        <v>-0.0376467110478785</v>
      </c>
      <c r="AM25" s="9" t="n">
        <v>5493111.4769607</v>
      </c>
      <c r="AN25" s="69" t="n">
        <f aca="false">AM25/AVERAGE(AG98:AG101)</f>
        <v>0.000701295975571595</v>
      </c>
      <c r="AO25" s="69" t="n">
        <f aca="false">'GDP evolution by scenario'!G97</f>
        <v>0.0207488144728813</v>
      </c>
      <c r="AP25" s="69"/>
      <c r="AQ25" s="9" t="n">
        <f aca="false">AQ24*(1+AO25)</f>
        <v>646345253.971557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399659154.360119</v>
      </c>
      <c r="AS25" s="70" t="n">
        <f aca="false">AQ25/AG101</f>
        <v>0.082293266787977</v>
      </c>
      <c r="AT25" s="70" t="n">
        <f aca="false">AR25/AG101</f>
        <v>0.0508849677659456</v>
      </c>
      <c r="AU25" s="7"/>
      <c r="AV25" s="7"/>
      <c r="AW25" s="71" t="n">
        <f aca="false">workers_and_wage_central!C13</f>
        <v>11559243</v>
      </c>
      <c r="AX25" s="7"/>
      <c r="AY25" s="40" t="n">
        <f aca="false">(AW25-AW24)/AW24</f>
        <v>0.0102712686079945</v>
      </c>
      <c r="AZ25" s="39" t="n">
        <f aca="false">workers_and_wage_central!B13</f>
        <v>6864.12219168918</v>
      </c>
      <c r="BA25" s="40" t="n">
        <f aca="false">(AZ25-AZ24)/AZ24</f>
        <v>0.00232283872460808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0.0117610038121294</v>
      </c>
      <c r="BJ25" s="7" t="n">
        <f aca="false">BJ24+1</f>
        <v>2036</v>
      </c>
      <c r="BK25" s="40" t="n">
        <f aca="false">SUM(T98:T101)/AVERAGE(AG98:AG101)</f>
        <v>0.0639316493628931</v>
      </c>
      <c r="BL25" s="40" t="n">
        <f aca="false">SUM(P98:P101)/AVERAGE(AG98:AG101)</f>
        <v>0.0160899933050872</v>
      </c>
      <c r="BM25" s="40" t="n">
        <f aca="false">SUM(D98:D101)/AVERAGE(AG98:AG101)</f>
        <v>0.0854883671056844</v>
      </c>
      <c r="BN25" s="40" t="n">
        <f aca="false">(SUM(H98:H101)+SUM(J98:J101))/AVERAGE(AG98:AG101)</f>
        <v>0.0124742337582546</v>
      </c>
      <c r="BO25" s="69" t="n">
        <f aca="false">AL25-BN25</f>
        <v>-0.0501209448061331</v>
      </c>
      <c r="BP25" s="32" t="n">
        <f aca="false">BM25+BN25</f>
        <v>0.097962600863939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8575843.55222569</v>
      </c>
      <c r="D26" s="6" t="n">
        <f aca="false">'Central pensions'!Q26</f>
        <v>105874611.755873</v>
      </c>
      <c r="E26" s="6"/>
      <c r="F26" s="8" t="n">
        <f aca="false">'Central pensions'!I26</f>
        <v>19243963.9482324</v>
      </c>
      <c r="G26" s="6" t="n">
        <f aca="false">'Central pensions'!K26</f>
        <v>170259.213945529</v>
      </c>
      <c r="H26" s="6" t="n">
        <f aca="false">'Central pensions'!V26</f>
        <v>936715.960538819</v>
      </c>
      <c r="I26" s="8" t="n">
        <f aca="false">'Central pensions'!M26</f>
        <v>5265.74888491325</v>
      </c>
      <c r="J26" s="6" t="n">
        <f aca="false">'Central pensions'!W26</f>
        <v>28970.5967176954</v>
      </c>
      <c r="K26" s="6"/>
      <c r="L26" s="8" t="n">
        <f aca="false">'Central pensions'!N26</f>
        <v>4233942.08809355</v>
      </c>
      <c r="M26" s="8"/>
      <c r="N26" s="8" t="n">
        <f aca="false">'Central pensions'!L26</f>
        <v>799400.042047981</v>
      </c>
      <c r="O26" s="6"/>
      <c r="P26" s="6" t="n">
        <f aca="false">'Central pensions'!X26</f>
        <v>26368008.7926355</v>
      </c>
      <c r="Q26" s="8"/>
      <c r="R26" s="8" t="n">
        <f aca="false">'Central SIPA income'!G21</f>
        <v>19358859.2211606</v>
      </c>
      <c r="S26" s="8"/>
      <c r="T26" s="6" t="n">
        <f aca="false">'Central SIPA income'!J21</f>
        <v>74020276.0973463</v>
      </c>
      <c r="U26" s="6"/>
      <c r="V26" s="8" t="n">
        <f aca="false">'Central SIPA income'!F21</f>
        <v>125820.310106618</v>
      </c>
      <c r="W26" s="8"/>
      <c r="X26" s="8" t="n">
        <f aca="false">'Central SIPA income'!M21</f>
        <v>316024.343985859</v>
      </c>
      <c r="Y26" s="6"/>
      <c r="Z26" s="6" t="n">
        <f aca="false">R26+V26-N26-L26-F26</f>
        <v>-4792626.54710668</v>
      </c>
      <c r="AA26" s="6"/>
      <c r="AB26" s="6" t="n">
        <f aca="false">T26-P26-D26</f>
        <v>-58222344.4511619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</v>
      </c>
      <c r="AK26" s="62" t="n">
        <f aca="false">AK25+1</f>
        <v>2037</v>
      </c>
      <c r="AL26" s="63" t="n">
        <f aca="false">SUM(AB102:AB105)/AVERAGE(AG102:AG105)</f>
        <v>-0.0364938297808027</v>
      </c>
      <c r="AM26" s="6" t="n">
        <v>4920541.96276278</v>
      </c>
      <c r="AN26" s="63" t="n">
        <f aca="false">AM26/AVERAGE(AG102:AG105)</f>
        <v>0.000619415061804649</v>
      </c>
      <c r="AO26" s="63" t="n">
        <f aca="false">'GDP evolution by scenario'!G101</f>
        <v>0.0141778293850494</v>
      </c>
      <c r="AP26" s="63"/>
      <c r="AQ26" s="6" t="n">
        <f aca="false">AQ25*(1+AO26)</f>
        <v>655509026.706202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400373018.449078</v>
      </c>
      <c r="AS26" s="64" t="n">
        <f aca="false">AQ26/AG105</f>
        <v>0.0817257600501945</v>
      </c>
      <c r="AT26" s="64" t="n">
        <f aca="false">AR26/AG105</f>
        <v>0.0499166112185467</v>
      </c>
      <c r="AU26" s="61" t="n">
        <f aca="false">AVERAGE(AH26:AH29)</f>
        <v>-0.0157471676160662</v>
      </c>
      <c r="AV26" s="5"/>
      <c r="AW26" s="65" t="n">
        <f aca="false">workers_and_wage_central!C14</f>
        <v>11499225</v>
      </c>
      <c r="AX26" s="5"/>
      <c r="AY26" s="61" t="n">
        <f aca="false">(AW26-AW25)/AW25</f>
        <v>-0.00519220852092131</v>
      </c>
      <c r="AZ26" s="66" t="n">
        <f aca="false">workers_and_wage_central!B14</f>
        <v>6811.86864411163</v>
      </c>
      <c r="BA26" s="61" t="n">
        <f aca="false">(AZ26-AZ25)/AZ25</f>
        <v>-0.00761256080796605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0.0135313593693595</v>
      </c>
      <c r="BJ26" s="5" t="n">
        <f aca="false">BJ25+1</f>
        <v>2037</v>
      </c>
      <c r="BK26" s="61" t="n">
        <f aca="false">SUM(T102:T105)/AVERAGE(AG102:AG105)</f>
        <v>0.06449723959043</v>
      </c>
      <c r="BL26" s="61" t="n">
        <f aca="false">SUM(P102:P105)/AVERAGE(AG102:AG105)</f>
        <v>0.0158979241442779</v>
      </c>
      <c r="BM26" s="61" t="n">
        <f aca="false">SUM(D102:D105)/AVERAGE(AG102:AG105)</f>
        <v>0.0850931452269549</v>
      </c>
      <c r="BN26" s="61" t="n">
        <f aca="false">(SUM(H102:H105)+SUM(J102:J105))/AVERAGE(AG102:AG105)</f>
        <v>0.0132737791823921</v>
      </c>
      <c r="BO26" s="63" t="n">
        <f aca="false">AL26-BN26</f>
        <v>-0.0497676089631949</v>
      </c>
      <c r="BP26" s="32" t="n">
        <f aca="false">BM26+BN26</f>
        <v>0.098366924409347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8602355.44889844</v>
      </c>
      <c r="D27" s="9" t="n">
        <f aca="false">'Central pensions'!Q27</f>
        <v>106201919.122203</v>
      </c>
      <c r="E27" s="9"/>
      <c r="F27" s="67" t="n">
        <f aca="false">'Central pensions'!I27</f>
        <v>19303455.9364738</v>
      </c>
      <c r="G27" s="9" t="n">
        <f aca="false">'Central pensions'!K27</f>
        <v>196660.371118102</v>
      </c>
      <c r="H27" s="9" t="n">
        <f aca="false">'Central pensions'!V27</f>
        <v>1081967.33770162</v>
      </c>
      <c r="I27" s="67" t="n">
        <f aca="false">'Central pensions'!M27</f>
        <v>6082.27951911654</v>
      </c>
      <c r="J27" s="9" t="n">
        <f aca="false">'Central pensions'!W27</f>
        <v>33462.9073515963</v>
      </c>
      <c r="K27" s="9"/>
      <c r="L27" s="67" t="n">
        <f aca="false">'Central pensions'!N27</f>
        <v>3588608.991979</v>
      </c>
      <c r="M27" s="67"/>
      <c r="N27" s="67" t="n">
        <f aca="false">'Central pensions'!L27</f>
        <v>789825.597726557</v>
      </c>
      <c r="O27" s="9"/>
      <c r="P27" s="9" t="n">
        <f aca="false">'Central pensions'!X27</f>
        <v>22966696.5213739</v>
      </c>
      <c r="Q27" s="67"/>
      <c r="R27" s="67" t="n">
        <f aca="false">'Central SIPA income'!G22</f>
        <v>21880038.93955</v>
      </c>
      <c r="S27" s="67"/>
      <c r="T27" s="9" t="n">
        <f aca="false">'Central SIPA income'!J22</f>
        <v>83660225.2655404</v>
      </c>
      <c r="U27" s="9"/>
      <c r="V27" s="67" t="n">
        <f aca="false">'Central SIPA income'!F22</f>
        <v>128561.943141318</v>
      </c>
      <c r="W27" s="67"/>
      <c r="X27" s="67" t="n">
        <f aca="false">'Central SIPA income'!M22</f>
        <v>322910.535734287</v>
      </c>
      <c r="Y27" s="9"/>
      <c r="Z27" s="9" t="n">
        <f aca="false">R27+V27-N27-L27-F27</f>
        <v>-1673289.64348807</v>
      </c>
      <c r="AA27" s="9"/>
      <c r="AB27" s="9" t="n">
        <f aca="false">T27-P27-D27</f>
        <v>-45508390.3780365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-0.0089047656650586</v>
      </c>
      <c r="AK27" s="68" t="n">
        <f aca="false">AK26+1</f>
        <v>2038</v>
      </c>
      <c r="AL27" s="69" t="n">
        <f aca="false">SUM(AB106:AB109)/AVERAGE(AG106:AG109)</f>
        <v>-0.0353438652178307</v>
      </c>
      <c r="AM27" s="9" t="n">
        <v>4379286.21321994</v>
      </c>
      <c r="AN27" s="69" t="n">
        <f aca="false">AM27/AVERAGE(AG106:AG109)</f>
        <v>0.000542203200028488</v>
      </c>
      <c r="AO27" s="69" t="n">
        <f aca="false">'GDP evolution by scenario'!G105</f>
        <v>0.0167403875304493</v>
      </c>
      <c r="AP27" s="69"/>
      <c r="AQ27" s="9" t="n">
        <f aca="false">AQ26*(1+AO27)</f>
        <v>666482501.842971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402662631.589863</v>
      </c>
      <c r="AS27" s="70" t="n">
        <f aca="false">AQ27/AG109</f>
        <v>0.0823891795910782</v>
      </c>
      <c r="AT27" s="70" t="n">
        <f aca="false">AR27/AG109</f>
        <v>0.0497763163728035</v>
      </c>
      <c r="AU27" s="7"/>
      <c r="AV27" s="7"/>
      <c r="AW27" s="71" t="n">
        <f aca="false">workers_and_wage_central!C15</f>
        <v>11454332</v>
      </c>
      <c r="AX27" s="7"/>
      <c r="AY27" s="40" t="n">
        <f aca="false">(AW27-AW26)/AW26</f>
        <v>-0.00390400222623699</v>
      </c>
      <c r="AZ27" s="39" t="n">
        <f aca="false">workers_and_wage_central!B15</f>
        <v>6712.55529028831</v>
      </c>
      <c r="BA27" s="40" t="n">
        <f aca="false">(AZ27-AZ26)/AZ26</f>
        <v>-0.0145794581504698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0.0129473072901935</v>
      </c>
      <c r="BJ27" s="7" t="n">
        <f aca="false">BJ26+1</f>
        <v>2038</v>
      </c>
      <c r="BK27" s="40" t="n">
        <f aca="false">SUM(T106:T109)/AVERAGE(AG106:AG109)</f>
        <v>0.0644504181851084</v>
      </c>
      <c r="BL27" s="40" t="n">
        <f aca="false">SUM(P106:P109)/AVERAGE(AG106:AG109)</f>
        <v>0.0158823261594939</v>
      </c>
      <c r="BM27" s="40" t="n">
        <f aca="false">SUM(D106:D109)/AVERAGE(AG106:AG109)</f>
        <v>0.0839119572434452</v>
      </c>
      <c r="BN27" s="40" t="n">
        <f aca="false">(SUM(H106:H109)+SUM(J106:J109))/AVERAGE(AG106:AG109)</f>
        <v>0.0136804032993571</v>
      </c>
      <c r="BO27" s="69" t="n">
        <f aca="false">AL27-BN27</f>
        <v>-0.0490242685171878</v>
      </c>
      <c r="BP27" s="32" t="n">
        <f aca="false">BM27+BN27</f>
        <v>0.0975923605428023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8032470.84908191</v>
      </c>
      <c r="D28" s="9" t="n">
        <f aca="false">'Central pensions'!Q28</f>
        <v>99166306.778789</v>
      </c>
      <c r="E28" s="9"/>
      <c r="F28" s="67" t="n">
        <f aca="false">'Central pensions'!I28</f>
        <v>18024650.1109319</v>
      </c>
      <c r="G28" s="9" t="n">
        <f aca="false">'Central pensions'!K28</f>
        <v>216176.440065739</v>
      </c>
      <c r="H28" s="9" t="n">
        <f aca="false">'Central pensions'!V28</f>
        <v>1189338.99088026</v>
      </c>
      <c r="I28" s="67" t="n">
        <f aca="false">'Central pensions'!M28</f>
        <v>6685.86928038366</v>
      </c>
      <c r="J28" s="9" t="n">
        <f aca="false">'Central pensions'!W28</f>
        <v>36783.6801303172</v>
      </c>
      <c r="K28" s="9"/>
      <c r="L28" s="67" t="n">
        <f aca="false">'Central pensions'!N28</f>
        <v>3273414.78527882</v>
      </c>
      <c r="M28" s="67"/>
      <c r="N28" s="67" t="n">
        <f aca="false">'Central pensions'!L28</f>
        <v>749459.69210631</v>
      </c>
      <c r="O28" s="9"/>
      <c r="P28" s="9" t="n">
        <f aca="false">'Central pensions'!X28</f>
        <v>21109070.9815815</v>
      </c>
      <c r="Q28" s="67"/>
      <c r="R28" s="67" t="n">
        <f aca="false">'Central SIPA income'!G23</f>
        <v>17977125.6593717</v>
      </c>
      <c r="S28" s="67"/>
      <c r="T28" s="9" t="n">
        <f aca="false">'Central SIPA income'!J23</f>
        <v>68737098.0666498</v>
      </c>
      <c r="U28" s="9"/>
      <c r="V28" s="67" t="n">
        <f aca="false">'Central SIPA income'!F23</f>
        <v>121117.384087286</v>
      </c>
      <c r="W28" s="67"/>
      <c r="X28" s="67" t="n">
        <f aca="false">'Central SIPA income'!M23</f>
        <v>304211.94971649</v>
      </c>
      <c r="Y28" s="9"/>
      <c r="Z28" s="9" t="n">
        <f aca="false">R28+V28-N28-L28-F28</f>
        <v>-3949281.54485805</v>
      </c>
      <c r="AA28" s="9"/>
      <c r="AB28" s="9" t="n">
        <f aca="false">T28-P28-D28</f>
        <v>-51538279.6937207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</v>
      </c>
      <c r="AK28" s="68" t="n">
        <f aca="false">AK27+1</f>
        <v>2039</v>
      </c>
      <c r="AL28" s="69" t="n">
        <f aca="false">SUM(AB110:AB113)/AVERAGE(AG110:AG113)</f>
        <v>-0.0348236659623525</v>
      </c>
      <c r="AM28" s="9" t="n">
        <v>3887732.69163583</v>
      </c>
      <c r="AN28" s="69" t="n">
        <f aca="false">AM28/AVERAGE(AG110:AG113)</f>
        <v>0.000476338486452677</v>
      </c>
      <c r="AO28" s="69" t="n">
        <f aca="false">'GDP evolution by scenario'!G109</f>
        <v>0.0105073358570242</v>
      </c>
      <c r="AP28" s="69"/>
      <c r="AQ28" s="9" t="n">
        <f aca="false">AQ27*(1+AO28)</f>
        <v>673485457.332665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402987122.954938</v>
      </c>
      <c r="AS28" s="70" t="n">
        <f aca="false">AQ28/AG113</f>
        <v>0.0822454987165772</v>
      </c>
      <c r="AT28" s="70" t="n">
        <f aca="false">AR28/AG113</f>
        <v>0.049212461149575</v>
      </c>
      <c r="AU28" s="9"/>
      <c r="AW28" s="71" t="n">
        <f aca="false">workers_and_wage_central!C16</f>
        <v>11583591</v>
      </c>
      <c r="AY28" s="40" t="n">
        <f aca="false">(AW28-AW27)/AW27</f>
        <v>0.0112847261629923</v>
      </c>
      <c r="AZ28" s="39" t="n">
        <f aca="false">workers_and_wage_central!B16</f>
        <v>6331.53688578529</v>
      </c>
      <c r="BA28" s="40" t="n">
        <f aca="false">(AZ28-AZ27)/AZ27</f>
        <v>-0.0567620508175585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0.017423742475953</v>
      </c>
      <c r="BJ28" s="7" t="n">
        <f aca="false">BJ27+1</f>
        <v>2039</v>
      </c>
      <c r="BK28" s="40" t="n">
        <f aca="false">SUM(T110:T113)/AVERAGE(AG110:AG113)</f>
        <v>0.0644525327186572</v>
      </c>
      <c r="BL28" s="40" t="n">
        <f aca="false">SUM(P110:P113)/AVERAGE(AG110:AG113)</f>
        <v>0.0156309213766606</v>
      </c>
      <c r="BM28" s="40" t="n">
        <f aca="false">SUM(D110:D113)/AVERAGE(AG110:AG113)</f>
        <v>0.0836452773043492</v>
      </c>
      <c r="BN28" s="40" t="n">
        <f aca="false">(SUM(H110:H113)+SUM(J110:J113))/AVERAGE(AG110:AG113)</f>
        <v>0.0146500168687409</v>
      </c>
      <c r="BO28" s="69" t="n">
        <f aca="false">AL28-BN28</f>
        <v>-0.0494736828310934</v>
      </c>
      <c r="BP28" s="32" t="n">
        <f aca="false">BM28+BN28</f>
        <v>0.0982952941730901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7341937.79087034</v>
      </c>
      <c r="D29" s="9" t="n">
        <f aca="false">'Central pensions'!Q29</f>
        <v>90641207.2946955</v>
      </c>
      <c r="E29" s="9"/>
      <c r="F29" s="67" t="n">
        <f aca="false">'Central pensions'!I29</f>
        <v>16475112.3661771</v>
      </c>
      <c r="G29" s="9" t="n">
        <f aca="false">'Central pensions'!K29</f>
        <v>224042.162428257</v>
      </c>
      <c r="H29" s="9" t="n">
        <f aca="false">'Central pensions'!V29</f>
        <v>1232613.87455554</v>
      </c>
      <c r="I29" s="67" t="n">
        <f aca="false">'Central pensions'!M29</f>
        <v>6929.13904417286</v>
      </c>
      <c r="J29" s="9" t="n">
        <f aca="false">'Central pensions'!W29</f>
        <v>38122.0785945011</v>
      </c>
      <c r="K29" s="9"/>
      <c r="L29" s="67" t="n">
        <f aca="false">'Central pensions'!N29</f>
        <v>3038125.44366606</v>
      </c>
      <c r="M29" s="67"/>
      <c r="N29" s="67" t="n">
        <f aca="false">'Central pensions'!L29</f>
        <v>683434.677769858</v>
      </c>
      <c r="O29" s="9"/>
      <c r="P29" s="9" t="n">
        <f aca="false">'Central pensions'!X29</f>
        <v>19524903.3210839</v>
      </c>
      <c r="Q29" s="67"/>
      <c r="R29" s="67" t="n">
        <f aca="false">'Central SIPA income'!G24</f>
        <v>19735769.6864861</v>
      </c>
      <c r="S29" s="67"/>
      <c r="T29" s="9" t="n">
        <f aca="false">'Central SIPA income'!J24</f>
        <v>75461425.9289891</v>
      </c>
      <c r="U29" s="9"/>
      <c r="V29" s="67" t="n">
        <f aca="false">'Central SIPA income'!F24</f>
        <v>117488.447629411</v>
      </c>
      <c r="W29" s="67"/>
      <c r="X29" s="67" t="n">
        <f aca="false">'Central SIPA income'!M24</f>
        <v>295097.107585721</v>
      </c>
      <c r="Y29" s="9"/>
      <c r="Z29" s="9" t="n">
        <f aca="false">R29+V29-N29-L29-F29</f>
        <v>-343414.353497514</v>
      </c>
      <c r="AA29" s="9"/>
      <c r="AB29" s="9" t="n">
        <f aca="false">T29-P29-D29</f>
        <v>-34704684.6867903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-0.00686596778596426</v>
      </c>
      <c r="AK29" s="68" t="n">
        <f aca="false">AK28+1</f>
        <v>2040</v>
      </c>
      <c r="AL29" s="69" t="n">
        <f aca="false">SUM(AB114:AB117)/AVERAGE(AG114:AG117)</f>
        <v>-0.0332054050446265</v>
      </c>
      <c r="AM29" s="9" t="n">
        <v>3427469.19706586</v>
      </c>
      <c r="AN29" s="69" t="n">
        <f aca="false">AM29/AVERAGE(AG114:AG117)</f>
        <v>0.000413035436098895</v>
      </c>
      <c r="AO29" s="69" t="n">
        <f aca="false">'GDP evolution by scenario'!G113</f>
        <v>0.0167297303387821</v>
      </c>
      <c r="AP29" s="69"/>
      <c r="AQ29" s="9" t="n">
        <f aca="false">AQ28*(1+AO29)</f>
        <v>684752687.420932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406275317.259212</v>
      </c>
      <c r="AS29" s="70" t="n">
        <f aca="false">AQ29/AG117</f>
        <v>0.0821101003686795</v>
      </c>
      <c r="AT29" s="70" t="n">
        <f aca="false">AR29/AG117</f>
        <v>0.0487173072706239</v>
      </c>
      <c r="AW29" s="71" t="n">
        <f aca="false">workers_and_wage_central!C17</f>
        <v>11552257</v>
      </c>
      <c r="AY29" s="40" t="n">
        <f aca="false">(AW29-AW28)/AW28</f>
        <v>-0.00270503335278326</v>
      </c>
      <c r="AZ29" s="39" t="n">
        <f aca="false">workers_and_wage_central!B17</f>
        <v>6012.82687189068</v>
      </c>
      <c r="BA29" s="40" t="n">
        <f aca="false">(AZ29-AZ28)/AZ28</f>
        <v>-0.0503369118183828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0.013199371660566</v>
      </c>
      <c r="BJ29" s="7" t="n">
        <f aca="false">BJ28+1</f>
        <v>2040</v>
      </c>
      <c r="BK29" s="40" t="n">
        <f aca="false">SUM(T114:T117)/AVERAGE(AG114:AG117)</f>
        <v>0.0647582243130537</v>
      </c>
      <c r="BL29" s="40" t="n">
        <f aca="false">SUM(P114:P117)/AVERAGE(AG114:AG117)</f>
        <v>0.0152258823167861</v>
      </c>
      <c r="BM29" s="40" t="n">
        <f aca="false">SUM(D114:D117)/AVERAGE(AG114:AG117)</f>
        <v>0.0827377470408941</v>
      </c>
      <c r="BN29" s="40" t="n">
        <f aca="false">(SUM(H114:H117)+SUM(J114:J117))/AVERAGE(AG114:AG117)</f>
        <v>0.015280552751064</v>
      </c>
      <c r="BO29" s="69" t="n">
        <f aca="false">AL29-BN29</f>
        <v>-0.0484859577956905</v>
      </c>
      <c r="BP29" s="32" t="n">
        <f aca="false">BM29+BN29</f>
        <v>0.098018299791958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89965868.9870694</v>
      </c>
      <c r="E30" s="6"/>
      <c r="F30" s="8" t="n">
        <f aca="false">'Central pensions'!I30</f>
        <v>16352361.6346345</v>
      </c>
      <c r="G30" s="6" t="n">
        <f aca="false">'Central pensions'!K30</f>
        <v>189722.850050615</v>
      </c>
      <c r="H30" s="6" t="n">
        <f aca="false">'Central pensions'!V30</f>
        <v>1043799.14368794</v>
      </c>
      <c r="I30" s="8" t="n">
        <f aca="false">'Central pensions'!M30</f>
        <v>5867.71701187466</v>
      </c>
      <c r="J30" s="6" t="n">
        <f aca="false">'Central pensions'!W30</f>
        <v>32282.4477429258</v>
      </c>
      <c r="K30" s="6"/>
      <c r="L30" s="8" t="n">
        <f aca="false">'Central pensions'!N30</f>
        <v>3559515.16025303</v>
      </c>
      <c r="M30" s="8"/>
      <c r="N30" s="8" t="n">
        <f aca="false">'Central pensions'!L30</f>
        <v>678706.000540193</v>
      </c>
      <c r="O30" s="6"/>
      <c r="P30" s="6" t="n">
        <f aca="false">'Central pensions'!X30</f>
        <v>22204381.2521038</v>
      </c>
      <c r="Q30" s="8"/>
      <c r="R30" s="8" t="n">
        <f aca="false">'Central SIPA income'!G25</f>
        <v>15771872.8967792</v>
      </c>
      <c r="S30" s="8"/>
      <c r="T30" s="6" t="n">
        <f aca="false">'Central SIPA income'!J25</f>
        <v>60305122.9958713</v>
      </c>
      <c r="U30" s="6"/>
      <c r="V30" s="8" t="n">
        <f aca="false">'Central SIPA income'!F25</f>
        <v>113588.720787943</v>
      </c>
      <c r="W30" s="8"/>
      <c r="X30" s="8" t="n">
        <f aca="false">'Central SIPA income'!M25</f>
        <v>285302.1180824</v>
      </c>
      <c r="Y30" s="6"/>
      <c r="Z30" s="6" t="n">
        <f aca="false">R30+V30-N30-L30-F30</f>
        <v>-4705121.17786067</v>
      </c>
      <c r="AA30" s="6"/>
      <c r="AB30" s="6" t="n">
        <f aca="false">T30-P30-D30</f>
        <v>-51865127.243302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-0.0102468314898552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-0.300340201599661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11484302</v>
      </c>
      <c r="AX30" s="5"/>
      <c r="AY30" s="61" t="n">
        <f aca="false">(AW30-AW29)/AW29</f>
        <v>-0.00588240029632305</v>
      </c>
      <c r="AZ30" s="66" t="n">
        <f aca="false">workers_and_wage_central!B18</f>
        <v>5980.7396309251</v>
      </c>
      <c r="BA30" s="61" t="n">
        <f aca="false">(AZ30-AZ29)/AZ29</f>
        <v>-0.0053364651351568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0.0148159235126556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90945332.7709485</v>
      </c>
      <c r="E31" s="9"/>
      <c r="F31" s="67" t="n">
        <f aca="false">'Central pensions'!I31</f>
        <v>16530390.7714878</v>
      </c>
      <c r="G31" s="9" t="n">
        <f aca="false">'Central pensions'!K31</f>
        <v>183815.225100467</v>
      </c>
      <c r="H31" s="9" t="n">
        <f aca="false">'Central pensions'!V31</f>
        <v>1011297.13424338</v>
      </c>
      <c r="I31" s="67" t="n">
        <f aca="false">'Central pensions'!M31</f>
        <v>5685.00696187012</v>
      </c>
      <c r="J31" s="9" t="n">
        <f aca="false">'Central pensions'!W31</f>
        <v>31277.2309559808</v>
      </c>
      <c r="K31" s="9"/>
      <c r="L31" s="67" t="n">
        <f aca="false">'Central pensions'!N31</f>
        <v>3292886.12995688</v>
      </c>
      <c r="M31" s="67"/>
      <c r="N31" s="67" t="n">
        <f aca="false">'Central pensions'!L31</f>
        <v>687168.922397811</v>
      </c>
      <c r="O31" s="9"/>
      <c r="P31" s="9" t="n">
        <f aca="false">'Central pensions'!X31</f>
        <v>20867402.445491</v>
      </c>
      <c r="Q31" s="67"/>
      <c r="R31" s="67" t="n">
        <f aca="false">'Central SIPA income'!G26</f>
        <v>18768315.1400201</v>
      </c>
      <c r="S31" s="67"/>
      <c r="T31" s="9" t="n">
        <f aca="false">'Central SIPA income'!J26</f>
        <v>71762279.6196462</v>
      </c>
      <c r="U31" s="9"/>
      <c r="V31" s="67" t="n">
        <f aca="false">'Central SIPA income'!F26</f>
        <v>109525.592719891</v>
      </c>
      <c r="W31" s="67"/>
      <c r="X31" s="67" t="n">
        <f aca="false">'Central SIPA income'!M26</f>
        <v>275096.71180778</v>
      </c>
      <c r="Y31" s="9"/>
      <c r="Z31" s="9" t="n">
        <f aca="false">R31+V31-N31-L31-F31</f>
        <v>-1632605.09110246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-0.00794259424464267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406275317.259212</v>
      </c>
      <c r="AS31" s="7"/>
      <c r="AT31" s="7"/>
      <c r="AU31" s="7"/>
      <c r="AV31" s="7"/>
      <c r="AW31" s="71" t="n">
        <f aca="false">workers_and_wage_central!C19</f>
        <v>11534098</v>
      </c>
      <c r="AX31" s="7"/>
      <c r="AY31" s="40" t="n">
        <f aca="false">(AW31-AW30)/AW30</f>
        <v>0.00433600579295111</v>
      </c>
      <c r="AZ31" s="39" t="n">
        <f aca="false">workers_and_wage_central!B19</f>
        <v>5964.69692516807</v>
      </c>
      <c r="BA31" s="40" t="n">
        <f aca="false">(AZ31-AZ30)/AZ30</f>
        <v>-0.00268239494561507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0.0127618540372856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32552607.6410764</v>
      </c>
      <c r="D32" s="9" t="n">
        <f aca="false">'Central pensions'!Q32</f>
        <v>93389852.5820055</v>
      </c>
      <c r="E32" s="9"/>
      <c r="F32" s="67" t="n">
        <f aca="false">'Central pensions'!I32</f>
        <v>16974711.1834784</v>
      </c>
      <c r="G32" s="9" t="n">
        <f aca="false">'Central pensions'!K32</f>
        <v>198428.689442719</v>
      </c>
      <c r="H32" s="9" t="n">
        <f aca="false">'Central pensions'!V32</f>
        <v>1091696.10338541</v>
      </c>
      <c r="I32" s="67" t="n">
        <f aca="false">'Central pensions'!M32</f>
        <v>6136.969776579</v>
      </c>
      <c r="J32" s="9" t="n">
        <f aca="false">'Central pensions'!W32</f>
        <v>33763.7970119201</v>
      </c>
      <c r="K32" s="9"/>
      <c r="L32" s="67" t="n">
        <f aca="false">'Central pensions'!N32</f>
        <v>3222133.25828741</v>
      </c>
      <c r="M32" s="67"/>
      <c r="N32" s="67" t="n">
        <f aca="false">'Central pensions'!L32</f>
        <v>707824.822523333</v>
      </c>
      <c r="O32" s="9"/>
      <c r="P32" s="9" t="n">
        <f aca="false">'Central pensions'!X32</f>
        <v>20613908.126068</v>
      </c>
      <c r="Q32" s="67"/>
      <c r="R32" s="67" t="n">
        <f aca="false">'Central SIPA income'!G27</f>
        <v>15636784.0553686</v>
      </c>
      <c r="S32" s="67"/>
      <c r="T32" s="9" t="n">
        <f aca="false">'Central SIPA income'!J27</f>
        <v>59788599.1023585</v>
      </c>
      <c r="U32" s="9"/>
      <c r="V32" s="67" t="n">
        <f aca="false">'Central SIPA income'!F27</f>
        <v>104871.150029721</v>
      </c>
      <c r="W32" s="67"/>
      <c r="X32" s="67" t="n">
        <f aca="false">'Central SIPA income'!M27</f>
        <v>263406.093683137</v>
      </c>
      <c r="Y32" s="9"/>
      <c r="Z32" s="9" t="n">
        <f aca="false">R32+V32-N32-L32-F32</f>
        <v>-5163014.05889085</v>
      </c>
      <c r="AA32" s="9"/>
      <c r="AB32" s="9" t="n">
        <f aca="false">T32-P32-D32</f>
        <v>-54215161.605715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-0.0106646539957962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409728988.851976</v>
      </c>
      <c r="AS32" s="7"/>
      <c r="AT32" s="7"/>
      <c r="AU32" s="9"/>
      <c r="AW32" s="71" t="n">
        <f aca="false">workers_and_wage_central!C20</f>
        <v>11625552</v>
      </c>
      <c r="AY32" s="40" t="n">
        <f aca="false">(AW32-AW31)/AW31</f>
        <v>0.00792901187418383</v>
      </c>
      <c r="AZ32" s="39" t="n">
        <f aca="false">workers_and_wage_central!B20</f>
        <v>5814.12701750824</v>
      </c>
      <c r="BA32" s="40" t="n">
        <f aca="false">(AZ32-AZ31)/AZ31</f>
        <v>-0.0252435135512916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0.0148423635883334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91734934.604055</v>
      </c>
      <c r="E33" s="9"/>
      <c r="F33" s="67" t="n">
        <f aca="false">'Central pensions'!I33</f>
        <v>16673910.2513495</v>
      </c>
      <c r="G33" s="9" t="n">
        <f aca="false">'Central pensions'!K33</f>
        <v>215995.281422386</v>
      </c>
      <c r="H33" s="9" t="n">
        <f aca="false">'Central pensions'!V33</f>
        <v>1188342.30947497</v>
      </c>
      <c r="I33" s="67" t="n">
        <f aca="false">'Central pensions'!M33</f>
        <v>6680.26643574389</v>
      </c>
      <c r="J33" s="9" t="n">
        <f aca="false">'Central pensions'!W33</f>
        <v>36752.8549322156</v>
      </c>
      <c r="K33" s="9"/>
      <c r="L33" s="67" t="n">
        <f aca="false">'Central pensions'!N33</f>
        <v>3292135.92902713</v>
      </c>
      <c r="M33" s="67"/>
      <c r="N33" s="67" t="n">
        <f aca="false">'Central pensions'!L33</f>
        <v>695086.389893016</v>
      </c>
      <c r="O33" s="9"/>
      <c r="P33" s="9" t="n">
        <f aca="false">'Central pensions'!X33</f>
        <v>20907069.2194283</v>
      </c>
      <c r="Q33" s="67"/>
      <c r="R33" s="67" t="n">
        <f aca="false">'Central SIPA income'!G28</f>
        <v>17828116.9327984</v>
      </c>
      <c r="S33" s="67"/>
      <c r="T33" s="9" t="n">
        <f aca="false">'Central SIPA income'!J28</f>
        <v>68167350.285757</v>
      </c>
      <c r="U33" s="9"/>
      <c r="V33" s="67" t="n">
        <f aca="false">'Central SIPA income'!F28</f>
        <v>105328.863710973</v>
      </c>
      <c r="W33" s="67"/>
      <c r="X33" s="67" t="n">
        <f aca="false">'Central SIPA income'!M28</f>
        <v>264555.738487924</v>
      </c>
      <c r="Y33" s="9"/>
      <c r="Z33" s="9" t="n">
        <f aca="false">R33+V33-N33-L33-F33</f>
        <v>-2727686.77376023</v>
      </c>
      <c r="AA33" s="9"/>
      <c r="AB33" s="9" t="n">
        <f aca="false">T33-P33-D33</f>
        <v>-44474653.5377263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-0.00882831028819484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11738891</v>
      </c>
      <c r="AY33" s="40" t="n">
        <f aca="false">(AW33-AW32)/AW32</f>
        <v>0.00974912847149107</v>
      </c>
      <c r="AZ33" s="39" t="n">
        <f aca="false">workers_and_wage_central!B21</f>
        <v>5633.24553537283</v>
      </c>
      <c r="BA33" s="40" t="n">
        <f aca="false">(AZ33-AZ32)/AZ32</f>
        <v>-0.0311106863662798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0.0130452509052475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105302741.539849</v>
      </c>
      <c r="E34" s="6"/>
      <c r="F34" s="8" t="n">
        <f aca="false">'Central pensions'!I34</f>
        <v>19140019.7671137</v>
      </c>
      <c r="G34" s="6" t="n">
        <f aca="false">'Central pensions'!K34</f>
        <v>236635.046227797</v>
      </c>
      <c r="H34" s="6" t="n">
        <f aca="false">'Central pensions'!V34</f>
        <v>1301896.20571921</v>
      </c>
      <c r="I34" s="8" t="n">
        <f aca="false">'Central pensions'!M34</f>
        <v>7318.6096771484</v>
      </c>
      <c r="J34" s="6" t="n">
        <f aca="false">'Central pensions'!W34</f>
        <v>40264.8311047181</v>
      </c>
      <c r="K34" s="6"/>
      <c r="L34" s="8" t="n">
        <f aca="false">'Central pensions'!N34</f>
        <v>3802902.90237035</v>
      </c>
      <c r="M34" s="8"/>
      <c r="N34" s="8" t="n">
        <f aca="false">'Central pensions'!L34</f>
        <v>711251.295113541</v>
      </c>
      <c r="O34" s="6"/>
      <c r="P34" s="6" t="n">
        <f aca="false">'Central pensions'!X34</f>
        <v>23646376.0112955</v>
      </c>
      <c r="Q34" s="8"/>
      <c r="R34" s="8" t="n">
        <f aca="false">'Central SIPA income'!G29</f>
        <v>16232242.2219031</v>
      </c>
      <c r="S34" s="8"/>
      <c r="T34" s="6" t="n">
        <f aca="false">'Central SIPA income'!J29</f>
        <v>62065385.0114746</v>
      </c>
      <c r="U34" s="6"/>
      <c r="V34" s="8" t="n">
        <f aca="false">'Central SIPA income'!F29</f>
        <v>114354.601684911</v>
      </c>
      <c r="W34" s="8"/>
      <c r="X34" s="8" t="n">
        <f aca="false">'Central SIPA income'!M29</f>
        <v>287225.790085993</v>
      </c>
      <c r="Y34" s="6"/>
      <c r="Z34" s="6" t="n">
        <f aca="false">R34+V34-N34-L34-F34</f>
        <v>-7307577.14100958</v>
      </c>
      <c r="AA34" s="6"/>
      <c r="AB34" s="6" t="n">
        <f aca="false">T34-P34-D34</f>
        <v>-66883732.5396701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-0.0139524509152102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-0.00405585086503215</v>
      </c>
      <c r="AV34" s="5"/>
      <c r="AW34" s="65" t="n">
        <f aca="false">workers_and_wage_central!C22</f>
        <v>11516006</v>
      </c>
      <c r="AX34" s="5"/>
      <c r="AY34" s="61" t="n">
        <f aca="false">(AW34-AW33)/AW33</f>
        <v>-0.0189868872621783</v>
      </c>
      <c r="AZ34" s="66" t="n">
        <f aca="false">workers_and_wage_central!B22</f>
        <v>5931.41495321902</v>
      </c>
      <c r="BA34" s="61" t="n">
        <f aca="false">(AZ34-AZ33)/AZ33</f>
        <v>0.0529303073998625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0.0152119679614787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96812503.7377012</v>
      </c>
      <c r="E35" s="9"/>
      <c r="F35" s="67" t="n">
        <f aca="false">'Central pensions'!I35</f>
        <v>17596818.545718</v>
      </c>
      <c r="G35" s="9" t="n">
        <f aca="false">'Central pensions'!K35</f>
        <v>281445.048536625</v>
      </c>
      <c r="H35" s="9" t="n">
        <f aca="false">'Central pensions'!V35</f>
        <v>1548427.61733427</v>
      </c>
      <c r="I35" s="67" t="n">
        <f aca="false">'Central pensions'!M35</f>
        <v>8704.48603721522</v>
      </c>
      <c r="J35" s="9" t="n">
        <f aca="false">'Central pensions'!W35</f>
        <v>47889.5139381732</v>
      </c>
      <c r="K35" s="9"/>
      <c r="L35" s="67" t="n">
        <f aca="false">'Central pensions'!N35</f>
        <v>2966127.70886977</v>
      </c>
      <c r="M35" s="67"/>
      <c r="N35" s="67" t="n">
        <f aca="false">'Central pensions'!L35</f>
        <v>723269.508479882</v>
      </c>
      <c r="O35" s="9"/>
      <c r="P35" s="9" t="n">
        <f aca="false">'Central pensions'!X35</f>
        <v>19370466.2183545</v>
      </c>
      <c r="Q35" s="67"/>
      <c r="R35" s="67" t="n">
        <f aca="false">'Central SIPA income'!G30</f>
        <v>18318550.3334238</v>
      </c>
      <c r="S35" s="67"/>
      <c r="T35" s="9" t="n">
        <f aca="false">'Central SIPA income'!J30</f>
        <v>70042564.899745</v>
      </c>
      <c r="U35" s="9"/>
      <c r="V35" s="67" t="n">
        <f aca="false">'Central SIPA income'!F30</f>
        <v>82723.7607858219</v>
      </c>
      <c r="W35" s="67"/>
      <c r="X35" s="67" t="n">
        <f aca="false">'Central SIPA income'!M30</f>
        <v>207778.23717196</v>
      </c>
      <c r="Y35" s="9"/>
      <c r="Z35" s="9" t="n">
        <f aca="false">R35+V35-N35-L35-F35</f>
        <v>-2884941.668858</v>
      </c>
      <c r="AA35" s="9"/>
      <c r="AB35" s="9" t="n">
        <f aca="false">T35-P35-D35</f>
        <v>-46140405.0563108</v>
      </c>
      <c r="AC35" s="50"/>
      <c r="AD35" s="9"/>
      <c r="AE35" s="75"/>
      <c r="AF35" s="40" t="n">
        <f aca="false">AVERAGE(AG34:AG37)/AVERAGE(AG30:AG33)-1</f>
        <v>-0.100261967473422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-0.0114778568801418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9401693</v>
      </c>
      <c r="AX35" s="7"/>
      <c r="AY35" s="40" t="n">
        <f aca="false">(AW35-AW34)/AW34</f>
        <v>-0.18359776818456</v>
      </c>
      <c r="AZ35" s="39" t="n">
        <f aca="false">workers_and_wage_central!B23</f>
        <v>6364.4342048338</v>
      </c>
      <c r="BA35" s="40" t="n">
        <f aca="false">(AZ35-AZ34)/AZ34</f>
        <v>0.0730043767010064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0.0131800149567201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96220904.6446105</v>
      </c>
      <c r="E36" s="9"/>
      <c r="F36" s="67" t="n">
        <f aca="false">'Central pensions'!I36</f>
        <v>17489288.4076572</v>
      </c>
      <c r="G36" s="9" t="n">
        <f aca="false">'Central pensions'!K36</f>
        <v>290263.428839053</v>
      </c>
      <c r="H36" s="9" t="n">
        <f aca="false">'Central pensions'!V36</f>
        <v>1596943.74391539</v>
      </c>
      <c r="I36" s="67" t="n">
        <f aca="false">'Central pensions'!M36</f>
        <v>8977.21944863052</v>
      </c>
      <c r="J36" s="9" t="n">
        <f aca="false">'Central pensions'!W36</f>
        <v>49390.0126984144</v>
      </c>
      <c r="K36" s="9"/>
      <c r="L36" s="67" t="n">
        <f aca="false">'Central pensions'!N36</f>
        <v>2955506.15949359</v>
      </c>
      <c r="M36" s="67"/>
      <c r="N36" s="67" t="n">
        <f aca="false">'Central pensions'!L36</f>
        <v>720932.767887402</v>
      </c>
      <c r="O36" s="9"/>
      <c r="P36" s="9" t="n">
        <f aca="false">'Central pensions'!X36</f>
        <v>19302494.8908589</v>
      </c>
      <c r="Q36" s="67"/>
      <c r="R36" s="67" t="n">
        <f aca="false">'Central SIPA income'!G31</f>
        <v>15717730.6866454</v>
      </c>
      <c r="S36" s="67"/>
      <c r="T36" s="9" t="n">
        <f aca="false">'Central SIPA income'!J31</f>
        <v>60098105.5628273</v>
      </c>
      <c r="U36" s="9"/>
      <c r="V36" s="67" t="n">
        <f aca="false">'Central SIPA income'!F31</f>
        <v>82703.5725651787</v>
      </c>
      <c r="W36" s="67"/>
      <c r="X36" s="67" t="n">
        <f aca="false">'Central SIPA income'!M31</f>
        <v>207727.53018213</v>
      </c>
      <c r="Y36" s="9"/>
      <c r="Z36" s="9" t="n">
        <f aca="false">R36+V36-N36-L36-F36</f>
        <v>-5365293.07582764</v>
      </c>
      <c r="AA36" s="9"/>
      <c r="AB36" s="9" t="n">
        <f aca="false">T36-P36-D36</f>
        <v>-55425293.9726421</v>
      </c>
      <c r="AC36" s="50"/>
      <c r="AD36" s="9"/>
      <c r="AE36" s="9"/>
      <c r="AF36" s="9"/>
      <c r="AG36" s="9" t="n">
        <f aca="false">AG35*'Central macro hypothesis'!B18/'Central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-0.0121730801277294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9905628</v>
      </c>
      <c r="AY36" s="40" t="n">
        <f aca="false">(AW36-AW35)/AW35</f>
        <v>0.053600452599335</v>
      </c>
      <c r="AZ36" s="39" t="n">
        <f aca="false">workers_and_wage_central!B24</f>
        <v>6093.27890464604</v>
      </c>
      <c r="BA36" s="40" t="n">
        <f aca="false">(AZ36-AZ35)/AZ35</f>
        <v>-0.0426047770250833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0.0154990582948914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93533517.6099922</v>
      </c>
      <c r="E37" s="9"/>
      <c r="F37" s="67" t="n">
        <f aca="false">'Central pensions'!I37</f>
        <v>17000824.0029103</v>
      </c>
      <c r="G37" s="9" t="n">
        <f aca="false">'Central pensions'!K37</f>
        <v>287669.736000867</v>
      </c>
      <c r="H37" s="9" t="n">
        <f aca="false">'Central pensions'!V37</f>
        <v>1582674.01118281</v>
      </c>
      <c r="I37" s="67" t="n">
        <f aca="false">'Central pensions'!M37</f>
        <v>8897.00214435667</v>
      </c>
      <c r="J37" s="9" t="n">
        <f aca="false">'Central pensions'!W37</f>
        <v>48948.6807582308</v>
      </c>
      <c r="K37" s="9"/>
      <c r="L37" s="67" t="n">
        <f aca="false">'Central pensions'!N37</f>
        <v>2961636.41689661</v>
      </c>
      <c r="M37" s="67"/>
      <c r="N37" s="67" t="n">
        <f aca="false">'Central pensions'!L37</f>
        <v>702164.142880313</v>
      </c>
      <c r="O37" s="9"/>
      <c r="P37" s="9" t="n">
        <f aca="false">'Central pensions'!X37</f>
        <v>19231045.3885158</v>
      </c>
      <c r="Q37" s="67"/>
      <c r="R37" s="67" t="n">
        <f aca="false">'Central SIPA income'!G32</f>
        <v>18718921.8234048</v>
      </c>
      <c r="S37" s="67"/>
      <c r="T37" s="9" t="n">
        <f aca="false">'Central SIPA income'!J32</f>
        <v>71573419.9925647</v>
      </c>
      <c r="U37" s="9"/>
      <c r="V37" s="67" t="n">
        <f aca="false">'Central SIPA income'!F32</f>
        <v>86069.6522727518</v>
      </c>
      <c r="W37" s="67"/>
      <c r="X37" s="67" t="n">
        <f aca="false">'Central SIPA income'!M32</f>
        <v>216182.151939845</v>
      </c>
      <c r="Y37" s="9"/>
      <c r="Z37" s="9" t="n">
        <f aca="false">R37+V37-N37-L37-F37</f>
        <v>-1859633.08700969</v>
      </c>
      <c r="AA37" s="9"/>
      <c r="AB37" s="9" t="n">
        <f aca="false">T37-P37-D37</f>
        <v>-41191143.0059433</v>
      </c>
      <c r="AC37" s="50"/>
      <c r="AD37" s="9"/>
      <c r="AE37" s="9"/>
      <c r="AF37" s="9"/>
      <c r="AG37" s="9" t="n">
        <f aca="false">AG36*'Central macro hypothesis'!B19/'Central macro hypothesis'!B18</f>
        <v>4830844323.09787</v>
      </c>
      <c r="AH37" s="40" t="n">
        <f aca="false">(AG37-AG36)/AG36</f>
        <v>0.0610003270110514</v>
      </c>
      <c r="AI37" s="40" t="n">
        <f aca="false">(AG37-AG33)/AG33</f>
        <v>-0.0410674564986637</v>
      </c>
      <c r="AJ37" s="40" t="n">
        <f aca="false">AB37/AG37</f>
        <v>-0.00852669642219575</v>
      </c>
      <c r="AK37" s="73"/>
      <c r="AW37" s="71" t="n">
        <f aca="false">workers_and_wage_central!C25</f>
        <v>10445166</v>
      </c>
      <c r="AY37" s="40" t="n">
        <f aca="false">(AW37-AW36)/AW36</f>
        <v>0.0544678237462582</v>
      </c>
      <c r="AZ37" s="39" t="n">
        <f aca="false">workers_and_wage_central!B25</f>
        <v>5980.18887666563</v>
      </c>
      <c r="BA37" s="40" t="n">
        <f aca="false">(AZ37-AZ36)/AZ36</f>
        <v>-0.0185597983860844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0.0134899405078737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89742225.9430462</v>
      </c>
      <c r="E38" s="6"/>
      <c r="F38" s="8" t="n">
        <f aca="false">'Central pensions'!I38</f>
        <v>16311711.8640703</v>
      </c>
      <c r="G38" s="6" t="n">
        <f aca="false">'Central pensions'!K38</f>
        <v>288191.803062171</v>
      </c>
      <c r="H38" s="6" t="n">
        <f aca="false">'Central pensions'!V38</f>
        <v>1585546.27011941</v>
      </c>
      <c r="I38" s="8" t="n">
        <f aca="false">'Central pensions'!M38</f>
        <v>8913.14854831464</v>
      </c>
      <c r="J38" s="6" t="n">
        <f aca="false">'Central pensions'!W38</f>
        <v>49037.5135088482</v>
      </c>
      <c r="K38" s="6"/>
      <c r="L38" s="8" t="n">
        <f aca="false">'Central pensions'!N38</f>
        <v>3375406.5967395</v>
      </c>
      <c r="M38" s="8"/>
      <c r="N38" s="8" t="n">
        <f aca="false">'Central pensions'!L38</f>
        <v>675569.66410663</v>
      </c>
      <c r="O38" s="6"/>
      <c r="P38" s="6" t="n">
        <f aca="false">'Central pensions'!X38</f>
        <v>21231785.8431283</v>
      </c>
      <c r="Q38" s="8"/>
      <c r="R38" s="8" t="n">
        <f aca="false">'Central SIPA income'!G33</f>
        <v>16239732.6185387</v>
      </c>
      <c r="S38" s="8"/>
      <c r="T38" s="6" t="n">
        <f aca="false">'Central SIPA income'!J33</f>
        <v>62094025.1922163</v>
      </c>
      <c r="U38" s="6"/>
      <c r="V38" s="8" t="n">
        <f aca="false">'Central SIPA income'!F33</f>
        <v>90917.9434079079</v>
      </c>
      <c r="W38" s="8"/>
      <c r="X38" s="8" t="n">
        <f aca="false">'Central SIPA income'!M33</f>
        <v>228359.661470237</v>
      </c>
      <c r="Y38" s="6"/>
      <c r="Z38" s="6" t="n">
        <f aca="false">R38+V38-N38-L38-F38</f>
        <v>-4032037.56296983</v>
      </c>
      <c r="AA38" s="61" t="n">
        <f aca="false">-AA10</f>
        <v>-0</v>
      </c>
      <c r="AB38" s="6" t="n">
        <f aca="false">T38-P38-D38</f>
        <v>-48879986.5939582</v>
      </c>
      <c r="AC38" s="50"/>
      <c r="AD38" s="6"/>
      <c r="AE38" s="6"/>
      <c r="AF38" s="6"/>
      <c r="AG38" s="6" t="n">
        <f aca="false">AG37*'Central macro hypothesis'!B20/'Central macro hypothesis'!B19</f>
        <v>4865595940.11964</v>
      </c>
      <c r="AH38" s="61" t="n">
        <f aca="false">(AG38-AG37)/AG37</f>
        <v>0.00719369424835362</v>
      </c>
      <c r="AI38" s="61"/>
      <c r="AJ38" s="61" t="n">
        <f aca="false">AB38/AG38</f>
        <v>-0.0100460431148659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0.011641935583304</v>
      </c>
      <c r="AV38" s="5"/>
      <c r="AW38" s="65" t="n">
        <f aca="false">workers_and_wage_central!C26</f>
        <v>10784959</v>
      </c>
      <c r="AX38" s="5"/>
      <c r="AY38" s="61" t="n">
        <f aca="false">(AW38-AW37)/AW37</f>
        <v>0.0325311249241994</v>
      </c>
      <c r="AZ38" s="66" t="n">
        <f aca="false">workers_and_wage_central!B26</f>
        <v>5878.28648485426</v>
      </c>
      <c r="BA38" s="61" t="n">
        <f aca="false">(AZ38-AZ37)/AZ37</f>
        <v>-0.017039995544119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0.0157866134729906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90579178.7975145</v>
      </c>
      <c r="E39" s="9"/>
      <c r="F39" s="67" t="n">
        <f aca="false">'Central pensions'!I39</f>
        <v>16463837.9525692</v>
      </c>
      <c r="G39" s="9" t="n">
        <f aca="false">'Central pensions'!K39</f>
        <v>308347.301179849</v>
      </c>
      <c r="H39" s="9" t="n">
        <f aca="false">'Central pensions'!V39</f>
        <v>1696435.87392952</v>
      </c>
      <c r="I39" s="67" t="n">
        <f aca="false">'Central pensions'!M39</f>
        <v>9536.51446947997</v>
      </c>
      <c r="J39" s="9" t="n">
        <f aca="false">'Central pensions'!W39</f>
        <v>52467.0888844185</v>
      </c>
      <c r="K39" s="9"/>
      <c r="L39" s="67" t="n">
        <f aca="false">'Central pensions'!N39</f>
        <v>2839708.15475058</v>
      </c>
      <c r="M39" s="67"/>
      <c r="N39" s="67" t="n">
        <f aca="false">'Central pensions'!L39</f>
        <v>683272.554193178</v>
      </c>
      <c r="O39" s="9"/>
      <c r="P39" s="9" t="n">
        <f aca="false">'Central pensions'!X39</f>
        <v>18494423.1095807</v>
      </c>
      <c r="Q39" s="67"/>
      <c r="R39" s="67" t="n">
        <f aca="false">'Central SIPA income'!G34</f>
        <v>19115638.6994933</v>
      </c>
      <c r="S39" s="67"/>
      <c r="T39" s="9" t="n">
        <f aca="false">'Central SIPA income'!J34</f>
        <v>73090301.3524154</v>
      </c>
      <c r="U39" s="9"/>
      <c r="V39" s="67" t="n">
        <f aca="false">'Central SIPA income'!F34</f>
        <v>94412.9315252089</v>
      </c>
      <c r="W39" s="67"/>
      <c r="X39" s="67" t="n">
        <f aca="false">'Central SIPA income'!M34</f>
        <v>237138.063987863</v>
      </c>
      <c r="Y39" s="9"/>
      <c r="Z39" s="9" t="n">
        <f aca="false">R39+V39-N39-L39-F39</f>
        <v>-776767.030494401</v>
      </c>
      <c r="AA39" s="32" t="n">
        <f aca="false">-AA11</f>
        <v>-0</v>
      </c>
      <c r="AB39" s="9" t="n">
        <f aca="false">T39-P39-D39</f>
        <v>-35983300.5546798</v>
      </c>
      <c r="AC39" s="50"/>
      <c r="AD39" s="9"/>
      <c r="AE39" s="9"/>
      <c r="AF39" s="9"/>
      <c r="AG39" s="9" t="n">
        <f aca="false">AG38*'Central macro hypothesis'!B21/'Central macro hypothesis'!B20</f>
        <v>4924438140.69255</v>
      </c>
      <c r="AH39" s="40" t="n">
        <f aca="false">(AG39-AG38)/AG38</f>
        <v>0.0120935238554693</v>
      </c>
      <c r="AI39" s="40"/>
      <c r="AJ39" s="40" t="n">
        <f aca="false">AB39/AG39</f>
        <v>-0.00730708753498917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11098718</v>
      </c>
      <c r="AX39" s="7"/>
      <c r="AY39" s="40" t="n">
        <f aca="false">(AW39-AW38)/AW38</f>
        <v>0.0290922756405472</v>
      </c>
      <c r="AZ39" s="39" t="n">
        <f aca="false">workers_and_wage_central!B27</f>
        <v>5855.8376513494</v>
      </c>
      <c r="BA39" s="40" t="n">
        <f aca="false">(AZ39-AZ38)/AZ38</f>
        <v>-0.00381894172097504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0.0137814684358889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93320119.5223977</v>
      </c>
      <c r="E40" s="9"/>
      <c r="F40" s="67" t="n">
        <f aca="false">'Central pensions'!I40</f>
        <v>16962036.3744488</v>
      </c>
      <c r="G40" s="9" t="n">
        <f aca="false">'Central pensions'!K40</f>
        <v>331422.103683773</v>
      </c>
      <c r="H40" s="9" t="n">
        <f aca="false">'Central pensions'!V40</f>
        <v>1823386.6291387</v>
      </c>
      <c r="I40" s="67" t="n">
        <f aca="false">'Central pensions'!M40</f>
        <v>10250.1681551682</v>
      </c>
      <c r="J40" s="9" t="n">
        <f aca="false">'Central pensions'!W40</f>
        <v>56393.4009011965</v>
      </c>
      <c r="K40" s="9"/>
      <c r="L40" s="67" t="n">
        <f aca="false">'Central pensions'!N40</f>
        <v>2973791.21922853</v>
      </c>
      <c r="M40" s="67"/>
      <c r="N40" s="67" t="n">
        <f aca="false">'Central pensions'!L40</f>
        <v>704832.983454406</v>
      </c>
      <c r="O40" s="9"/>
      <c r="P40" s="9" t="n">
        <f aca="false">'Central pensions'!X40</f>
        <v>19308799.889001</v>
      </c>
      <c r="Q40" s="67"/>
      <c r="R40" s="67" t="n">
        <f aca="false">'Central SIPA income'!G35</f>
        <v>17009954.0786221</v>
      </c>
      <c r="S40" s="67"/>
      <c r="T40" s="9" t="n">
        <f aca="false">'Central SIPA income'!J35</f>
        <v>65039033.7012486</v>
      </c>
      <c r="U40" s="9"/>
      <c r="V40" s="67" t="n">
        <f aca="false">'Central SIPA income'!F35</f>
        <v>97355.1696051856</v>
      </c>
      <c r="W40" s="67"/>
      <c r="X40" s="67" t="n">
        <f aca="false">'Central SIPA income'!M35</f>
        <v>244528.117773988</v>
      </c>
      <c r="Y40" s="9"/>
      <c r="Z40" s="9" t="n">
        <f aca="false">R40+V40-N40-L40-F40</f>
        <v>-3533351.32890444</v>
      </c>
      <c r="AA40" s="61" t="n">
        <f aca="false">-AA12</f>
        <v>-0</v>
      </c>
      <c r="AB40" s="9" t="n">
        <f aca="false">T40-P40-D40</f>
        <v>-47589885.7101502</v>
      </c>
      <c r="AC40" s="50"/>
      <c r="AD40" s="9"/>
      <c r="AE40" s="9"/>
      <c r="AF40" s="9"/>
      <c r="AG40" s="9" t="n">
        <f aca="false">AG39*'Central macro hypothesis'!B22/'Central macro hypothesis'!B21</f>
        <v>4985648353.84549</v>
      </c>
      <c r="AH40" s="40" t="n">
        <f aca="false">(AG40-AG39)/AG39</f>
        <v>0.0124298877159477</v>
      </c>
      <c r="AI40" s="40"/>
      <c r="AJ40" s="40" t="n">
        <f aca="false">AB40/AG40</f>
        <v>-0.00954537551238317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11565270</v>
      </c>
      <c r="AY40" s="40" t="n">
        <f aca="false">(AW40-AW39)/AW39</f>
        <v>0.042036566745817</v>
      </c>
      <c r="AZ40" s="39" t="n">
        <f aca="false">workers_and_wage_central!B28</f>
        <v>5813.57490076287</v>
      </c>
      <c r="BA40" s="40" t="n">
        <f aca="false">(AZ40-AZ39)/AZ39</f>
        <v>-0.00721719984446608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0.0160290569832976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97229119.0428911</v>
      </c>
      <c r="E41" s="9"/>
      <c r="F41" s="67" t="n">
        <f aca="false">'Central pensions'!I41</f>
        <v>17672543.3090054</v>
      </c>
      <c r="G41" s="9" t="n">
        <f aca="false">'Central pensions'!K41</f>
        <v>341644.904319861</v>
      </c>
      <c r="H41" s="9" t="n">
        <f aca="false">'Central pensions'!V41</f>
        <v>1879629.46202464</v>
      </c>
      <c r="I41" s="67" t="n">
        <f aca="false">'Central pensions'!M41</f>
        <v>10566.337247006</v>
      </c>
      <c r="J41" s="9" t="n">
        <f aca="false">'Central pensions'!W41</f>
        <v>58132.8699595246</v>
      </c>
      <c r="K41" s="9"/>
      <c r="L41" s="67" t="n">
        <f aca="false">'Central pensions'!N41</f>
        <v>3089882.17029813</v>
      </c>
      <c r="M41" s="67"/>
      <c r="N41" s="67" t="n">
        <f aca="false">'Central pensions'!L41</f>
        <v>736747.22237258</v>
      </c>
      <c r="O41" s="9"/>
      <c r="P41" s="9" t="n">
        <f aca="false">'Central pensions'!X41</f>
        <v>20086779.1122794</v>
      </c>
      <c r="Q41" s="67"/>
      <c r="R41" s="67" t="n">
        <f aca="false">'Central SIPA income'!G36</f>
        <v>20129743.2294792</v>
      </c>
      <c r="S41" s="67"/>
      <c r="T41" s="9" t="n">
        <f aca="false">'Central SIPA income'!J36</f>
        <v>76967817.91698</v>
      </c>
      <c r="U41" s="9"/>
      <c r="V41" s="67" t="n">
        <f aca="false">'Central SIPA income'!F36</f>
        <v>97828.7782282163</v>
      </c>
      <c r="W41" s="67"/>
      <c r="X41" s="67" t="n">
        <f aca="false">'Central SIPA income'!M36</f>
        <v>245717.686089886</v>
      </c>
      <c r="Y41" s="9"/>
      <c r="Z41" s="9" t="n">
        <f aca="false">R41+V41-N41-L41-F41</f>
        <v>-1271600.69396867</v>
      </c>
      <c r="AA41" s="32" t="n">
        <f aca="false">-AA13</f>
        <v>-0</v>
      </c>
      <c r="AB41" s="9" t="n">
        <f aca="false">T41-P41-D41</f>
        <v>-40348080.2381905</v>
      </c>
      <c r="AC41" s="50"/>
      <c r="AD41" s="9"/>
      <c r="AE41" s="9"/>
      <c r="AF41" s="9"/>
      <c r="AG41" s="9" t="n">
        <f aca="false">AG40*'Central macro hypothesis'!B23/'Central macro hypothesis'!B22</f>
        <v>5059688405.3323</v>
      </c>
      <c r="AH41" s="40" t="n">
        <f aca="false">(AG41-AG40)/AG40</f>
        <v>0.0148506365134455</v>
      </c>
      <c r="AI41" s="40" t="n">
        <f aca="false">(AG41-AG37)/AG37</f>
        <v>0.0473714462584208</v>
      </c>
      <c r="AJ41" s="40" t="n">
        <f aca="false">AB41/AG41</f>
        <v>-0.00797441996540112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11628823</v>
      </c>
      <c r="AY41" s="40" t="n">
        <f aca="false">(AW41-AW40)/AW40</f>
        <v>0.00549515921374944</v>
      </c>
      <c r="AZ41" s="39" t="n">
        <f aca="false">workers_and_wage_central!B29</f>
        <v>5895.18921922819</v>
      </c>
      <c r="BA41" s="40" t="n">
        <f aca="false">(AZ41-AZ40)/AZ40</f>
        <v>0.0140385769270143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0.0138895243661079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99395127.1458441</v>
      </c>
      <c r="E42" s="6"/>
      <c r="F42" s="8" t="n">
        <f aca="false">'Central pensions'!I42</f>
        <v>18066240.9212424</v>
      </c>
      <c r="G42" s="6" t="n">
        <f aca="false">'Central pensions'!K42</f>
        <v>376919.48260885</v>
      </c>
      <c r="H42" s="6" t="n">
        <f aca="false">'Central pensions'!V42</f>
        <v>2073699.78408747</v>
      </c>
      <c r="I42" s="8" t="n">
        <f aca="false">'Central pensions'!M42</f>
        <v>11657.3035858408</v>
      </c>
      <c r="J42" s="6" t="n">
        <f aca="false">'Central pensions'!W42</f>
        <v>64135.0448686849</v>
      </c>
      <c r="K42" s="6"/>
      <c r="L42" s="8" t="n">
        <f aca="false">'Central pensions'!N42</f>
        <v>3791963.08014348</v>
      </c>
      <c r="M42" s="8"/>
      <c r="N42" s="8" t="n">
        <f aca="false">'Central pensions'!L42</f>
        <v>754051.13540728</v>
      </c>
      <c r="O42" s="6"/>
      <c r="P42" s="6" t="n">
        <f aca="false">'Central pensions'!X42</f>
        <v>23825081.3150563</v>
      </c>
      <c r="Q42" s="8"/>
      <c r="R42" s="8" t="n">
        <f aca="false">'Central SIPA income'!G37</f>
        <v>17694303.1694324</v>
      </c>
      <c r="S42" s="8"/>
      <c r="T42" s="6" t="n">
        <f aca="false">'Central SIPA income'!J37</f>
        <v>67655701.7636609</v>
      </c>
      <c r="U42" s="6"/>
      <c r="V42" s="8" t="n">
        <f aca="false">'Central SIPA income'!F37</f>
        <v>102244.304299391</v>
      </c>
      <c r="W42" s="8"/>
      <c r="X42" s="8" t="n">
        <f aca="false">'Central SIPA income'!M37</f>
        <v>256808.214549186</v>
      </c>
      <c r="Y42" s="6"/>
      <c r="Z42" s="6" t="n">
        <f aca="false">R42+V42-N42-L42-F42</f>
        <v>-4815707.66306132</v>
      </c>
      <c r="AA42" s="61" t="n">
        <f aca="false">-AA14</f>
        <v>-0</v>
      </c>
      <c r="AB42" s="6" t="n">
        <f aca="false">T42-P42-D42</f>
        <v>-55564506.6972395</v>
      </c>
      <c r="AC42" s="50"/>
      <c r="AD42" s="6"/>
      <c r="AE42" s="6"/>
      <c r="AF42" s="6"/>
      <c r="AG42" s="6" t="n">
        <f aca="false">AG41*'Central macro hypothesis'!B24/'Central macro hypothesis'!B23</f>
        <v>5133203716.82622</v>
      </c>
      <c r="AH42" s="61" t="n">
        <f aca="false">(AG42-AG41)/AG41</f>
        <v>0.0145296124196984</v>
      </c>
      <c r="AI42" s="61"/>
      <c r="AJ42" s="61" t="n">
        <f aca="false">AB42/AG42</f>
        <v>-0.0108245278704026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0.0152349650451531</v>
      </c>
      <c r="AV42" s="5"/>
      <c r="AW42" s="65" t="n">
        <f aca="false">workers_and_wage_central!C30</f>
        <v>11659506</v>
      </c>
      <c r="AX42" s="5"/>
      <c r="AY42" s="61" t="n">
        <f aca="false">(AW42-AW41)/AW41</f>
        <v>0.00263853014187248</v>
      </c>
      <c r="AZ42" s="66" t="n">
        <f aca="false">workers_and_wage_central!B30</f>
        <v>5969.12755579678</v>
      </c>
      <c r="BA42" s="61" t="n">
        <f aca="false">(AZ42-AZ41)/AZ41</f>
        <v>0.0125421481514849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0.016149199698528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102109109.819518</v>
      </c>
      <c r="E43" s="9"/>
      <c r="F43" s="67" t="n">
        <f aca="false">'Central pensions'!I43</f>
        <v>18559539.3982062</v>
      </c>
      <c r="G43" s="9" t="n">
        <f aca="false">'Central pensions'!K43</f>
        <v>401443.490735672</v>
      </c>
      <c r="H43" s="9" t="n">
        <f aca="false">'Central pensions'!V43</f>
        <v>2208623.64104904</v>
      </c>
      <c r="I43" s="67" t="n">
        <f aca="false">'Central pensions'!M43</f>
        <v>12415.7780639899</v>
      </c>
      <c r="J43" s="9" t="n">
        <f aca="false">'Central pensions'!W43</f>
        <v>68307.9476613109</v>
      </c>
      <c r="K43" s="9"/>
      <c r="L43" s="67" t="n">
        <f aca="false">'Central pensions'!N43</f>
        <v>3200361.43498366</v>
      </c>
      <c r="M43" s="67"/>
      <c r="N43" s="67" t="n">
        <f aca="false">'Central pensions'!L43</f>
        <v>775565.054813102</v>
      </c>
      <c r="O43" s="9"/>
      <c r="P43" s="9" t="n">
        <f aca="false">'Central pensions'!X43</f>
        <v>20873620.8029044</v>
      </c>
      <c r="Q43" s="67"/>
      <c r="R43" s="67" t="n">
        <f aca="false">'Central SIPA income'!G38</f>
        <v>21159087.0006198</v>
      </c>
      <c r="S43" s="67"/>
      <c r="T43" s="9" t="n">
        <f aca="false">'Central SIPA income'!J38</f>
        <v>80903603.0409107</v>
      </c>
      <c r="U43" s="9"/>
      <c r="V43" s="67" t="n">
        <f aca="false">'Central SIPA income'!F38</f>
        <v>103031.752123124</v>
      </c>
      <c r="W43" s="67"/>
      <c r="X43" s="67" t="n">
        <f aca="false">'Central SIPA income'!M38</f>
        <v>258786.056454897</v>
      </c>
      <c r="Y43" s="9"/>
      <c r="Z43" s="9" t="n">
        <f aca="false">R43+V43-N43-L43-F43</f>
        <v>-1273347.13525996</v>
      </c>
      <c r="AA43" s="32" t="n">
        <f aca="false">-AA15</f>
        <v>-0</v>
      </c>
      <c r="AB43" s="9" t="n">
        <f aca="false">T43-P43-D43</f>
        <v>-42079127.5815115</v>
      </c>
      <c r="AC43" s="50"/>
      <c r="AD43" s="9"/>
      <c r="AE43" s="9"/>
      <c r="AF43" s="9"/>
      <c r="AG43" s="9" t="n">
        <f aca="false">AG42*'Central macro hypothesis'!B25/'Central macro hypothesis'!B24</f>
        <v>5219904429.13408</v>
      </c>
      <c r="AH43" s="40" t="n">
        <f aca="false">(AG43-AG42)/AG42</f>
        <v>0.0168901756272906</v>
      </c>
      <c r="AI43" s="40"/>
      <c r="AJ43" s="40" t="n">
        <f aca="false">AB43/AG43</f>
        <v>-0.00806128314278197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11715398</v>
      </c>
      <c r="AX43" s="7"/>
      <c r="AY43" s="40" t="n">
        <f aca="false">(AW43-AW42)/AW42</f>
        <v>0.00479368508408504</v>
      </c>
      <c r="AZ43" s="39" t="n">
        <f aca="false">workers_and_wage_central!B31</f>
        <v>6082.48245568861</v>
      </c>
      <c r="BA43" s="40" t="n">
        <f aca="false">(AZ43-AZ42)/AZ42</f>
        <v>0.0189901956076886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0.0139442956634603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104548088.637641</v>
      </c>
      <c r="E44" s="9"/>
      <c r="F44" s="67" t="n">
        <f aca="false">'Central pensions'!I44</f>
        <v>19002852.6691411</v>
      </c>
      <c r="G44" s="9" t="n">
        <f aca="false">'Central pensions'!K44</f>
        <v>429934.33414855</v>
      </c>
      <c r="H44" s="9" t="n">
        <f aca="false">'Central pensions'!V44</f>
        <v>2365371.85534888</v>
      </c>
      <c r="I44" s="67" t="n">
        <f aca="false">'Central pensions'!M44</f>
        <v>13296.9381695428</v>
      </c>
      <c r="J44" s="9" t="n">
        <f aca="false">'Central pensions'!W44</f>
        <v>73155.8305778006</v>
      </c>
      <c r="K44" s="9"/>
      <c r="L44" s="67" t="n">
        <f aca="false">'Central pensions'!N44</f>
        <v>3276767.18413147</v>
      </c>
      <c r="M44" s="67"/>
      <c r="N44" s="67" t="n">
        <f aca="false">'Central pensions'!L44</f>
        <v>796395.590892609</v>
      </c>
      <c r="O44" s="9"/>
      <c r="P44" s="9" t="n">
        <f aca="false">'Central pensions'!X44</f>
        <v>21384694.0619578</v>
      </c>
      <c r="Q44" s="67"/>
      <c r="R44" s="67" t="n">
        <f aca="false">'Central SIPA income'!G39</f>
        <v>18689155.5109414</v>
      </c>
      <c r="S44" s="67"/>
      <c r="T44" s="9" t="n">
        <f aca="false">'Central SIPA income'!J39</f>
        <v>71459605.916964</v>
      </c>
      <c r="U44" s="9"/>
      <c r="V44" s="67" t="n">
        <f aca="false">'Central SIPA income'!F39</f>
        <v>105229.554421471</v>
      </c>
      <c r="W44" s="67"/>
      <c r="X44" s="67" t="n">
        <f aca="false">'Central SIPA income'!M39</f>
        <v>264306.30218436</v>
      </c>
      <c r="Y44" s="9"/>
      <c r="Z44" s="9" t="n">
        <f aca="false">R44+V44-N44-L44-F44</f>
        <v>-4281630.37880232</v>
      </c>
      <c r="AA44" s="61" t="n">
        <f aca="false">-AA16</f>
        <v>-0</v>
      </c>
      <c r="AB44" s="9" t="n">
        <f aca="false">T44-P44-D44</f>
        <v>-54473176.7826345</v>
      </c>
      <c r="AC44" s="50"/>
      <c r="AD44" s="9"/>
      <c r="AE44" s="9"/>
      <c r="AF44" s="9"/>
      <c r="AG44" s="9" t="n">
        <f aca="false">AG43*'Central macro hypothesis'!B26/'Central macro hypothesis'!B25</f>
        <v>5297251375.96084</v>
      </c>
      <c r="AH44" s="40" t="n">
        <f aca="false">(AG44-AG43)/AG43</f>
        <v>0.014817694054906</v>
      </c>
      <c r="AI44" s="40"/>
      <c r="AJ44" s="40" t="n">
        <f aca="false">AB44/AG44</f>
        <v>-0.0102832908836149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11776666</v>
      </c>
      <c r="AY44" s="40" t="n">
        <f aca="false">(AW44-AW43)/AW43</f>
        <v>0.00522969855569568</v>
      </c>
      <c r="AZ44" s="39" t="n">
        <f aca="false">workers_and_wage_central!B32</f>
        <v>6183.04905655705</v>
      </c>
      <c r="BA44" s="40" t="n">
        <f aca="false">(AZ44-AZ43)/AZ43</f>
        <v>0.0165338086219038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0.0159720668150109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107134247.965887</v>
      </c>
      <c r="E45" s="9"/>
      <c r="F45" s="67" t="n">
        <f aca="false">'Central pensions'!I45</f>
        <v>19472917.7399997</v>
      </c>
      <c r="G45" s="9" t="n">
        <f aca="false">'Central pensions'!K45</f>
        <v>454738.402479946</v>
      </c>
      <c r="H45" s="9" t="n">
        <f aca="false">'Central pensions'!V45</f>
        <v>2501836.52092491</v>
      </c>
      <c r="I45" s="67" t="n">
        <f aca="false">'Central pensions'!M45</f>
        <v>14064.0743035034</v>
      </c>
      <c r="J45" s="9" t="n">
        <f aca="false">'Central pensions'!W45</f>
        <v>77376.3872450997</v>
      </c>
      <c r="K45" s="9"/>
      <c r="L45" s="67" t="n">
        <f aca="false">'Central pensions'!N45</f>
        <v>3344849.39994473</v>
      </c>
      <c r="M45" s="67"/>
      <c r="N45" s="67" t="n">
        <f aca="false">'Central pensions'!L45</f>
        <v>817588.499411166</v>
      </c>
      <c r="O45" s="9"/>
      <c r="P45" s="9" t="n">
        <f aca="false">'Central pensions'!X45</f>
        <v>21854570.1332122</v>
      </c>
      <c r="Q45" s="67"/>
      <c r="R45" s="67" t="n">
        <f aca="false">'Central SIPA income'!G40</f>
        <v>22192554.6082567</v>
      </c>
      <c r="S45" s="73" t="n">
        <f aca="false">SUM(T42:T45)/AVERAGE(AG42:AG45)</f>
        <v>0.0580008402983893</v>
      </c>
      <c r="T45" s="9" t="n">
        <f aca="false">'Central SIPA income'!J40</f>
        <v>84855156.0111047</v>
      </c>
      <c r="U45" s="9"/>
      <c r="V45" s="67" t="n">
        <f aca="false">'Central SIPA income'!F40</f>
        <v>106351.392118246</v>
      </c>
      <c r="W45" s="67"/>
      <c r="X45" s="67" t="n">
        <f aca="false">'Central SIPA income'!M40</f>
        <v>267124.035043875</v>
      </c>
      <c r="Y45" s="9"/>
      <c r="Z45" s="9" t="n">
        <f aca="false">R45+V45-N45-L45-F45</f>
        <v>-1336449.63898063</v>
      </c>
      <c r="AA45" s="32" t="n">
        <f aca="false">-AA17</f>
        <v>-0</v>
      </c>
      <c r="AB45" s="9" t="n">
        <f aca="false">T45-P45-D45</f>
        <v>-44133662.0879942</v>
      </c>
      <c r="AC45" s="50"/>
      <c r="AD45" s="9"/>
      <c r="AE45" s="9"/>
      <c r="AF45" s="9"/>
      <c r="AG45" s="9" t="n">
        <f aca="false">AG44*'Central macro hypothesis'!B27/'Central macro hypothesis'!B26</f>
        <v>5375133568.46822</v>
      </c>
      <c r="AH45" s="40" t="n">
        <f aca="false">(AG45-AG44)/AG44</f>
        <v>0.0147023780787173</v>
      </c>
      <c r="AI45" s="40" t="n">
        <f aca="false">(AG45-AG41)/AG41</f>
        <v>0.0623447805211628</v>
      </c>
      <c r="AJ45" s="40" t="n">
        <f aca="false">AB45/AG45</f>
        <v>-0.00821070984112702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11788773</v>
      </c>
      <c r="AY45" s="40" t="n">
        <f aca="false">(AW45-AW44)/AW44</f>
        <v>0.00102804987421737</v>
      </c>
      <c r="AZ45" s="39" t="n">
        <f aca="false">workers_and_wage_central!B33</f>
        <v>6294.90192625806</v>
      </c>
      <c r="BA45" s="40" t="n">
        <f aca="false">(AZ45-AZ44)/AZ44</f>
        <v>0.0180902445828707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0.0138325801495465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109658231.702219</v>
      </c>
      <c r="E46" s="6"/>
      <c r="F46" s="8" t="n">
        <f aca="false">'Central pensions'!I46</f>
        <v>19931681.6610415</v>
      </c>
      <c r="G46" s="6" t="n">
        <f aca="false">'Central pensions'!K46</f>
        <v>487966.886121718</v>
      </c>
      <c r="H46" s="6" t="n">
        <f aca="false">'Central pensions'!V46</f>
        <v>2684649.83393426</v>
      </c>
      <c r="I46" s="8" t="n">
        <f aca="false">'Central pensions'!M46</f>
        <v>15091.7593645891</v>
      </c>
      <c r="J46" s="6" t="n">
        <f aca="false">'Central pensions'!W46</f>
        <v>83030.4072350799</v>
      </c>
      <c r="K46" s="6"/>
      <c r="L46" s="8" t="n">
        <f aca="false">'Central pensions'!N46</f>
        <v>4159750.15461135</v>
      </c>
      <c r="M46" s="8"/>
      <c r="N46" s="8" t="n">
        <f aca="false">'Central pensions'!L46</f>
        <v>838414.484757587</v>
      </c>
      <c r="O46" s="6"/>
      <c r="P46" s="6" t="n">
        <f aca="false">'Central pensions'!X46</f>
        <v>26197672.4497695</v>
      </c>
      <c r="Q46" s="8"/>
      <c r="R46" s="8" t="n">
        <f aca="false">'Central SIPA income'!G41</f>
        <v>19574862.6498532</v>
      </c>
      <c r="S46" s="8"/>
      <c r="T46" s="6" t="n">
        <f aca="false">'Central SIPA income'!J41</f>
        <v>74846183.9283369</v>
      </c>
      <c r="U46" s="6"/>
      <c r="V46" s="8" t="n">
        <f aca="false">'Central SIPA income'!F41</f>
        <v>105945.456575605</v>
      </c>
      <c r="W46" s="8"/>
      <c r="X46" s="8" t="n">
        <f aca="false">'Central SIPA income'!M41</f>
        <v>266104.441995226</v>
      </c>
      <c r="Y46" s="6"/>
      <c r="Z46" s="6" t="n">
        <f aca="false">R46+V46-N46-L46-F46</f>
        <v>-5249038.19398158</v>
      </c>
      <c r="AA46" s="61" t="n">
        <f aca="false">-AA18</f>
        <v>-0</v>
      </c>
      <c r="AB46" s="6" t="n">
        <f aca="false">T46-P46-D46</f>
        <v>-61009720.2236515</v>
      </c>
      <c r="AC46" s="50"/>
      <c r="AD46" s="6"/>
      <c r="AE46" s="6"/>
      <c r="AF46" s="6"/>
      <c r="AG46" s="6" t="n">
        <f aca="false">AG45*'Central macro hypothesis'!B28/'Central macro hypothesis'!B27</f>
        <v>5430929532.40212</v>
      </c>
      <c r="AH46" s="61" t="n">
        <f aca="false">(AG46-AG45)/AG45</f>
        <v>0.0103803865007579</v>
      </c>
      <c r="AI46" s="61"/>
      <c r="AJ46" s="61" t="n">
        <f aca="false">AB46/AG46</f>
        <v>-0.0112337528704164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0.00948777941484496</v>
      </c>
      <c r="AV46" s="5"/>
      <c r="AW46" s="65" t="n">
        <f aca="false">workers_and_wage_central!C34</f>
        <v>11843517</v>
      </c>
      <c r="AX46" s="5"/>
      <c r="AY46" s="61" t="n">
        <f aca="false">(AW46-AW45)/AW45</f>
        <v>0.00464374027729603</v>
      </c>
      <c r="AZ46" s="66" t="n">
        <f aca="false">workers_and_wage_central!B34</f>
        <v>6353.35533269916</v>
      </c>
      <c r="BA46" s="61" t="n">
        <f aca="false">(AZ46-AZ45)/AZ45</f>
        <v>0.00928583274622239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0.015943512057238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112500014.961001</v>
      </c>
      <c r="E47" s="9"/>
      <c r="F47" s="67" t="n">
        <f aca="false">'Central pensions'!I47</f>
        <v>20448209.4071531</v>
      </c>
      <c r="G47" s="9" t="n">
        <f aca="false">'Central pensions'!K47</f>
        <v>508845.844638127</v>
      </c>
      <c r="H47" s="9" t="n">
        <f aca="false">'Central pensions'!V47</f>
        <v>2799519.70340286</v>
      </c>
      <c r="I47" s="67" t="n">
        <f aca="false">'Central pensions'!M47</f>
        <v>15737.5003496328</v>
      </c>
      <c r="J47" s="9" t="n">
        <f aca="false">'Central pensions'!W47</f>
        <v>86583.0836103975</v>
      </c>
      <c r="K47" s="9"/>
      <c r="L47" s="67" t="n">
        <f aca="false">'Central pensions'!N47</f>
        <v>3501124.62654598</v>
      </c>
      <c r="M47" s="67"/>
      <c r="N47" s="67" t="n">
        <f aca="false">'Central pensions'!L47</f>
        <v>863158.321522731</v>
      </c>
      <c r="O47" s="9"/>
      <c r="P47" s="9" t="n">
        <f aca="false">'Central pensions'!X47</f>
        <v>22916194.7429339</v>
      </c>
      <c r="Q47" s="67"/>
      <c r="R47" s="67" t="n">
        <f aca="false">'Central SIPA income'!G42</f>
        <v>22976765.1062543</v>
      </c>
      <c r="S47" s="67"/>
      <c r="T47" s="9" t="n">
        <f aca="false">'Central SIPA income'!J42</f>
        <v>87853652.8190557</v>
      </c>
      <c r="U47" s="9"/>
      <c r="V47" s="67" t="n">
        <f aca="false">'Central SIPA income'!F42</f>
        <v>102065.1681181</v>
      </c>
      <c r="W47" s="67"/>
      <c r="X47" s="67" t="n">
        <f aca="false">'Central SIPA income'!M42</f>
        <v>256358.276108178</v>
      </c>
      <c r="Y47" s="9"/>
      <c r="Z47" s="9" t="n">
        <f aca="false">R47+V47-N47-L47-F47</f>
        <v>-1733662.08084934</v>
      </c>
      <c r="AA47" s="32" t="n">
        <f aca="false">-AA19</f>
        <v>-0</v>
      </c>
      <c r="AB47" s="9" t="n">
        <f aca="false">T47-P47-D47</f>
        <v>-47562556.8848797</v>
      </c>
      <c r="AC47" s="50"/>
      <c r="AD47" s="9"/>
      <c r="AE47" s="9"/>
      <c r="AF47" s="9"/>
      <c r="AG47" s="9" t="n">
        <f aca="false">AG46*'Central macro hypothesis'!B29/'Central macro hypothesis'!B28</f>
        <v>5480899650.5908</v>
      </c>
      <c r="AH47" s="40" t="n">
        <f aca="false">(AG47-AG46)/AG46</f>
        <v>0.00920102496093083</v>
      </c>
      <c r="AI47" s="40"/>
      <c r="AJ47" s="40" t="n">
        <f aca="false">AB47/AG47</f>
        <v>-0.00867787405663461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11914214</v>
      </c>
      <c r="AX47" s="7"/>
      <c r="AY47" s="40" t="n">
        <f aca="false">(AW47-AW46)/AW46</f>
        <v>0.00596925727383175</v>
      </c>
      <c r="AZ47" s="39" t="n">
        <f aca="false">workers_and_wage_central!B35</f>
        <v>6381.26132767885</v>
      </c>
      <c r="BA47" s="40" t="n">
        <f aca="false">(AZ47-AZ46)/AZ46</f>
        <v>0.00439232397974977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0.0139205110408115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114546526.396169</v>
      </c>
      <c r="E48" s="9"/>
      <c r="F48" s="67" t="n">
        <f aca="false">'Central pensions'!I48</f>
        <v>20820187.0855112</v>
      </c>
      <c r="G48" s="9" t="n">
        <f aca="false">'Central pensions'!K48</f>
        <v>523788.044144149</v>
      </c>
      <c r="H48" s="9" t="n">
        <f aca="false">'Central pensions'!V48</f>
        <v>2881727.27642339</v>
      </c>
      <c r="I48" s="67" t="n">
        <f aca="false">'Central pensions'!M48</f>
        <v>16199.6302312624</v>
      </c>
      <c r="J48" s="9" t="n">
        <f aca="false">'Central pensions'!W48</f>
        <v>89125.5858687649</v>
      </c>
      <c r="K48" s="9"/>
      <c r="L48" s="67" t="n">
        <f aca="false">'Central pensions'!N48</f>
        <v>3545140.19897836</v>
      </c>
      <c r="M48" s="67"/>
      <c r="N48" s="67" t="n">
        <f aca="false">'Central pensions'!L48</f>
        <v>880165.834043726</v>
      </c>
      <c r="O48" s="9"/>
      <c r="P48" s="9" t="n">
        <f aca="false">'Central pensions'!X48</f>
        <v>23238162.0733898</v>
      </c>
      <c r="Q48" s="67"/>
      <c r="R48" s="67" t="n">
        <f aca="false">'Central SIPA income'!G43</f>
        <v>20089425.438939</v>
      </c>
      <c r="S48" s="67"/>
      <c r="T48" s="9" t="n">
        <f aca="false">'Central SIPA income'!J43</f>
        <v>76813659.3504382</v>
      </c>
      <c r="U48" s="9"/>
      <c r="V48" s="67" t="n">
        <f aca="false">'Central SIPA income'!F43</f>
        <v>108203.097509408</v>
      </c>
      <c r="W48" s="67"/>
      <c r="X48" s="67" t="n">
        <f aca="false">'Central SIPA income'!M43</f>
        <v>271774.985124997</v>
      </c>
      <c r="Y48" s="9"/>
      <c r="Z48" s="9" t="n">
        <f aca="false">R48+V48-N48-L48-F48</f>
        <v>-5047864.58208482</v>
      </c>
      <c r="AA48" s="61" t="n">
        <f aca="false">-AA20</f>
        <v>-0</v>
      </c>
      <c r="AB48" s="9" t="n">
        <f aca="false">T48-P48-D48</f>
        <v>-60971029.1191209</v>
      </c>
      <c r="AC48" s="50"/>
      <c r="AD48" s="9"/>
      <c r="AE48" s="9"/>
      <c r="AF48" s="9"/>
      <c r="AG48" s="9" t="n">
        <f aca="false">AG47*'Central macro hypothesis'!B30/'Central macro hypothesis'!B29</f>
        <v>5530330436.50312</v>
      </c>
      <c r="AH48" s="40" t="n">
        <f aca="false">(AG48-AG47)/AG47</f>
        <v>0.0090187358031609</v>
      </c>
      <c r="AI48" s="40"/>
      <c r="AJ48" s="40" t="n">
        <f aca="false">AB48/AG48</f>
        <v>-0.0110248437808851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11950093</v>
      </c>
      <c r="AY48" s="40" t="n">
        <f aca="false">(AW48-AW47)/AW47</f>
        <v>0.00301144498495662</v>
      </c>
      <c r="AZ48" s="39" t="n">
        <f aca="false">workers_and_wage_central!B36</f>
        <v>6423.19912054405</v>
      </c>
      <c r="BA48" s="40" t="n">
        <f aca="false">(AZ48-AZ47)/AZ47</f>
        <v>0.00657202247513337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0.0160633615900979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117247685.083074</v>
      </c>
      <c r="E49" s="9"/>
      <c r="F49" s="67" t="n">
        <f aca="false">'Central pensions'!I49</f>
        <v>21311154.6510793</v>
      </c>
      <c r="G49" s="9" t="n">
        <f aca="false">'Central pensions'!K49</f>
        <v>543566.38964299</v>
      </c>
      <c r="H49" s="9" t="n">
        <f aca="false">'Central pensions'!V49</f>
        <v>2990541.89780267</v>
      </c>
      <c r="I49" s="67" t="n">
        <f aca="false">'Central pensions'!M49</f>
        <v>16811.3316384429</v>
      </c>
      <c r="J49" s="9" t="n">
        <f aca="false">'Central pensions'!W49</f>
        <v>92490.9865299792</v>
      </c>
      <c r="K49" s="9"/>
      <c r="L49" s="67" t="n">
        <f aca="false">'Central pensions'!N49</f>
        <v>3591278.39633431</v>
      </c>
      <c r="M49" s="67"/>
      <c r="N49" s="67" t="n">
        <f aca="false">'Central pensions'!L49</f>
        <v>902808.683859106</v>
      </c>
      <c r="O49" s="9"/>
      <c r="P49" s="9" t="n">
        <f aca="false">'Central pensions'!X49</f>
        <v>23602147.677765</v>
      </c>
      <c r="Q49" s="67"/>
      <c r="R49" s="67" t="n">
        <f aca="false">'Central SIPA income'!G44</f>
        <v>23576175.2939338</v>
      </c>
      <c r="S49" s="67"/>
      <c r="T49" s="9" t="n">
        <f aca="false">'Central SIPA income'!J44</f>
        <v>90145549.623548</v>
      </c>
      <c r="U49" s="9"/>
      <c r="V49" s="67" t="n">
        <f aca="false">'Central SIPA income'!F44</f>
        <v>109053.735866741</v>
      </c>
      <c r="W49" s="67"/>
      <c r="X49" s="67" t="n">
        <f aca="false">'Central SIPA income'!M44</f>
        <v>273911.543432773</v>
      </c>
      <c r="Y49" s="9"/>
      <c r="Z49" s="9" t="n">
        <f aca="false">R49+V49-N49-L49-F49</f>
        <v>-2120012.70147219</v>
      </c>
      <c r="AA49" s="32" t="n">
        <f aca="false">-AA21</f>
        <v>-0</v>
      </c>
      <c r="AB49" s="9" t="n">
        <f aca="false">T49-P49-D49</f>
        <v>-50704283.1372911</v>
      </c>
      <c r="AC49" s="50"/>
      <c r="AD49" s="9"/>
      <c r="AE49" s="9"/>
      <c r="AF49" s="9"/>
      <c r="AG49" s="9" t="n">
        <f aca="false">AG48*'Central macro hypothesis'!B31/'Central macro hypothesis'!B30</f>
        <v>5582044392.68683</v>
      </c>
      <c r="AH49" s="40" t="n">
        <f aca="false">(AG49-AG48)/AG48</f>
        <v>0.00935097039453023</v>
      </c>
      <c r="AI49" s="40" t="n">
        <f aca="false">(AG49-AG45)/AG45</f>
        <v>0.0384940804880457</v>
      </c>
      <c r="AJ49" s="40" t="n">
        <f aca="false">AB49/AG49</f>
        <v>-0.00908346110678017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12021706</v>
      </c>
      <c r="AY49" s="40" t="n">
        <f aca="false">(AW49-AW48)/AW48</f>
        <v>0.00599267302773292</v>
      </c>
      <c r="AZ49" s="39" t="n">
        <f aca="false">workers_and_wage_central!B37</f>
        <v>6478.46060514418</v>
      </c>
      <c r="BA49" s="40" t="n">
        <f aca="false">(AZ49-AZ48)/AZ48</f>
        <v>0.00860342075078823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0.0139659552617682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119178637.666942</v>
      </c>
      <c r="E50" s="6"/>
      <c r="F50" s="8" t="n">
        <f aca="false">'Central pensions'!I50</f>
        <v>21662128.1403175</v>
      </c>
      <c r="G50" s="6" t="n">
        <f aca="false">'Central pensions'!K50</f>
        <v>579063.740149797</v>
      </c>
      <c r="H50" s="6" t="n">
        <f aca="false">'Central pensions'!V50</f>
        <v>3185837.8468795</v>
      </c>
      <c r="I50" s="8" t="n">
        <f aca="false">'Central pensions'!M50</f>
        <v>17909.1878396844</v>
      </c>
      <c r="J50" s="6" t="n">
        <f aca="false">'Central pensions'!W50</f>
        <v>98531.0674292627</v>
      </c>
      <c r="K50" s="6"/>
      <c r="L50" s="8" t="n">
        <f aca="false">'Central pensions'!N50</f>
        <v>4518801.92404724</v>
      </c>
      <c r="M50" s="8"/>
      <c r="N50" s="8" t="n">
        <f aca="false">'Central pensions'!L50</f>
        <v>919121.877209112</v>
      </c>
      <c r="O50" s="6"/>
      <c r="P50" s="6" t="n">
        <f aca="false">'Central pensions'!X50</f>
        <v>28504822.0489703</v>
      </c>
      <c r="Q50" s="8"/>
      <c r="R50" s="8" t="n">
        <f aca="false">'Central SIPA income'!G45</f>
        <v>20578577.8854103</v>
      </c>
      <c r="S50" s="8"/>
      <c r="T50" s="6" t="n">
        <f aca="false">'Central SIPA income'!J45</f>
        <v>78683976.1251951</v>
      </c>
      <c r="U50" s="6"/>
      <c r="V50" s="8" t="n">
        <f aca="false">'Central SIPA income'!F45</f>
        <v>107314.905298777</v>
      </c>
      <c r="W50" s="8"/>
      <c r="X50" s="8" t="n">
        <f aca="false">'Central SIPA income'!M45</f>
        <v>269544.10236481</v>
      </c>
      <c r="Y50" s="6"/>
      <c r="Z50" s="6" t="n">
        <f aca="false">R50+V50-N50-L50-F50</f>
        <v>-6414159.15086481</v>
      </c>
      <c r="AA50" s="61" t="n">
        <f aca="false">-AA22</f>
        <v>-0</v>
      </c>
      <c r="AB50" s="6" t="n">
        <f aca="false">T50-P50-D50</f>
        <v>-68999483.5907173</v>
      </c>
      <c r="AC50" s="50"/>
      <c r="AD50" s="6"/>
      <c r="AE50" s="6"/>
      <c r="AF50" s="6"/>
      <c r="AG50" s="6" t="n">
        <f aca="false">AG49*'Central macro hypothesis'!B32/'Central macro hypothesis'!B31</f>
        <v>5642735784.1658</v>
      </c>
      <c r="AH50" s="61" t="n">
        <f aca="false">(AG50-AG49)/AG49</f>
        <v>0.0108726099632031</v>
      </c>
      <c r="AI50" s="61"/>
      <c r="AJ50" s="61" t="n">
        <f aca="false">AB50/AG50</f>
        <v>-0.0122280195688656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0.0110434693821184</v>
      </c>
      <c r="AV50" s="5"/>
      <c r="AW50" s="65" t="n">
        <f aca="false">workers_and_wage_central!C38</f>
        <v>12084817</v>
      </c>
      <c r="AX50" s="5"/>
      <c r="AY50" s="61" t="n">
        <f aca="false">(AW50-AW49)/AW49</f>
        <v>0.00524975406984666</v>
      </c>
      <c r="AZ50" s="66" t="n">
        <f aca="false">workers_and_wage_central!B38</f>
        <v>6483.8595655658</v>
      </c>
      <c r="BA50" s="61" t="n">
        <f aca="false">(AZ50-AZ49)/AZ49</f>
        <v>0.000833370880935494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0.0161762768632178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121257485.41482</v>
      </c>
      <c r="E51" s="9"/>
      <c r="F51" s="67" t="n">
        <f aca="false">'Central pensions'!I51</f>
        <v>22039983.3262828</v>
      </c>
      <c r="G51" s="9" t="n">
        <f aca="false">'Central pensions'!K51</f>
        <v>618353.912002334</v>
      </c>
      <c r="H51" s="9" t="n">
        <f aca="false">'Central pensions'!V51</f>
        <v>3402000.77993732</v>
      </c>
      <c r="I51" s="67" t="n">
        <f aca="false">'Central pensions'!M51</f>
        <v>19124.3477938864</v>
      </c>
      <c r="J51" s="9" t="n">
        <f aca="false">'Central pensions'!W51</f>
        <v>105216.518967133</v>
      </c>
      <c r="K51" s="9"/>
      <c r="L51" s="67" t="n">
        <f aca="false">'Central pensions'!N51</f>
        <v>3782009.84470181</v>
      </c>
      <c r="M51" s="67"/>
      <c r="N51" s="67" t="n">
        <f aca="false">'Central pensions'!L51</f>
        <v>937531.329029307</v>
      </c>
      <c r="O51" s="9"/>
      <c r="P51" s="9" t="n">
        <f aca="false">'Central pensions'!X51</f>
        <v>24782887.818933</v>
      </c>
      <c r="Q51" s="67"/>
      <c r="R51" s="67" t="n">
        <f aca="false">'Central SIPA income'!G46</f>
        <v>23856665.9175337</v>
      </c>
      <c r="S51" s="67"/>
      <c r="T51" s="9" t="n">
        <f aca="false">'Central SIPA income'!J46</f>
        <v>91218029.8334815</v>
      </c>
      <c r="U51" s="9"/>
      <c r="V51" s="67" t="n">
        <f aca="false">'Central SIPA income'!F46</f>
        <v>109159.302968351</v>
      </c>
      <c r="W51" s="67"/>
      <c r="X51" s="67" t="n">
        <f aca="false">'Central SIPA income'!M46</f>
        <v>274176.697556178</v>
      </c>
      <c r="Y51" s="9"/>
      <c r="Z51" s="9" t="n">
        <f aca="false">R51+V51-N51-L51-F51</f>
        <v>-2793699.2795119</v>
      </c>
      <c r="AA51" s="32" t="n">
        <f aca="false">-AA23</f>
        <v>-0</v>
      </c>
      <c r="AB51" s="9" t="n">
        <f aca="false">T51-P51-D51</f>
        <v>-54822343.4002712</v>
      </c>
      <c r="AC51" s="50"/>
      <c r="AD51" s="9"/>
      <c r="AE51" s="9"/>
      <c r="AF51" s="9"/>
      <c r="AG51" s="9" t="n">
        <f aca="false">AG50*'Central macro hypothesis'!B33/'Central macro hypothesis'!B32</f>
        <v>5711097435.9156</v>
      </c>
      <c r="AH51" s="40" t="n">
        <f aca="false">(AG51-AG50)/AG50</f>
        <v>0.0121149836470508</v>
      </c>
      <c r="AI51" s="40"/>
      <c r="AJ51" s="40" t="n">
        <f aca="false">AB51/AG51</f>
        <v>-0.0095992659931711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12065917</v>
      </c>
      <c r="AX51" s="7"/>
      <c r="AY51" s="40" t="n">
        <f aca="false">(AW51-AW50)/AW50</f>
        <v>-0.00156394590004962</v>
      </c>
      <c r="AZ51" s="39" t="n">
        <f aca="false">workers_and_wage_central!B39</f>
        <v>6528.68858233038</v>
      </c>
      <c r="BA51" s="40" t="n">
        <f aca="false">(AZ51-AZ50)/AZ50</f>
        <v>0.00691394011718823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0.0140944436692617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122900822.468871</v>
      </c>
      <c r="E52" s="9"/>
      <c r="F52" s="67" t="n">
        <f aca="false">'Central pensions'!I52</f>
        <v>22338679.2884071</v>
      </c>
      <c r="G52" s="9" t="n">
        <f aca="false">'Central pensions'!K52</f>
        <v>638471.51149906</v>
      </c>
      <c r="H52" s="9" t="n">
        <f aca="false">'Central pensions'!V52</f>
        <v>3512681.87671684</v>
      </c>
      <c r="I52" s="67" t="n">
        <f aca="false">'Central pensions'!M52</f>
        <v>19746.5415927543</v>
      </c>
      <c r="J52" s="9" t="n">
        <f aca="false">'Central pensions'!W52</f>
        <v>108639.645671654</v>
      </c>
      <c r="K52" s="9"/>
      <c r="L52" s="67" t="n">
        <f aca="false">'Central pensions'!N52</f>
        <v>3801779.4470535</v>
      </c>
      <c r="M52" s="67"/>
      <c r="N52" s="67" t="n">
        <f aca="false">'Central pensions'!L52</f>
        <v>951672.909263846</v>
      </c>
      <c r="O52" s="9"/>
      <c r="P52" s="9" t="n">
        <f aca="false">'Central pensions'!X52</f>
        <v>24963275.1815264</v>
      </c>
      <c r="Q52" s="67"/>
      <c r="R52" s="67" t="n">
        <f aca="false">'Central SIPA income'!G47</f>
        <v>20887373.6599827</v>
      </c>
      <c r="S52" s="67"/>
      <c r="T52" s="9" t="n">
        <f aca="false">'Central SIPA income'!J47</f>
        <v>79864683.5331274</v>
      </c>
      <c r="U52" s="9"/>
      <c r="V52" s="67" t="n">
        <f aca="false">'Central SIPA income'!F47</f>
        <v>110464.163948907</v>
      </c>
      <c r="W52" s="67"/>
      <c r="X52" s="67" t="n">
        <f aca="false">'Central SIPA income'!M47</f>
        <v>277454.132137475</v>
      </c>
      <c r="Y52" s="9"/>
      <c r="Z52" s="9" t="n">
        <f aca="false">R52+V52-N52-L52-F52</f>
        <v>-6094293.8207929</v>
      </c>
      <c r="AA52" s="61" t="n">
        <f aca="false">-AA24</f>
        <v>-0</v>
      </c>
      <c r="AB52" s="9" t="n">
        <f aca="false">T52-P52-D52</f>
        <v>-67999414.11727</v>
      </c>
      <c r="AC52" s="50"/>
      <c r="AD52" s="9"/>
      <c r="AE52" s="9"/>
      <c r="AF52" s="9"/>
      <c r="AG52" s="9" t="n">
        <f aca="false">AG51*'Central macro hypothesis'!B34/'Central macro hypothesis'!B33</f>
        <v>5773664975.70923</v>
      </c>
      <c r="AH52" s="40" t="n">
        <f aca="false">(AG52-AG51)/AG51</f>
        <v>0.0109554320331093</v>
      </c>
      <c r="AI52" s="40"/>
      <c r="AJ52" s="40" t="n">
        <f aca="false">AB52/AG52</f>
        <v>-0.0117775129667819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12100399</v>
      </c>
      <c r="AY52" s="40" t="n">
        <f aca="false">(AW52-AW51)/AW51</f>
        <v>0.00285780185625344</v>
      </c>
      <c r="AZ52" s="39" t="n">
        <f aca="false">workers_and_wage_central!B40</f>
        <v>6550.28212858296</v>
      </c>
      <c r="BA52" s="40" t="n">
        <f aca="false">(AZ52-AZ51)/AZ51</f>
        <v>0.00330748602575766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0.0162024364087202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124910109.858623</v>
      </c>
      <c r="E53" s="9"/>
      <c r="F53" s="67" t="n">
        <f aca="false">'Central pensions'!I53</f>
        <v>22703891.0558815</v>
      </c>
      <c r="G53" s="9" t="n">
        <f aca="false">'Central pensions'!K53</f>
        <v>735347.034386147</v>
      </c>
      <c r="H53" s="9" t="n">
        <f aca="false">'Central pensions'!V53</f>
        <v>4045662.42074138</v>
      </c>
      <c r="I53" s="67" t="n">
        <f aca="false">'Central pensions'!M53</f>
        <v>22742.6917851383</v>
      </c>
      <c r="J53" s="9" t="n">
        <f aca="false">'Central pensions'!W53</f>
        <v>125123.580022928</v>
      </c>
      <c r="K53" s="9"/>
      <c r="L53" s="67" t="n">
        <f aca="false">'Central pensions'!N53</f>
        <v>3847194.4450594</v>
      </c>
      <c r="M53" s="67"/>
      <c r="N53" s="67" t="n">
        <f aca="false">'Central pensions'!L53</f>
        <v>970001.801432379</v>
      </c>
      <c r="O53" s="9"/>
      <c r="P53" s="9" t="n">
        <f aca="false">'Central pensions'!X53</f>
        <v>25299773.9788866</v>
      </c>
      <c r="Q53" s="67"/>
      <c r="R53" s="67" t="n">
        <f aca="false">'Central SIPA income'!G48</f>
        <v>24321214.7659702</v>
      </c>
      <c r="S53" s="67"/>
      <c r="T53" s="9" t="n">
        <f aca="false">'Central SIPA income'!J48</f>
        <v>92994272.6187168</v>
      </c>
      <c r="U53" s="9"/>
      <c r="V53" s="67" t="n">
        <f aca="false">'Central SIPA income'!F48</f>
        <v>107746.040356613</v>
      </c>
      <c r="W53" s="67"/>
      <c r="X53" s="67" t="n">
        <f aca="false">'Central SIPA income'!M48</f>
        <v>270626.989330409</v>
      </c>
      <c r="Y53" s="9"/>
      <c r="Z53" s="9" t="n">
        <f aca="false">R53+V53-N53-L53-F53</f>
        <v>-3092126.4960465</v>
      </c>
      <c r="AA53" s="32" t="n">
        <f aca="false">-AA25</f>
        <v>-0</v>
      </c>
      <c r="AB53" s="9" t="n">
        <f aca="false">T53-P53-D53</f>
        <v>-57215611.2187928</v>
      </c>
      <c r="AC53" s="50"/>
      <c r="AD53" s="9"/>
      <c r="AE53" s="9"/>
      <c r="AF53" s="9"/>
      <c r="AG53" s="9" t="n">
        <f aca="false">AG52*'Central macro hypothesis'!B35/'Central macro hypothesis'!B34</f>
        <v>5832734486.90996</v>
      </c>
      <c r="AH53" s="40" t="n">
        <f aca="false">(AG53-AG52)/AG52</f>
        <v>0.0102308518851103</v>
      </c>
      <c r="AI53" s="40" t="n">
        <f aca="false">(AG53-AG49)/AG49</f>
        <v>0.0449100860880951</v>
      </c>
      <c r="AJ53" s="40" t="n">
        <f aca="false">AB53/AG53</f>
        <v>-0.00980939752138524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12112061</v>
      </c>
      <c r="AY53" s="40" t="n">
        <f aca="false">(AW53-AW52)/AW52</f>
        <v>0.000963769872381894</v>
      </c>
      <c r="AZ53" s="39" t="n">
        <f aca="false">workers_and_wage_central!B41</f>
        <v>6596.05998284958</v>
      </c>
      <c r="BA53" s="40" t="n">
        <f aca="false">(AZ53-AZ52)/AZ52</f>
        <v>0.00698868436015272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0.0141079921411049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127106651.789243</v>
      </c>
      <c r="E54" s="6"/>
      <c r="F54" s="8" t="n">
        <f aca="false">'Central pensions'!I54</f>
        <v>23103138.5527327</v>
      </c>
      <c r="G54" s="6" t="n">
        <f aca="false">'Central pensions'!K54</f>
        <v>791699.713017088</v>
      </c>
      <c r="H54" s="6" t="n">
        <f aca="false">'Central pensions'!V54</f>
        <v>4355698.2318406</v>
      </c>
      <c r="I54" s="8" t="n">
        <f aca="false">'Central pensions'!M54</f>
        <v>24485.5581345491</v>
      </c>
      <c r="J54" s="6" t="n">
        <f aca="false">'Central pensions'!W54</f>
        <v>134712.316448678</v>
      </c>
      <c r="K54" s="6"/>
      <c r="L54" s="8" t="n">
        <f aca="false">'Central pensions'!N54</f>
        <v>4699701.17560694</v>
      </c>
      <c r="M54" s="8"/>
      <c r="N54" s="8" t="n">
        <f aca="false">'Central pensions'!L54</f>
        <v>988364.58910406</v>
      </c>
      <c r="O54" s="6"/>
      <c r="P54" s="6" t="n">
        <f aca="false">'Central pensions'!X54</f>
        <v>29824462.0962156</v>
      </c>
      <c r="Q54" s="8"/>
      <c r="R54" s="8" t="n">
        <f aca="false">'Central SIPA income'!G49</f>
        <v>21406303.2891559</v>
      </c>
      <c r="S54" s="8"/>
      <c r="T54" s="6" t="n">
        <f aca="false">'Central SIPA income'!J49</f>
        <v>81848855.9467845</v>
      </c>
      <c r="U54" s="6"/>
      <c r="V54" s="8" t="n">
        <f aca="false">'Central SIPA income'!F49</f>
        <v>109147.447506106</v>
      </c>
      <c r="W54" s="8"/>
      <c r="X54" s="8" t="n">
        <f aca="false">'Central SIPA income'!M49</f>
        <v>274146.920053043</v>
      </c>
      <c r="Y54" s="6"/>
      <c r="Z54" s="6" t="n">
        <f aca="false">R54+V54-N54-L54-F54</f>
        <v>-7275753.58078168</v>
      </c>
      <c r="AA54" s="61" t="n">
        <f aca="false">-AA26</f>
        <v>-0</v>
      </c>
      <c r="AB54" s="6" t="n">
        <f aca="false">T54-P54-D54</f>
        <v>-75082257.9386738</v>
      </c>
      <c r="AC54" s="50"/>
      <c r="AD54" s="6"/>
      <c r="AE54" s="6"/>
      <c r="AF54" s="6"/>
      <c r="AG54" s="6" t="n">
        <f aca="false">AG53*'Central macro hypothesis'!B36/'Central macro hypothesis'!B35</f>
        <v>5879730687.10078</v>
      </c>
      <c r="AH54" s="61" t="n">
        <f aca="false">(AG54-AG53)/AG53</f>
        <v>0.00805731862067177</v>
      </c>
      <c r="AI54" s="61"/>
      <c r="AJ54" s="61" t="n">
        <f aca="false">AB54/AG54</f>
        <v>-0.0127696763566727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0.00698915883150377</v>
      </c>
      <c r="AV54" s="5"/>
      <c r="AW54" s="65" t="n">
        <f aca="false">workers_and_wage_central!C42</f>
        <v>12224912</v>
      </c>
      <c r="AX54" s="5"/>
      <c r="AY54" s="61" t="n">
        <f aca="false">(AW54-AW53)/AW53</f>
        <v>0.00931724171468423</v>
      </c>
      <c r="AZ54" s="66" t="n">
        <f aca="false">workers_and_wage_central!B42</f>
        <v>6615.06648145899</v>
      </c>
      <c r="BA54" s="61" t="n">
        <f aca="false">(AZ54-AZ53)/AZ53</f>
        <v>0.00288149268788283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0.0163108663578819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129123231.311253</v>
      </c>
      <c r="E55" s="9"/>
      <c r="F55" s="67" t="n">
        <f aca="false">'Central pensions'!I55</f>
        <v>23469675.7515637</v>
      </c>
      <c r="G55" s="9" t="n">
        <f aca="false">'Central pensions'!K55</f>
        <v>885030.688833474</v>
      </c>
      <c r="H55" s="9" t="n">
        <f aca="false">'Central pensions'!V55</f>
        <v>4869177.7236926</v>
      </c>
      <c r="I55" s="67" t="n">
        <f aca="false">'Central pensions'!M55</f>
        <v>27372.0831597981</v>
      </c>
      <c r="J55" s="9" t="n">
        <f aca="false">'Central pensions'!W55</f>
        <v>150593.125475028</v>
      </c>
      <c r="K55" s="9"/>
      <c r="L55" s="67" t="n">
        <f aca="false">'Central pensions'!N55</f>
        <v>3976321.8810151</v>
      </c>
      <c r="M55" s="67"/>
      <c r="N55" s="67" t="n">
        <f aca="false">'Central pensions'!L55</f>
        <v>1005308.84047009</v>
      </c>
      <c r="O55" s="9"/>
      <c r="P55" s="9" t="n">
        <f aca="false">'Central pensions'!X55</f>
        <v>26164065.7694316</v>
      </c>
      <c r="Q55" s="67"/>
      <c r="R55" s="67" t="n">
        <f aca="false">'Central SIPA income'!G50</f>
        <v>24880770.3383648</v>
      </c>
      <c r="S55" s="67"/>
      <c r="T55" s="9" t="n">
        <f aca="false">'Central SIPA income'!J50</f>
        <v>95133781.8474005</v>
      </c>
      <c r="U55" s="9"/>
      <c r="V55" s="67" t="n">
        <f aca="false">'Central SIPA income'!F50</f>
        <v>111174.806139342</v>
      </c>
      <c r="W55" s="67"/>
      <c r="X55" s="67" t="n">
        <f aca="false">'Central SIPA income'!M50</f>
        <v>279239.060436018</v>
      </c>
      <c r="Y55" s="9"/>
      <c r="Z55" s="9" t="n">
        <f aca="false">R55+V55-N55-L55-F55</f>
        <v>-3459361.32854471</v>
      </c>
      <c r="AA55" s="32" t="n">
        <f aca="false">-AA27</f>
        <v>-0</v>
      </c>
      <c r="AB55" s="9" t="n">
        <f aca="false">T55-P55-D55</f>
        <v>-60153515.2332843</v>
      </c>
      <c r="AC55" s="50"/>
      <c r="AD55" s="9"/>
      <c r="AE55" s="9"/>
      <c r="AF55" s="9"/>
      <c r="AG55" s="9" t="n">
        <f aca="false">AG54*'Central macro hypothesis'!B37/'Central macro hypothesis'!B36</f>
        <v>5922408041.04447</v>
      </c>
      <c r="AH55" s="40" t="n">
        <f aca="false">(AG55-AG54)/AG54</f>
        <v>0.00725838583684158</v>
      </c>
      <c r="AI55" s="40"/>
      <c r="AJ55" s="40" t="n">
        <f aca="false">AB55/AG55</f>
        <v>-0.0101569352899021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12262713</v>
      </c>
      <c r="AX55" s="7"/>
      <c r="AY55" s="40" t="n">
        <f aca="false">(AW55-AW54)/AW54</f>
        <v>0.00309212859773551</v>
      </c>
      <c r="AZ55" s="39" t="n">
        <f aca="false">workers_and_wage_central!B43</f>
        <v>6649.7044545853</v>
      </c>
      <c r="BA55" s="40" t="n">
        <f aca="false">(AZ55-AZ54)/AZ54</f>
        <v>0.00523622449198287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0.0141421091597606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131121116.616789</v>
      </c>
      <c r="E56" s="9"/>
      <c r="F56" s="67" t="n">
        <f aca="false">'Central pensions'!I56</f>
        <v>23832815.0552628</v>
      </c>
      <c r="G56" s="9" t="n">
        <f aca="false">'Central pensions'!K56</f>
        <v>983630.669615176</v>
      </c>
      <c r="H56" s="9" t="n">
        <f aca="false">'Central pensions'!V56</f>
        <v>5411645.72625598</v>
      </c>
      <c r="I56" s="67" t="n">
        <f aca="false">'Central pensions'!M56</f>
        <v>30421.5671015005</v>
      </c>
      <c r="J56" s="9" t="n">
        <f aca="false">'Central pensions'!W56</f>
        <v>167370.486379052</v>
      </c>
      <c r="K56" s="9"/>
      <c r="L56" s="67" t="n">
        <f aca="false">'Central pensions'!N56</f>
        <v>4037392.83943946</v>
      </c>
      <c r="M56" s="67"/>
      <c r="N56" s="67" t="n">
        <f aca="false">'Central pensions'!L56</f>
        <v>1022847.02223291</v>
      </c>
      <c r="O56" s="9"/>
      <c r="P56" s="9" t="n">
        <f aca="false">'Central pensions'!X56</f>
        <v>26577453.1644736</v>
      </c>
      <c r="Q56" s="67"/>
      <c r="R56" s="67" t="n">
        <f aca="false">'Central SIPA income'!G51</f>
        <v>21784701.2613465</v>
      </c>
      <c r="S56" s="67"/>
      <c r="T56" s="9" t="n">
        <f aca="false">'Central SIPA income'!J51</f>
        <v>83295693.3898507</v>
      </c>
      <c r="U56" s="9"/>
      <c r="V56" s="67" t="n">
        <f aca="false">'Central SIPA income'!F51</f>
        <v>110031.602891868</v>
      </c>
      <c r="W56" s="67"/>
      <c r="X56" s="67" t="n">
        <f aca="false">'Central SIPA income'!M51</f>
        <v>276367.663473006</v>
      </c>
      <c r="Y56" s="9"/>
      <c r="Z56" s="9" t="n">
        <f aca="false">R56+V56-N56-L56-F56</f>
        <v>-6998322.05269679</v>
      </c>
      <c r="AA56" s="61" t="n">
        <f aca="false">-AA28</f>
        <v>-0</v>
      </c>
      <c r="AB56" s="9" t="n">
        <f aca="false">T56-P56-D56</f>
        <v>-74402876.3914122</v>
      </c>
      <c r="AC56" s="50"/>
      <c r="AD56" s="9"/>
      <c r="AE56" s="40" t="n">
        <f aca="false">AVERAGE(AG54:AG57)/AVERAGE(AG50:AG53)-1</f>
        <v>0.0350000000000015</v>
      </c>
      <c r="AF56" s="40"/>
      <c r="AG56" s="9" t="n">
        <f aca="false">AG55*'Central macro hypothesis'!B38/'Central macro hypothesis'!B37</f>
        <v>5964195919.90767</v>
      </c>
      <c r="AH56" s="40" t="n">
        <f aca="false">(AG56-AG55)/AG55</f>
        <v>0.00705589324031494</v>
      </c>
      <c r="AI56" s="40"/>
      <c r="AJ56" s="40" t="n">
        <f aca="false">AB56/AG56</f>
        <v>-0.0124749215804708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12277383</v>
      </c>
      <c r="AY56" s="40" t="n">
        <f aca="false">(AW56-AW55)/AW55</f>
        <v>0.00119630949529684</v>
      </c>
      <c r="AZ56" s="39" t="n">
        <f aca="false">workers_and_wage_central!B44</f>
        <v>6684.52136340997</v>
      </c>
      <c r="BA56" s="40" t="n">
        <f aca="false">(AZ56-AZ55)/AZ55</f>
        <v>0.00523585808398785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0.0163864812425482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132805153.542298</v>
      </c>
      <c r="E57" s="9"/>
      <c r="F57" s="67" t="n">
        <f aca="false">'Central pensions'!I57</f>
        <v>24138908.700798</v>
      </c>
      <c r="G57" s="9" t="n">
        <f aca="false">'Central pensions'!K57</f>
        <v>1047424.82085353</v>
      </c>
      <c r="H57" s="9" t="n">
        <f aca="false">'Central pensions'!V57</f>
        <v>5762622.3240518</v>
      </c>
      <c r="I57" s="67" t="n">
        <f aca="false">'Central pensions'!M57</f>
        <v>32394.5820882538</v>
      </c>
      <c r="J57" s="9" t="n">
        <f aca="false">'Central pensions'!W57</f>
        <v>178225.432702635</v>
      </c>
      <c r="K57" s="9"/>
      <c r="L57" s="67" t="n">
        <f aca="false">'Central pensions'!N57</f>
        <v>4082211.8306338</v>
      </c>
      <c r="M57" s="67"/>
      <c r="N57" s="67" t="n">
        <f aca="false">'Central pensions'!L57</f>
        <v>1038195.015473</v>
      </c>
      <c r="O57" s="9"/>
      <c r="P57" s="9" t="n">
        <f aca="false">'Central pensions'!X57</f>
        <v>26894459.2532583</v>
      </c>
      <c r="Q57" s="67"/>
      <c r="R57" s="67" t="n">
        <f aca="false">'Central SIPA income'!G52</f>
        <v>25373380.7451064</v>
      </c>
      <c r="S57" s="67"/>
      <c r="T57" s="9" t="n">
        <f aca="false">'Central SIPA income'!J52</f>
        <v>97017320.4329583</v>
      </c>
      <c r="U57" s="9"/>
      <c r="V57" s="67" t="n">
        <f aca="false">'Central SIPA income'!F52</f>
        <v>111708.294623522</v>
      </c>
      <c r="W57" s="67"/>
      <c r="X57" s="67" t="n">
        <f aca="false">'Central SIPA income'!M52</f>
        <v>280579.029699281</v>
      </c>
      <c r="Y57" s="9"/>
      <c r="Z57" s="9" t="n">
        <f aca="false">R57+V57-N57-L57-F57</f>
        <v>-3774226.50717489</v>
      </c>
      <c r="AA57" s="32" t="n">
        <f aca="false">-AA29</f>
        <v>-0</v>
      </c>
      <c r="AB57" s="9" t="n">
        <f aca="false">T57-P57-D57</f>
        <v>-62682292.3625982</v>
      </c>
      <c r="AC57" s="50"/>
      <c r="AD57" s="9"/>
      <c r="AE57" s="9"/>
      <c r="AF57" s="9"/>
      <c r="AG57" s="9" t="n">
        <f aca="false">AG56*'Central macro hypothesis'!B39/'Central macro hypothesis'!B38</f>
        <v>5997506178.54223</v>
      </c>
      <c r="AH57" s="40" t="n">
        <f aca="false">(AG57-AG56)/AG56</f>
        <v>0.0055850376281868</v>
      </c>
      <c r="AI57" s="40" t="n">
        <f aca="false">(AG57-AG53)/AG53</f>
        <v>0.0282494757822512</v>
      </c>
      <c r="AJ57" s="40" t="n">
        <f aca="false">AB57/AG57</f>
        <v>-0.0104513927116677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12359929</v>
      </c>
      <c r="AY57" s="40" t="n">
        <f aca="false">(AW57-AW56)/AW56</f>
        <v>0.0067234198037155</v>
      </c>
      <c r="AZ57" s="39" t="n">
        <f aca="false">workers_and_wage_central!B45</f>
        <v>6699.844050581</v>
      </c>
      <c r="BA57" s="40" t="n">
        <f aca="false">(AZ57-AZ56)/AZ56</f>
        <v>0.00229226392407143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0.0142780251357834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134449116.002048</v>
      </c>
      <c r="E58" s="6"/>
      <c r="F58" s="8" t="n">
        <f aca="false">'Central pensions'!I58</f>
        <v>24437718.3378111</v>
      </c>
      <c r="G58" s="6" t="n">
        <f aca="false">'Central pensions'!K58</f>
        <v>1144846.27235518</v>
      </c>
      <c r="H58" s="6" t="n">
        <f aca="false">'Central pensions'!V58</f>
        <v>6298606.40623871</v>
      </c>
      <c r="I58" s="8" t="n">
        <f aca="false">'Central pensions'!M58</f>
        <v>35407.6166707792</v>
      </c>
      <c r="J58" s="6" t="n">
        <f aca="false">'Central pensions'!W58</f>
        <v>194802.259986766</v>
      </c>
      <c r="K58" s="6"/>
      <c r="L58" s="8" t="n">
        <f aca="false">'Central pensions'!N58</f>
        <v>4952380.51497838</v>
      </c>
      <c r="M58" s="8"/>
      <c r="N58" s="8" t="n">
        <f aca="false">'Central pensions'!L58</f>
        <v>1052595.09794122</v>
      </c>
      <c r="O58" s="6"/>
      <c r="P58" s="6" t="n">
        <f aca="false">'Central pensions'!X58</f>
        <v>31488993.6979592</v>
      </c>
      <c r="Q58" s="8"/>
      <c r="R58" s="8" t="n">
        <f aca="false">'Central SIPA income'!G53</f>
        <v>22403966.0462285</v>
      </c>
      <c r="S58" s="8"/>
      <c r="T58" s="6" t="n">
        <f aca="false">'Central SIPA income'!J53</f>
        <v>85663505.9675787</v>
      </c>
      <c r="U58" s="6"/>
      <c r="V58" s="8" t="n">
        <f aca="false">'Central SIPA income'!F53</f>
        <v>114078.397231659</v>
      </c>
      <c r="W58" s="8"/>
      <c r="X58" s="8" t="n">
        <f aca="false">'Central SIPA income'!M53</f>
        <v>286532.044131378</v>
      </c>
      <c r="Y58" s="6"/>
      <c r="Z58" s="6" t="n">
        <f aca="false">R58+V58-N58-L58-F58</f>
        <v>-7924649.5072705</v>
      </c>
      <c r="AA58" s="61" t="n">
        <f aca="false">-AA30</f>
        <v>-0</v>
      </c>
      <c r="AB58" s="6" t="n">
        <f aca="false">T58-P58-D58</f>
        <v>-80274603.7324282</v>
      </c>
      <c r="AC58" s="50"/>
      <c r="AD58" s="6"/>
      <c r="AE58" s="6"/>
      <c r="AF58" s="6"/>
      <c r="AG58" s="6" t="n">
        <f aca="false">BF58/100*$AG$57</f>
        <v>6077821017.82426</v>
      </c>
      <c r="AH58" s="61" t="n">
        <f aca="false">(AG58-AG57)/AG57</f>
        <v>0.0133913724956856</v>
      </c>
      <c r="AI58" s="61"/>
      <c r="AJ58" s="61" t="n">
        <f aca="false">AB58/AG58</f>
        <v>-0.0132077933024038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0.00918303433863553</v>
      </c>
      <c r="AV58" s="5"/>
      <c r="AW58" s="65" t="n">
        <f aca="false">workers_and_wage_central!C46</f>
        <v>12391272</v>
      </c>
      <c r="AX58" s="5"/>
      <c r="AY58" s="61" t="n">
        <f aca="false">(AW58-AW57)/AW57</f>
        <v>0.00253585599075852</v>
      </c>
      <c r="AZ58" s="66" t="n">
        <f aca="false">workers_and_wage_central!B46</f>
        <v>6772.39035128128</v>
      </c>
      <c r="BA58" s="61" t="n">
        <f aca="false">(AZ58-AZ57)/AZ57</f>
        <v>0.0108280581089033</v>
      </c>
      <c r="BB58" s="5"/>
      <c r="BC58" s="5"/>
      <c r="BD58" s="5"/>
      <c r="BE58" s="5"/>
      <c r="BF58" s="5" t="n">
        <f aca="false">BF57*(1+AY58)*(1+BA58)*(1-BE58)</f>
        <v>101.339137249569</v>
      </c>
      <c r="BG58" s="5"/>
      <c r="BH58" s="5" t="n">
        <f aca="false">BH57+1</f>
        <v>27</v>
      </c>
      <c r="BI58" s="61" t="n">
        <f aca="false">T65/AG65</f>
        <v>0.0164938195912587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135567900.661187</v>
      </c>
      <c r="E59" s="9"/>
      <c r="F59" s="67" t="n">
        <f aca="false">'Central pensions'!I59</f>
        <v>24641070.6929154</v>
      </c>
      <c r="G59" s="9" t="n">
        <f aca="false">'Central pensions'!K59</f>
        <v>1255901.90376243</v>
      </c>
      <c r="H59" s="9" t="n">
        <f aca="false">'Central pensions'!V59</f>
        <v>6909601.72353275</v>
      </c>
      <c r="I59" s="67" t="n">
        <f aca="false">'Central pensions'!M59</f>
        <v>38842.3269204875</v>
      </c>
      <c r="J59" s="9" t="n">
        <f aca="false">'Central pensions'!W59</f>
        <v>213699.022377301</v>
      </c>
      <c r="K59" s="9"/>
      <c r="L59" s="67" t="n">
        <f aca="false">'Central pensions'!N59</f>
        <v>4210604.50500234</v>
      </c>
      <c r="M59" s="67"/>
      <c r="N59" s="67" t="n">
        <f aca="false">'Central pensions'!L59</f>
        <v>1062340.92986782</v>
      </c>
      <c r="O59" s="9"/>
      <c r="P59" s="9" t="n">
        <f aca="false">'Central pensions'!X59</f>
        <v>27693533.1477136</v>
      </c>
      <c r="Q59" s="67"/>
      <c r="R59" s="67" t="n">
        <f aca="false">'Central SIPA income'!G54</f>
        <v>25908087.1435767</v>
      </c>
      <c r="S59" s="67"/>
      <c r="T59" s="9" t="n">
        <f aca="false">'Central SIPA income'!J54</f>
        <v>99061816.691422</v>
      </c>
      <c r="U59" s="9"/>
      <c r="V59" s="67" t="n">
        <f aca="false">'Central SIPA income'!F54</f>
        <v>114285.285308043</v>
      </c>
      <c r="W59" s="67"/>
      <c r="X59" s="67" t="n">
        <f aca="false">'Central SIPA income'!M54</f>
        <v>287051.687331767</v>
      </c>
      <c r="Y59" s="9"/>
      <c r="Z59" s="9" t="n">
        <f aca="false">R59+V59-N59-L59-F59</f>
        <v>-3891643.6989008</v>
      </c>
      <c r="AA59" s="32" t="n">
        <f aca="false">-AA31</f>
        <v>-0</v>
      </c>
      <c r="AB59" s="9" t="n">
        <f aca="false">T59-P59-D59</f>
        <v>-64199617.1174786</v>
      </c>
      <c r="AC59" s="50"/>
      <c r="AD59" s="9"/>
      <c r="AE59" s="9"/>
      <c r="AF59" s="9"/>
      <c r="AG59" s="9" t="n">
        <f aca="false">BF59/100*$AG$57</f>
        <v>6114007436.44375</v>
      </c>
      <c r="AH59" s="40" t="n">
        <f aca="false">(AG59-AG58)/AG58</f>
        <v>0.00595384735966457</v>
      </c>
      <c r="AI59" s="40"/>
      <c r="AJ59" s="40" t="n">
        <f aca="false">AB59/AG59</f>
        <v>-0.0105004152816047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12473474</v>
      </c>
      <c r="AX59" s="7"/>
      <c r="AY59" s="40" t="n">
        <f aca="false">(AW59-AW58)/AW58</f>
        <v>0.00663386293190885</v>
      </c>
      <c r="AZ59" s="39" t="n">
        <f aca="false">workers_and_wage_central!B47</f>
        <v>6767.81537017865</v>
      </c>
      <c r="BA59" s="40" t="n">
        <f aca="false">(AZ59-AZ58)/AZ58</f>
        <v>-0.000675534171147058</v>
      </c>
      <c r="BB59" s="7"/>
      <c r="BC59" s="7"/>
      <c r="BD59" s="7"/>
      <c r="BE59" s="7"/>
      <c r="BF59" s="7" t="n">
        <f aca="false">BF58*(1+AY59)*(1+BA59)*(1-BE59)</f>
        <v>101.942495004313</v>
      </c>
      <c r="BG59" s="7"/>
      <c r="BH59" s="7" t="n">
        <f aca="false">BH58+1</f>
        <v>28</v>
      </c>
      <c r="BI59" s="40" t="n">
        <f aca="false">T66/AG66</f>
        <v>0.0143964130547676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136654037.14577</v>
      </c>
      <c r="E60" s="9"/>
      <c r="F60" s="67" t="n">
        <f aca="false">'Central pensions'!I60</f>
        <v>24838488.8558303</v>
      </c>
      <c r="G60" s="9" t="n">
        <f aca="false">'Central pensions'!K60</f>
        <v>1316458.29277494</v>
      </c>
      <c r="H60" s="9" t="n">
        <f aca="false">'Central pensions'!V60</f>
        <v>7242765.10885627</v>
      </c>
      <c r="I60" s="67" t="n">
        <f aca="false">'Central pensions'!M60</f>
        <v>40715.2049311842</v>
      </c>
      <c r="J60" s="9" t="n">
        <f aca="false">'Central pensions'!W60</f>
        <v>224003.044603805</v>
      </c>
      <c r="K60" s="9"/>
      <c r="L60" s="67" t="n">
        <f aca="false">'Central pensions'!N60</f>
        <v>4156507.85395056</v>
      </c>
      <c r="M60" s="67"/>
      <c r="N60" s="67" t="n">
        <f aca="false">'Central pensions'!L60</f>
        <v>1071835.98050442</v>
      </c>
      <c r="O60" s="9"/>
      <c r="P60" s="9" t="n">
        <f aca="false">'Central pensions'!X60</f>
        <v>27465064.335351</v>
      </c>
      <c r="Q60" s="67"/>
      <c r="R60" s="67" t="n">
        <f aca="false">'Central SIPA income'!G55</f>
        <v>22760082.171526</v>
      </c>
      <c r="S60" s="67"/>
      <c r="T60" s="9" t="n">
        <f aca="false">'Central SIPA income'!J55</f>
        <v>87025146.8378437</v>
      </c>
      <c r="U60" s="9"/>
      <c r="V60" s="67" t="n">
        <f aca="false">'Central SIPA income'!F55</f>
        <v>115106.282552354</v>
      </c>
      <c r="W60" s="67"/>
      <c r="X60" s="67" t="n">
        <f aca="false">'Central SIPA income'!M55</f>
        <v>289113.795709404</v>
      </c>
      <c r="Y60" s="9"/>
      <c r="Z60" s="9" t="n">
        <f aca="false">R60+V60-N60-L60-F60</f>
        <v>-7191644.2362069</v>
      </c>
      <c r="AA60" s="61" t="n">
        <f aca="false">-AA32</f>
        <v>-0</v>
      </c>
      <c r="AB60" s="9" t="n">
        <f aca="false">T60-P60-D60</f>
        <v>-77093954.6432772</v>
      </c>
      <c r="AC60" s="50"/>
      <c r="AD60" s="9"/>
      <c r="AE60" s="9"/>
      <c r="AF60" s="9"/>
      <c r="AG60" s="9" t="n">
        <f aca="false">BF60/100*$AG$57</f>
        <v>6168499809.71339</v>
      </c>
      <c r="AH60" s="40" t="n">
        <f aca="false">(AG60-AG59)/AG59</f>
        <v>0.00891270968118737</v>
      </c>
      <c r="AI60" s="40"/>
      <c r="AJ60" s="40" t="n">
        <f aca="false">AB60/AG60</f>
        <v>-0.0124980071364968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12541894</v>
      </c>
      <c r="AY60" s="40" t="n">
        <f aca="false">(AW60-AW59)/AW59</f>
        <v>0.00548524011835035</v>
      </c>
      <c r="AZ60" s="39" t="n">
        <f aca="false">workers_and_wage_central!B48</f>
        <v>6790.88530722264</v>
      </c>
      <c r="BA60" s="40" t="n">
        <f aca="false">(AZ60-AZ59)/AZ59</f>
        <v>0.00340877163192737</v>
      </c>
      <c r="BB60" s="7"/>
      <c r="BC60" s="7"/>
      <c r="BD60" s="7"/>
      <c r="BE60" s="7"/>
      <c r="BF60" s="7" t="n">
        <f aca="false">BF59*(1+AY60)*(1+BA60)*(1-BE60)</f>
        <v>102.851078866462</v>
      </c>
      <c r="BG60" s="7"/>
      <c r="BH60" s="0" t="n">
        <f aca="false">BH59+1</f>
        <v>29</v>
      </c>
      <c r="BI60" s="40" t="n">
        <f aca="false">T67/AG67</f>
        <v>0.0165147350733212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137790284.518561</v>
      </c>
      <c r="E61" s="9"/>
      <c r="F61" s="67" t="n">
        <f aca="false">'Central pensions'!I61</f>
        <v>25045015.2658509</v>
      </c>
      <c r="G61" s="9" t="n">
        <f aca="false">'Central pensions'!K61</f>
        <v>1337543.44338641</v>
      </c>
      <c r="H61" s="9" t="n">
        <f aca="false">'Central pensions'!V61</f>
        <v>7358769.38639538</v>
      </c>
      <c r="I61" s="67" t="n">
        <f aca="false">'Central pensions'!M61</f>
        <v>41367.3229913318</v>
      </c>
      <c r="J61" s="9" t="n">
        <f aca="false">'Central pensions'!W61</f>
        <v>227590.805764804</v>
      </c>
      <c r="K61" s="9"/>
      <c r="L61" s="67" t="n">
        <f aca="false">'Central pensions'!N61</f>
        <v>4154816.75594488</v>
      </c>
      <c r="M61" s="67"/>
      <c r="N61" s="67" t="n">
        <f aca="false">'Central pensions'!L61</f>
        <v>1081675.22402353</v>
      </c>
      <c r="O61" s="9"/>
      <c r="P61" s="9" t="n">
        <f aca="false">'Central pensions'!X61</f>
        <v>27510421.8345564</v>
      </c>
      <c r="Q61" s="67"/>
      <c r="R61" s="67" t="n">
        <f aca="false">'Central SIPA income'!G56</f>
        <v>26536915.4904731</v>
      </c>
      <c r="S61" s="67"/>
      <c r="T61" s="9" t="n">
        <f aca="false">'Central SIPA income'!J56</f>
        <v>101466196.377402</v>
      </c>
      <c r="U61" s="9"/>
      <c r="V61" s="67" t="n">
        <f aca="false">'Central SIPA income'!F56</f>
        <v>114557.786646289</v>
      </c>
      <c r="W61" s="67"/>
      <c r="X61" s="67" t="n">
        <f aca="false">'Central SIPA income'!M56</f>
        <v>287736.132129124</v>
      </c>
      <c r="Y61" s="9"/>
      <c r="Z61" s="9" t="n">
        <f aca="false">R61+V61-N61-L61-F61</f>
        <v>-3630033.96870001</v>
      </c>
      <c r="AA61" s="32" t="n">
        <f aca="false">-AA33</f>
        <v>-0</v>
      </c>
      <c r="AB61" s="9" t="n">
        <f aca="false">T61-P61-D61</f>
        <v>-63834509.9757155</v>
      </c>
      <c r="AC61" s="50"/>
      <c r="AD61" s="9"/>
      <c r="AE61" s="9"/>
      <c r="AF61" s="9"/>
      <c r="AG61" s="9" t="n">
        <f aca="false">BF61/100*$AG$57</f>
        <v>6220772959.02623</v>
      </c>
      <c r="AH61" s="40" t="n">
        <f aca="false">(AG61-AG60)/AG60</f>
        <v>0.00847420781800455</v>
      </c>
      <c r="AI61" s="40" t="n">
        <f aca="false">(AG61-AG57)/AG57</f>
        <v>0.037226602830823</v>
      </c>
      <c r="AJ61" s="40" t="n">
        <f aca="false">AB61/AG61</f>
        <v>-0.0102615077573427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12549026</v>
      </c>
      <c r="AY61" s="40" t="n">
        <f aca="false">(AW61-AW60)/AW60</f>
        <v>0.000568654144262422</v>
      </c>
      <c r="AZ61" s="39" t="n">
        <f aca="false">workers_and_wage_central!B49</f>
        <v>6844.54050426095</v>
      </c>
      <c r="BA61" s="40" t="n">
        <f aca="false">(AZ61-AZ60)/AZ60</f>
        <v>0.00790106070282962</v>
      </c>
      <c r="BB61" s="7"/>
      <c r="BC61" s="7"/>
      <c r="BD61" s="7"/>
      <c r="BE61" s="7"/>
      <c r="BF61" s="7" t="n">
        <f aca="false">BF60*(1+AY61)*(1+BA61)*(1-BE61)</f>
        <v>103.722660283082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0.0143634653153609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139219300.87245</v>
      </c>
      <c r="E62" s="6"/>
      <c r="F62" s="8" t="n">
        <f aca="false">'Central pensions'!I62</f>
        <v>25304755.9037584</v>
      </c>
      <c r="G62" s="6" t="n">
        <f aca="false">'Central pensions'!K62</f>
        <v>1418209.10361584</v>
      </c>
      <c r="H62" s="6" t="n">
        <f aca="false">'Central pensions'!V62</f>
        <v>7802568.04876021</v>
      </c>
      <c r="I62" s="8" t="n">
        <f aca="false">'Central pensions'!M62</f>
        <v>43862.1372252321</v>
      </c>
      <c r="J62" s="6" t="n">
        <f aca="false">'Central pensions'!W62</f>
        <v>241316.537590522</v>
      </c>
      <c r="K62" s="6"/>
      <c r="L62" s="8" t="n">
        <f aca="false">'Central pensions'!N62</f>
        <v>5074403.16779192</v>
      </c>
      <c r="M62" s="8"/>
      <c r="N62" s="8" t="n">
        <f aca="false">'Central pensions'!L62</f>
        <v>1094989.33187126</v>
      </c>
      <c r="O62" s="6"/>
      <c r="P62" s="6" t="n">
        <f aca="false">'Central pensions'!X62</f>
        <v>32355410.3902418</v>
      </c>
      <c r="Q62" s="8"/>
      <c r="R62" s="8" t="n">
        <f aca="false">'Central SIPA income'!G57</f>
        <v>23184353.0584061</v>
      </c>
      <c r="S62" s="8"/>
      <c r="T62" s="6" t="n">
        <f aca="false">'Central SIPA income'!J57</f>
        <v>88647383.3461088</v>
      </c>
      <c r="U62" s="6"/>
      <c r="V62" s="8" t="n">
        <f aca="false">'Central SIPA income'!F57</f>
        <v>116748.979509561</v>
      </c>
      <c r="W62" s="8"/>
      <c r="X62" s="8" t="n">
        <f aca="false">'Central SIPA income'!M57</f>
        <v>293239.776863232</v>
      </c>
      <c r="Y62" s="6"/>
      <c r="Z62" s="6" t="n">
        <f aca="false">R62+V62-N62-L62-F62</f>
        <v>-8173046.36550591</v>
      </c>
      <c r="AA62" s="61" t="n">
        <f aca="false">-AA34</f>
        <v>-0</v>
      </c>
      <c r="AB62" s="6" t="n">
        <f aca="false">T62-P62-D62</f>
        <v>-82927327.9165834</v>
      </c>
      <c r="AC62" s="50"/>
      <c r="AD62" s="6"/>
      <c r="AE62" s="6"/>
      <c r="AF62" s="6"/>
      <c r="AG62" s="6" t="n">
        <f aca="false">BF62/100*$AG$57</f>
        <v>6268328319.67826</v>
      </c>
      <c r="AH62" s="61" t="n">
        <f aca="false">(AG62-AG61)/AG61</f>
        <v>0.00764460638014988</v>
      </c>
      <c r="AI62" s="61"/>
      <c r="AJ62" s="61" t="n">
        <f aca="false">AB62/AG62</f>
        <v>-0.0132295763220073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0.0103230184030563</v>
      </c>
      <c r="AV62" s="5"/>
      <c r="AW62" s="65" t="n">
        <f aca="false">workers_and_wage_central!C50</f>
        <v>12607826</v>
      </c>
      <c r="AX62" s="5"/>
      <c r="AY62" s="61" t="n">
        <f aca="false">(AW62-AW61)/AW61</f>
        <v>0.00468562261326098</v>
      </c>
      <c r="AZ62" s="66" t="n">
        <f aca="false">workers_and_wage_central!B50</f>
        <v>6864.69893371199</v>
      </c>
      <c r="BA62" s="61" t="n">
        <f aca="false">(AZ62-AZ61)/AZ61</f>
        <v>0.00294518374732229</v>
      </c>
      <c r="BB62" s="5"/>
      <c r="BC62" s="5"/>
      <c r="BD62" s="5"/>
      <c r="BE62" s="5"/>
      <c r="BF62" s="5" t="n">
        <f aca="false">BF61*(1+AY62)*(1+BA62)*(1-BE62)</f>
        <v>104.515579193648</v>
      </c>
      <c r="BG62" s="5"/>
      <c r="BH62" s="5" t="n">
        <f aca="false">BH61+1</f>
        <v>31</v>
      </c>
      <c r="BI62" s="61" t="n">
        <f aca="false">T69/AG69</f>
        <v>0.0165014883152856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141219754.975608</v>
      </c>
      <c r="E63" s="9"/>
      <c r="F63" s="67" t="n">
        <f aca="false">'Central pensions'!I63</f>
        <v>25668362.1168327</v>
      </c>
      <c r="G63" s="9" t="n">
        <f aca="false">'Central pensions'!K63</f>
        <v>1545046.78903626</v>
      </c>
      <c r="H63" s="9" t="n">
        <f aca="false">'Central pensions'!V63</f>
        <v>8500391.57077601</v>
      </c>
      <c r="I63" s="67" t="n">
        <f aca="false">'Central pensions'!M63</f>
        <v>47784.9522382347</v>
      </c>
      <c r="J63" s="9" t="n">
        <f aca="false">'Central pensions'!W63</f>
        <v>262898.708374515</v>
      </c>
      <c r="K63" s="9"/>
      <c r="L63" s="67" t="n">
        <f aca="false">'Central pensions'!N63</f>
        <v>4219370.00492218</v>
      </c>
      <c r="M63" s="67"/>
      <c r="N63" s="67" t="n">
        <f aca="false">'Central pensions'!L63</f>
        <v>1111685.14146241</v>
      </c>
      <c r="O63" s="9"/>
      <c r="P63" s="9" t="n">
        <f aca="false">'Central pensions'!X63</f>
        <v>28010494.6617644</v>
      </c>
      <c r="Q63" s="67"/>
      <c r="R63" s="67" t="n">
        <f aca="false">'Central SIPA income'!G58</f>
        <v>26998244.0925189</v>
      </c>
      <c r="S63" s="67"/>
      <c r="T63" s="9" t="n">
        <f aca="false">'Central SIPA income'!J58</f>
        <v>103230126.271459</v>
      </c>
      <c r="U63" s="9"/>
      <c r="V63" s="67" t="n">
        <f aca="false">'Central SIPA income'!F58</f>
        <v>113012.678254518</v>
      </c>
      <c r="W63" s="67"/>
      <c r="X63" s="67" t="n">
        <f aca="false">'Central SIPA income'!M58</f>
        <v>283855.265316108</v>
      </c>
      <c r="Y63" s="9"/>
      <c r="Z63" s="9" t="n">
        <f aca="false">R63+V63-N63-L63-F63</f>
        <v>-3888160.49244388</v>
      </c>
      <c r="AA63" s="32" t="n">
        <f aca="false">-AA35</f>
        <v>-0</v>
      </c>
      <c r="AB63" s="9" t="n">
        <f aca="false">T63-P63-D63</f>
        <v>-66000123.3659141</v>
      </c>
      <c r="AC63" s="50"/>
      <c r="AD63" s="9"/>
      <c r="AE63" s="9"/>
      <c r="AF63" s="9"/>
      <c r="AG63" s="9" t="n">
        <f aca="false">BF63/100*$AG$57</f>
        <v>6299712839.10649</v>
      </c>
      <c r="AH63" s="40" t="n">
        <f aca="false">(AG63-AG62)/AG62</f>
        <v>0.00500684039310853</v>
      </c>
      <c r="AI63" s="40"/>
      <c r="AJ63" s="40" t="n">
        <f aca="false">AB63/AG63</f>
        <v>-0.0104766875969659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12633348</v>
      </c>
      <c r="AX63" s="7"/>
      <c r="AY63" s="40" t="n">
        <f aca="false">(AW63-AW62)/AW62</f>
        <v>0.0020242982414256</v>
      </c>
      <c r="AZ63" s="39" t="n">
        <f aca="false">workers_and_wage_central!B51</f>
        <v>6885.13182537374</v>
      </c>
      <c r="BA63" s="40" t="n">
        <f aca="false">(AZ63-AZ62)/AZ62</f>
        <v>0.00297651679397116</v>
      </c>
      <c r="BB63" s="7"/>
      <c r="BC63" s="7"/>
      <c r="BD63" s="7"/>
      <c r="BE63" s="7"/>
      <c r="BF63" s="7" t="n">
        <f aca="false">BF62*(1+AY63)*(1+BA63)*(1-BE63)</f>
        <v>105.038872017264</v>
      </c>
      <c r="BG63" s="7"/>
      <c r="BH63" s="7" t="n">
        <f aca="false">BH62+1</f>
        <v>32</v>
      </c>
      <c r="BI63" s="40" t="n">
        <f aca="false">T70/AG70</f>
        <v>0.0144010155661507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142460045.44186</v>
      </c>
      <c r="E64" s="9"/>
      <c r="F64" s="67" t="n">
        <f aca="false">'Central pensions'!I64</f>
        <v>25893799.5906712</v>
      </c>
      <c r="G64" s="9" t="n">
        <f aca="false">'Central pensions'!K64</f>
        <v>1601827.18558463</v>
      </c>
      <c r="H64" s="9" t="n">
        <f aca="false">'Central pensions'!V64</f>
        <v>8812780.55965972</v>
      </c>
      <c r="I64" s="67" t="n">
        <f aca="false">'Central pensions'!M64</f>
        <v>49541.0469768446</v>
      </c>
      <c r="J64" s="9" t="n">
        <f aca="false">'Central pensions'!W64</f>
        <v>272560.223494633</v>
      </c>
      <c r="K64" s="9"/>
      <c r="L64" s="67" t="n">
        <f aca="false">'Central pensions'!N64</f>
        <v>4317484.54207537</v>
      </c>
      <c r="M64" s="67"/>
      <c r="N64" s="67" t="n">
        <f aca="false">'Central pensions'!L64</f>
        <v>1122659.93313944</v>
      </c>
      <c r="O64" s="9"/>
      <c r="P64" s="9" t="n">
        <f aca="false">'Central pensions'!X64</f>
        <v>28579991.5271892</v>
      </c>
      <c r="Q64" s="67"/>
      <c r="R64" s="67" t="n">
        <f aca="false">'Central SIPA income'!G59</f>
        <v>23978649.5356936</v>
      </c>
      <c r="S64" s="67"/>
      <c r="T64" s="9" t="n">
        <f aca="false">'Central SIPA income'!J59</f>
        <v>91684444.7700436</v>
      </c>
      <c r="U64" s="9"/>
      <c r="V64" s="67" t="n">
        <f aca="false">'Central SIPA income'!F59</f>
        <v>114293.896045415</v>
      </c>
      <c r="W64" s="67"/>
      <c r="X64" s="67" t="n">
        <f aca="false">'Central SIPA income'!M59</f>
        <v>287073.315021502</v>
      </c>
      <c r="Y64" s="9"/>
      <c r="Z64" s="9" t="n">
        <f aca="false">R64+V64-N64-L64-F64</f>
        <v>-7241000.63414699</v>
      </c>
      <c r="AA64" s="61" t="n">
        <f aca="false">-AA36</f>
        <v>-0</v>
      </c>
      <c r="AB64" s="9" t="n">
        <f aca="false">T64-P64-D64</f>
        <v>-79355592.1990052</v>
      </c>
      <c r="AC64" s="50"/>
      <c r="AD64" s="9"/>
      <c r="AE64" s="9"/>
      <c r="AF64" s="9"/>
      <c r="AG64" s="9" t="n">
        <f aca="false">BF64/100*$AG$57</f>
        <v>6421367373.85798</v>
      </c>
      <c r="AH64" s="40" t="n">
        <f aca="false">(AG64-AG63)/AG63</f>
        <v>0.0193111238335012</v>
      </c>
      <c r="AI64" s="40"/>
      <c r="AJ64" s="40" t="n">
        <f aca="false">AB64/AG64</f>
        <v>-0.0123580520438793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12729458</v>
      </c>
      <c r="AY64" s="40" t="n">
        <f aca="false">(AW64-AW63)/AW63</f>
        <v>0.00760764288294758</v>
      </c>
      <c r="AZ64" s="39" t="n">
        <f aca="false">workers_and_wage_central!B52</f>
        <v>6965.10343905638</v>
      </c>
      <c r="BA64" s="40" t="n">
        <f aca="false">(AZ64-AZ63)/AZ63</f>
        <v>0.0116151172861967</v>
      </c>
      <c r="BB64" s="7"/>
      <c r="BC64" s="7"/>
      <c r="BD64" s="7"/>
      <c r="BE64" s="7"/>
      <c r="BF64" s="7" t="n">
        <f aca="false">BF63*(1+AY64)*(1+BA64)*(1-BE64)</f>
        <v>107.067290682121</v>
      </c>
      <c r="BG64" s="7"/>
      <c r="BH64" s="0" t="n">
        <f aca="false">BH63+1</f>
        <v>33</v>
      </c>
      <c r="BI64" s="40" t="n">
        <f aca="false">T71/AG71</f>
        <v>0.0166240857588906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143492186.800725</v>
      </c>
      <c r="E65" s="9"/>
      <c r="F65" s="67" t="n">
        <f aca="false">'Central pensions'!I65</f>
        <v>26081403.5003344</v>
      </c>
      <c r="G65" s="9" t="n">
        <f aca="false">'Central pensions'!K65</f>
        <v>1656686.81653658</v>
      </c>
      <c r="H65" s="9" t="n">
        <f aca="false">'Central pensions'!V65</f>
        <v>9114602.0629494</v>
      </c>
      <c r="I65" s="67" t="n">
        <f aca="false">'Central pensions'!M65</f>
        <v>51237.7365939147</v>
      </c>
      <c r="J65" s="9" t="n">
        <f aca="false">'Central pensions'!W65</f>
        <v>281894.909163383</v>
      </c>
      <c r="K65" s="9"/>
      <c r="L65" s="67" t="n">
        <f aca="false">'Central pensions'!N65</f>
        <v>4277095.76580812</v>
      </c>
      <c r="M65" s="67"/>
      <c r="N65" s="67" t="n">
        <f aca="false">'Central pensions'!L65</f>
        <v>1132486.92439212</v>
      </c>
      <c r="O65" s="9"/>
      <c r="P65" s="9" t="n">
        <f aca="false">'Central pensions'!X65</f>
        <v>28424479.1815793</v>
      </c>
      <c r="Q65" s="67"/>
      <c r="R65" s="67" t="n">
        <f aca="false">'Central SIPA income'!G60</f>
        <v>27958301.6308741</v>
      </c>
      <c r="S65" s="67"/>
      <c r="T65" s="9" t="n">
        <f aca="false">'Central SIPA income'!J60</f>
        <v>106900989.479179</v>
      </c>
      <c r="U65" s="9"/>
      <c r="V65" s="67" t="n">
        <f aca="false">'Central SIPA income'!F60</f>
        <v>114025.609994404</v>
      </c>
      <c r="W65" s="67"/>
      <c r="X65" s="67" t="n">
        <f aca="false">'Central SIPA income'!M60</f>
        <v>286399.457810377</v>
      </c>
      <c r="Y65" s="9"/>
      <c r="Z65" s="9" t="n">
        <f aca="false">R65+V65-N65-L65-F65</f>
        <v>-3418658.94966615</v>
      </c>
      <c r="AA65" s="61" t="n">
        <f aca="false">-AA37</f>
        <v>-0</v>
      </c>
      <c r="AB65" s="9" t="n">
        <f aca="false">T65-P65-D65</f>
        <v>-65015676.5031251</v>
      </c>
      <c r="AC65" s="50"/>
      <c r="AD65" s="9"/>
      <c r="AE65" s="9"/>
      <c r="AF65" s="9"/>
      <c r="AG65" s="9" t="n">
        <f aca="false">BF65/100*$AG$57</f>
        <v>6481275540.07158</v>
      </c>
      <c r="AH65" s="40" t="n">
        <f aca="false">(AG65-AG64)/AG64</f>
        <v>0.00932950300546561</v>
      </c>
      <c r="AI65" s="40" t="n">
        <f aca="false">(AG65-AG61)/AG61</f>
        <v>0.0418762399401464</v>
      </c>
      <c r="AJ65" s="40" t="n">
        <f aca="false">AB65/AG65</f>
        <v>-0.0100313088220297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12770421</v>
      </c>
      <c r="AY65" s="40" t="n">
        <f aca="false">(AW65-AW64)/AW64</f>
        <v>0.00321796890331073</v>
      </c>
      <c r="AZ65" s="39" t="n">
        <f aca="false">workers_and_wage_central!B53</f>
        <v>7007.53436484947</v>
      </c>
      <c r="BA65" s="40" t="n">
        <f aca="false">(AZ65-AZ64)/AZ64</f>
        <v>0.00609193045937543</v>
      </c>
      <c r="BB65" s="7"/>
      <c r="BC65" s="7"/>
      <c r="BD65" s="7"/>
      <c r="BE65" s="7"/>
      <c r="BF65" s="7" t="n">
        <f aca="false">BF64*(1+AY65)*(1+BA65)*(1-BE65)</f>
        <v>108.066175292327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0.0144360710722182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144319646.558183</v>
      </c>
      <c r="E66" s="6"/>
      <c r="F66" s="8" t="n">
        <f aca="false">'Central pensions'!I66</f>
        <v>26231804.1060799</v>
      </c>
      <c r="G66" s="6" t="n">
        <f aca="false">'Central pensions'!K66</f>
        <v>1727214.85194683</v>
      </c>
      <c r="H66" s="6" t="n">
        <f aca="false">'Central pensions'!V66</f>
        <v>9502626.50464199</v>
      </c>
      <c r="I66" s="8" t="n">
        <f aca="false">'Central pensions'!M66</f>
        <v>53419.0160395927</v>
      </c>
      <c r="J66" s="6" t="n">
        <f aca="false">'Central pensions'!W66</f>
        <v>293895.66509202</v>
      </c>
      <c r="K66" s="6"/>
      <c r="L66" s="8" t="n">
        <f aca="false">'Central pensions'!N66</f>
        <v>5256921.35753327</v>
      </c>
      <c r="M66" s="8"/>
      <c r="N66" s="8" t="n">
        <f aca="false">'Central pensions'!L66</f>
        <v>1140105.23311466</v>
      </c>
      <c r="O66" s="6"/>
      <c r="P66" s="6" t="n">
        <f aca="false">'Central pensions'!X66</f>
        <v>33550712.521763</v>
      </c>
      <c r="Q66" s="8"/>
      <c r="R66" s="8" t="n">
        <f aca="false">'Central SIPA income'!G61</f>
        <v>24546696.6390905</v>
      </c>
      <c r="S66" s="8"/>
      <c r="T66" s="6" t="n">
        <f aca="false">'Central SIPA income'!J61</f>
        <v>93856422.1034895</v>
      </c>
      <c r="U66" s="6"/>
      <c r="V66" s="8" t="n">
        <f aca="false">'Central SIPA income'!F61</f>
        <v>109194.133128011</v>
      </c>
      <c r="W66" s="8"/>
      <c r="X66" s="8" t="n">
        <f aca="false">'Central SIPA income'!M61</f>
        <v>274264.180875431</v>
      </c>
      <c r="Y66" s="6"/>
      <c r="Z66" s="6" t="n">
        <f aca="false">R66+V66-N66-L66-F66</f>
        <v>-7972939.92450934</v>
      </c>
      <c r="AA66" s="32" t="n">
        <f aca="false">-AA38</f>
        <v>0</v>
      </c>
      <c r="AB66" s="6" t="n">
        <f aca="false">T66-P66-D66</f>
        <v>-84013936.9764566</v>
      </c>
      <c r="AC66" s="50"/>
      <c r="AD66" s="6"/>
      <c r="AE66" s="6"/>
      <c r="AF66" s="6"/>
      <c r="AG66" s="6" t="n">
        <f aca="false">BF66/100*$AG$57</f>
        <v>6519431037.88672</v>
      </c>
      <c r="AH66" s="61" t="n">
        <f aca="false">(AG66-AG65)/AG65</f>
        <v>0.00588703528792057</v>
      </c>
      <c r="AI66" s="61"/>
      <c r="AJ66" s="61" t="n">
        <f aca="false">AB66/AG66</f>
        <v>-0.0128866977023335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0.00684089437640692</v>
      </c>
      <c r="AV66" s="5"/>
      <c r="AW66" s="65" t="n">
        <f aca="false">workers_and_wage_central!C54</f>
        <v>12802639</v>
      </c>
      <c r="AX66" s="5"/>
      <c r="AY66" s="61" t="n">
        <f aca="false">(AW66-AW65)/AW65</f>
        <v>0.00252286122751944</v>
      </c>
      <c r="AZ66" s="66" t="n">
        <f aca="false">workers_and_wage_central!B54</f>
        <v>7031.0496045007</v>
      </c>
      <c r="BA66" s="61" t="n">
        <f aca="false">(AZ66-AZ65)/AZ65</f>
        <v>0.00335570807460905</v>
      </c>
      <c r="BB66" s="5"/>
      <c r="BC66" s="5"/>
      <c r="BD66" s="5"/>
      <c r="BE66" s="5"/>
      <c r="BF66" s="5" t="n">
        <f aca="false">BF65*(1+AY66)*(1+BA66)*(1-BE66)</f>
        <v>108.702364679704</v>
      </c>
      <c r="BG66" s="5"/>
      <c r="BH66" s="5" t="n">
        <f aca="false">BH65+1</f>
        <v>35</v>
      </c>
      <c r="BI66" s="61" t="n">
        <f aca="false">T73/AG73</f>
        <v>0.0166547241855298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144889893.513472</v>
      </c>
      <c r="E67" s="9"/>
      <c r="F67" s="67" t="n">
        <f aca="false">'Central pensions'!I67</f>
        <v>26335453.2403452</v>
      </c>
      <c r="G67" s="9" t="n">
        <f aca="false">'Central pensions'!K67</f>
        <v>1777151.14015016</v>
      </c>
      <c r="H67" s="9" t="n">
        <f aca="false">'Central pensions'!V67</f>
        <v>9777361.22874974</v>
      </c>
      <c r="I67" s="67" t="n">
        <f aca="false">'Central pensions'!M67</f>
        <v>54963.4373242324</v>
      </c>
      <c r="J67" s="9" t="n">
        <f aca="false">'Central pensions'!W67</f>
        <v>302392.61532216</v>
      </c>
      <c r="K67" s="9"/>
      <c r="L67" s="67" t="n">
        <f aca="false">'Central pensions'!N67</f>
        <v>4293828.56076117</v>
      </c>
      <c r="M67" s="67"/>
      <c r="N67" s="67" t="n">
        <f aca="false">'Central pensions'!L67</f>
        <v>1145080.49323805</v>
      </c>
      <c r="O67" s="9"/>
      <c r="P67" s="9" t="n">
        <f aca="false">'Central pensions'!X67</f>
        <v>28580591.8342219</v>
      </c>
      <c r="Q67" s="67"/>
      <c r="R67" s="67" t="n">
        <f aca="false">'Central SIPA income'!G62</f>
        <v>28419804.33093</v>
      </c>
      <c r="S67" s="67"/>
      <c r="T67" s="9" t="n">
        <f aca="false">'Central SIPA income'!J62</f>
        <v>108665585.052066</v>
      </c>
      <c r="U67" s="9"/>
      <c r="V67" s="67" t="n">
        <f aca="false">'Central SIPA income'!F62</f>
        <v>114940.503117902</v>
      </c>
      <c r="W67" s="67"/>
      <c r="X67" s="67" t="n">
        <f aca="false">'Central SIPA income'!M62</f>
        <v>288697.405565597</v>
      </c>
      <c r="Y67" s="9"/>
      <c r="Z67" s="9" t="n">
        <f aca="false">R67+V67-N67-L67-F67</f>
        <v>-3239617.46029651</v>
      </c>
      <c r="AA67" s="61" t="n">
        <f aca="false">-AA39</f>
        <v>0</v>
      </c>
      <c r="AB67" s="9" t="n">
        <f aca="false">T67-P67-D67</f>
        <v>-64804900.2956282</v>
      </c>
      <c r="AC67" s="50"/>
      <c r="AD67" s="9"/>
      <c r="AE67" s="9"/>
      <c r="AF67" s="9"/>
      <c r="AG67" s="9" t="n">
        <f aca="false">BF67/100*$AG$57</f>
        <v>6579916939.00136</v>
      </c>
      <c r="AH67" s="40" t="n">
        <f aca="false">(AG67-AG66)/AG66</f>
        <v>0.00927778831666956</v>
      </c>
      <c r="AI67" s="40"/>
      <c r="AJ67" s="40" t="n">
        <f aca="false">AB67/AG67</f>
        <v>-0.0098488933669524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12889470</v>
      </c>
      <c r="AX67" s="7"/>
      <c r="AY67" s="40" t="n">
        <f aca="false">(AW67-AW66)/AW66</f>
        <v>0.00678227356094318</v>
      </c>
      <c r="AZ67" s="39" t="n">
        <f aca="false">workers_and_wage_central!B55</f>
        <v>7048.47749183747</v>
      </c>
      <c r="BA67" s="40" t="n">
        <f aca="false">(AZ67-AZ66)/AZ66</f>
        <v>0.0024787035104421</v>
      </c>
      <c r="BB67" s="7"/>
      <c r="BC67" s="7"/>
      <c r="BD67" s="7"/>
      <c r="BE67" s="7"/>
      <c r="BF67" s="7" t="n">
        <f aca="false">BF66*(1+AY67)*(1+BA67)*(1-BE67)</f>
        <v>109.710882208723</v>
      </c>
      <c r="BG67" s="7"/>
      <c r="BH67" s="7" t="n">
        <f aca="false">BH66+1</f>
        <v>36</v>
      </c>
      <c r="BI67" s="40" t="n">
        <f aca="false">T74/AG74</f>
        <v>0.0144921141841524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145809948.062226</v>
      </c>
      <c r="E68" s="9"/>
      <c r="F68" s="67" t="n">
        <f aca="false">'Central pensions'!I68</f>
        <v>26502684.0454739</v>
      </c>
      <c r="G68" s="9" t="n">
        <f aca="false">'Central pensions'!K68</f>
        <v>1864979.04463425</v>
      </c>
      <c r="H68" s="9" t="n">
        <f aca="false">'Central pensions'!V68</f>
        <v>10260564.4458</v>
      </c>
      <c r="I68" s="67" t="n">
        <f aca="false">'Central pensions'!M68</f>
        <v>57679.764267039</v>
      </c>
      <c r="J68" s="9" t="n">
        <f aca="false">'Central pensions'!W68</f>
        <v>317337.044715465</v>
      </c>
      <c r="K68" s="9"/>
      <c r="L68" s="67" t="n">
        <f aca="false">'Central pensions'!N68</f>
        <v>4340252.84544842</v>
      </c>
      <c r="M68" s="67"/>
      <c r="N68" s="67" t="n">
        <f aca="false">'Central pensions'!L68</f>
        <v>1154027.31103745</v>
      </c>
      <c r="O68" s="9"/>
      <c r="P68" s="9" t="n">
        <f aca="false">'Central pensions'!X68</f>
        <v>28870710.4199501</v>
      </c>
      <c r="Q68" s="67"/>
      <c r="R68" s="67" t="n">
        <f aca="false">'Central SIPA income'!G63</f>
        <v>24818701.1649632</v>
      </c>
      <c r="S68" s="67"/>
      <c r="T68" s="9" t="n">
        <f aca="false">'Central SIPA income'!J63</f>
        <v>94896454.9832585</v>
      </c>
      <c r="U68" s="9"/>
      <c r="V68" s="67" t="n">
        <f aca="false">'Central SIPA income'!F63</f>
        <v>116942.8839873</v>
      </c>
      <c r="W68" s="67"/>
      <c r="X68" s="67" t="n">
        <f aca="false">'Central SIPA income'!M63</f>
        <v>293726.809007101</v>
      </c>
      <c r="Y68" s="9"/>
      <c r="Z68" s="9" t="n">
        <f aca="false">R68+V68-N68-L68-F68</f>
        <v>-7061320.15300927</v>
      </c>
      <c r="AA68" s="32" t="n">
        <f aca="false">-AA40</f>
        <v>0</v>
      </c>
      <c r="AB68" s="9" t="n">
        <f aca="false">T68-P68-D68</f>
        <v>-79784203.4989174</v>
      </c>
      <c r="AC68" s="50"/>
      <c r="AD68" s="9"/>
      <c r="AE68" s="9"/>
      <c r="AF68" s="9"/>
      <c r="AG68" s="9" t="n">
        <f aca="false">BF68/100*$AG$57</f>
        <v>6606793896.85804</v>
      </c>
      <c r="AH68" s="40" t="n">
        <f aca="false">(AG68-AG67)/AG67</f>
        <v>0.00408469561330996</v>
      </c>
      <c r="AI68" s="40"/>
      <c r="AJ68" s="40" t="n">
        <f aca="false">AB68/AG68</f>
        <v>-0.0120760848218468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12898878</v>
      </c>
      <c r="AY68" s="40" t="n">
        <f aca="false">(AW68-AW67)/AW67</f>
        <v>0.00072989812614483</v>
      </c>
      <c r="AZ68" s="39" t="n">
        <f aca="false">workers_and_wage_central!B56</f>
        <v>7072.10645967608</v>
      </c>
      <c r="BA68" s="40" t="n">
        <f aca="false">(AZ68-AZ67)/AZ67</f>
        <v>0.00335235061273499</v>
      </c>
      <c r="BB68" s="7"/>
      <c r="BC68" s="7"/>
      <c r="BD68" s="7"/>
      <c r="BE68" s="7"/>
      <c r="BF68" s="7" t="n">
        <f aca="false">BF67*(1+AY68)*(1+BA68)*(1-BE68)</f>
        <v>110.159017768014</v>
      </c>
      <c r="BG68" s="7"/>
      <c r="BH68" s="0" t="n">
        <f aca="false">BH67+1</f>
        <v>37</v>
      </c>
      <c r="BI68" s="40" t="n">
        <f aca="false">T75/AG75</f>
        <v>0.016745432932082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147617543.71317</v>
      </c>
      <c r="E69" s="9"/>
      <c r="F69" s="67" t="n">
        <f aca="false">'Central pensions'!I69</f>
        <v>26831235.9519493</v>
      </c>
      <c r="G69" s="9" t="n">
        <f aca="false">'Central pensions'!K69</f>
        <v>1959115.21078551</v>
      </c>
      <c r="H69" s="9" t="n">
        <f aca="false">'Central pensions'!V69</f>
        <v>10778473.8573049</v>
      </c>
      <c r="I69" s="67" t="n">
        <f aca="false">'Central pensions'!M69</f>
        <v>60591.1920861492</v>
      </c>
      <c r="J69" s="9" t="n">
        <f aca="false">'Central pensions'!W69</f>
        <v>333354.861566128</v>
      </c>
      <c r="K69" s="9"/>
      <c r="L69" s="67" t="n">
        <f aca="false">'Central pensions'!N69</f>
        <v>4291994.98247744</v>
      </c>
      <c r="M69" s="67"/>
      <c r="N69" s="67" t="n">
        <f aca="false">'Central pensions'!L69</f>
        <v>1169440.63188281</v>
      </c>
      <c r="O69" s="9"/>
      <c r="P69" s="9" t="n">
        <f aca="false">'Central pensions'!X69</f>
        <v>28705099.6832117</v>
      </c>
      <c r="Q69" s="67"/>
      <c r="R69" s="67" t="n">
        <f aca="false">'Central SIPA income'!G64</f>
        <v>28744357.5994273</v>
      </c>
      <c r="S69" s="67"/>
      <c r="T69" s="9" t="n">
        <f aca="false">'Central SIPA income'!J64</f>
        <v>109906542.603749</v>
      </c>
      <c r="U69" s="9"/>
      <c r="V69" s="67" t="n">
        <f aca="false">'Central SIPA income'!F64</f>
        <v>121863.049716733</v>
      </c>
      <c r="W69" s="67"/>
      <c r="X69" s="67" t="n">
        <f aca="false">'Central SIPA income'!M64</f>
        <v>306084.846796297</v>
      </c>
      <c r="Y69" s="9"/>
      <c r="Z69" s="9" t="n">
        <f aca="false">R69+V69-N69-L69-F69</f>
        <v>-3426450.91716558</v>
      </c>
      <c r="AA69" s="61" t="n">
        <f aca="false">-AA41</f>
        <v>0</v>
      </c>
      <c r="AB69" s="9" t="n">
        <f aca="false">T69-P69-D69</f>
        <v>-66416100.7926324</v>
      </c>
      <c r="AC69" s="50"/>
      <c r="AD69" s="9"/>
      <c r="AE69" s="9"/>
      <c r="AF69" s="9"/>
      <c r="AG69" s="9" t="n">
        <f aca="false">BF69/100*$AG$57</f>
        <v>6660401807.63215</v>
      </c>
      <c r="AH69" s="40" t="n">
        <f aca="false">(AG69-AG68)/AG68</f>
        <v>0.00811405828772756</v>
      </c>
      <c r="AI69" s="40" t="n">
        <f aca="false">(AG69-AG65)/AG65</f>
        <v>0.0276375022868708</v>
      </c>
      <c r="AJ69" s="40" t="n">
        <f aca="false">AB69/AG69</f>
        <v>-0.00997178589383695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12930254</v>
      </c>
      <c r="AY69" s="40" t="n">
        <f aca="false">(AW69-AW68)/AW68</f>
        <v>0.00243245962943444</v>
      </c>
      <c r="AZ69" s="39" t="n">
        <f aca="false">workers_and_wage_central!B57</f>
        <v>7112.18982907081</v>
      </c>
      <c r="BA69" s="40" t="n">
        <f aca="false">(AZ69-AZ68)/AZ68</f>
        <v>0.00566781193457487</v>
      </c>
      <c r="BB69" s="7"/>
      <c r="BC69" s="7"/>
      <c r="BD69" s="7"/>
      <c r="BE69" s="7"/>
      <c r="BF69" s="7" t="n">
        <f aca="false">BF68*(1+AY69)*(1+BA69)*(1-BE69)</f>
        <v>111.052854459102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0.01454533174667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148801640.516338</v>
      </c>
      <c r="E70" s="6"/>
      <c r="F70" s="8" t="n">
        <f aca="false">'Central pensions'!I70</f>
        <v>27046459.5623454</v>
      </c>
      <c r="G70" s="6" t="n">
        <f aca="false">'Central pensions'!K70</f>
        <v>2022624.57358601</v>
      </c>
      <c r="H70" s="6" t="n">
        <f aca="false">'Central pensions'!V70</f>
        <v>11127883.6331418</v>
      </c>
      <c r="I70" s="8" t="n">
        <f aca="false">'Central pensions'!M70</f>
        <v>62555.3991830726</v>
      </c>
      <c r="J70" s="6" t="n">
        <f aca="false">'Central pensions'!W70</f>
        <v>344161.349478614</v>
      </c>
      <c r="K70" s="6"/>
      <c r="L70" s="8" t="n">
        <f aca="false">'Central pensions'!N70</f>
        <v>5242460.01370779</v>
      </c>
      <c r="M70" s="8"/>
      <c r="N70" s="8" t="n">
        <f aca="false">'Central pensions'!L70</f>
        <v>1180738.76274382</v>
      </c>
      <c r="O70" s="6"/>
      <c r="P70" s="6" t="n">
        <f aca="false">'Central pensions'!X70</f>
        <v>33699226.2310964</v>
      </c>
      <c r="Q70" s="8"/>
      <c r="R70" s="8" t="n">
        <f aca="false">'Central SIPA income'!G65</f>
        <v>25320678.8752179</v>
      </c>
      <c r="S70" s="8"/>
      <c r="T70" s="6" t="n">
        <f aca="false">'Central SIPA income'!J65</f>
        <v>96815810.265679</v>
      </c>
      <c r="U70" s="6"/>
      <c r="V70" s="8" t="n">
        <f aca="false">'Central SIPA income'!F65</f>
        <v>117562.384847652</v>
      </c>
      <c r="W70" s="8"/>
      <c r="X70" s="8" t="n">
        <f aca="false">'Central SIPA income'!M65</f>
        <v>295282.816561251</v>
      </c>
      <c r="Y70" s="6"/>
      <c r="Z70" s="6" t="n">
        <f aca="false">R70+V70-N70-L70-F70</f>
        <v>-8031417.07873149</v>
      </c>
      <c r="AA70" s="32" t="n">
        <f aca="false">-AA42</f>
        <v>0</v>
      </c>
      <c r="AB70" s="6" t="n">
        <f aca="false">T70-P70-D70</f>
        <v>-85685056.481755</v>
      </c>
      <c r="AC70" s="50"/>
      <c r="AD70" s="6"/>
      <c r="AE70" s="6"/>
      <c r="AF70" s="6"/>
      <c r="AG70" s="6" t="n">
        <f aca="false">BF70/100*$AG$57</f>
        <v>6722846025.75133</v>
      </c>
      <c r="AH70" s="61" t="n">
        <f aca="false">(AG70-AG69)/AG69</f>
        <v>0.00937544309228085</v>
      </c>
      <c r="AI70" s="61"/>
      <c r="AJ70" s="61" t="n">
        <f aca="false">AB70/AG70</f>
        <v>-0.0127453545944002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0.0081273589513431</v>
      </c>
      <c r="AV70" s="5"/>
      <c r="AW70" s="65" t="n">
        <f aca="false">workers_and_wage_central!C58</f>
        <v>13020541</v>
      </c>
      <c r="AX70" s="5"/>
      <c r="AY70" s="61" t="n">
        <f aca="false">(AW70-AW69)/AW69</f>
        <v>0.00698261611875529</v>
      </c>
      <c r="AZ70" s="66" t="n">
        <f aca="false">workers_and_wage_central!B58</f>
        <v>7129.09006090344</v>
      </c>
      <c r="BA70" s="61" t="n">
        <f aca="false">(AZ70-AZ69)/AZ69</f>
        <v>0.00237623463923155</v>
      </c>
      <c r="BB70" s="5"/>
      <c r="BC70" s="5"/>
      <c r="BD70" s="5"/>
      <c r="BE70" s="5"/>
      <c r="BF70" s="5" t="n">
        <f aca="false">BF69*(1+AY70)*(1+BA70)*(1-BE70)</f>
        <v>112.094024176319</v>
      </c>
      <c r="BG70" s="5"/>
      <c r="BH70" s="5" t="n">
        <f aca="false">BH69+1</f>
        <v>39</v>
      </c>
      <c r="BI70" s="61" t="n">
        <f aca="false">T77/AG77</f>
        <v>0.0167021501112011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149662856.103092</v>
      </c>
      <c r="E71" s="9"/>
      <c r="F71" s="67" t="n">
        <f aca="false">'Central pensions'!I71</f>
        <v>27202995.6896407</v>
      </c>
      <c r="G71" s="9" t="n">
        <f aca="false">'Central pensions'!K71</f>
        <v>2102980.6467021</v>
      </c>
      <c r="H71" s="9" t="n">
        <f aca="false">'Central pensions'!V71</f>
        <v>11569979.038552</v>
      </c>
      <c r="I71" s="67" t="n">
        <f aca="false">'Central pensions'!M71</f>
        <v>65040.6385577968</v>
      </c>
      <c r="J71" s="9" t="n">
        <f aca="false">'Central pensions'!W71</f>
        <v>357834.403254185</v>
      </c>
      <c r="K71" s="9"/>
      <c r="L71" s="67" t="n">
        <f aca="false">'Central pensions'!N71</f>
        <v>4361286.12166504</v>
      </c>
      <c r="M71" s="67"/>
      <c r="N71" s="67" t="n">
        <f aca="false">'Central pensions'!L71</f>
        <v>1189063.53068976</v>
      </c>
      <c r="O71" s="9"/>
      <c r="P71" s="9" t="n">
        <f aca="false">'Central pensions'!X71</f>
        <v>29172611.1333971</v>
      </c>
      <c r="Q71" s="67"/>
      <c r="R71" s="67" t="n">
        <f aca="false">'Central SIPA income'!G66</f>
        <v>29484212.9031749</v>
      </c>
      <c r="S71" s="67"/>
      <c r="T71" s="9" t="n">
        <f aca="false">'Central SIPA income'!J66</f>
        <v>112735443.482145</v>
      </c>
      <c r="U71" s="9"/>
      <c r="V71" s="67" t="n">
        <f aca="false">'Central SIPA income'!F66</f>
        <v>113884.30477721</v>
      </c>
      <c r="W71" s="67"/>
      <c r="X71" s="67" t="n">
        <f aca="false">'Central SIPA income'!M66</f>
        <v>286044.539844211</v>
      </c>
      <c r="Y71" s="9"/>
      <c r="Z71" s="9" t="n">
        <f aca="false">R71+V71-N71-L71-F71</f>
        <v>-3155248.13404341</v>
      </c>
      <c r="AA71" s="61" t="n">
        <f aca="false">-AA43</f>
        <v>0</v>
      </c>
      <c r="AB71" s="9" t="n">
        <f aca="false">T71-P71-D71</f>
        <v>-66100023.7543443</v>
      </c>
      <c r="AC71" s="50"/>
      <c r="AD71" s="9"/>
      <c r="AE71" s="9"/>
      <c r="AF71" s="9"/>
      <c r="AG71" s="9" t="n">
        <f aca="false">BF71/100*$AG$57</f>
        <v>6781452232.45458</v>
      </c>
      <c r="AH71" s="40" t="n">
        <f aca="false">(AG71-AG70)/AG70</f>
        <v>0.00871746972617842</v>
      </c>
      <c r="AI71" s="40"/>
      <c r="AJ71" s="40" t="n">
        <f aca="false">AB71/AG71</f>
        <v>-0.00974717825748351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13049333</v>
      </c>
      <c r="AX71" s="7"/>
      <c r="AY71" s="40" t="n">
        <f aca="false">(AW71-AW70)/AW70</f>
        <v>0.0022112752457828</v>
      </c>
      <c r="AZ71" s="39" t="n">
        <f aca="false">workers_and_wage_central!B59</f>
        <v>7175.37096748486</v>
      </c>
      <c r="BA71" s="40" t="n">
        <f aca="false">(AZ71-AZ70)/AZ70</f>
        <v>0.00649183923699136</v>
      </c>
      <c r="BB71" s="7"/>
      <c r="BC71" s="7"/>
      <c r="BD71" s="7"/>
      <c r="BE71" s="7"/>
      <c r="BF71" s="7" t="n">
        <f aca="false">BF70*(1+AY71)*(1+BA71)*(1-BE71)</f>
        <v>113.071200438561</v>
      </c>
      <c r="BG71" s="7"/>
      <c r="BH71" s="7" t="n">
        <f aca="false">BH70+1</f>
        <v>40</v>
      </c>
      <c r="BI71" s="40" t="n">
        <f aca="false">T78/AG78</f>
        <v>0.0145699469666902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150343726.014224</v>
      </c>
      <c r="E72" s="9"/>
      <c r="F72" s="67" t="n">
        <f aca="false">'Central pensions'!I72</f>
        <v>27326751.8555992</v>
      </c>
      <c r="G72" s="9" t="n">
        <f aca="false">'Central pensions'!K72</f>
        <v>2219147.46773669</v>
      </c>
      <c r="H72" s="9" t="n">
        <f aca="false">'Central pensions'!V72</f>
        <v>12209094.6131309</v>
      </c>
      <c r="I72" s="67" t="n">
        <f aca="false">'Central pensions'!M72</f>
        <v>68633.4268372171</v>
      </c>
      <c r="J72" s="9" t="n">
        <f aca="false">'Central pensions'!W72</f>
        <v>377600.864323637</v>
      </c>
      <c r="K72" s="9"/>
      <c r="L72" s="67" t="n">
        <f aca="false">'Central pensions'!N72</f>
        <v>4328519.10257268</v>
      </c>
      <c r="M72" s="67"/>
      <c r="N72" s="67" t="n">
        <f aca="false">'Central pensions'!L72</f>
        <v>1194577.83641654</v>
      </c>
      <c r="O72" s="9"/>
      <c r="P72" s="9" t="n">
        <f aca="false">'Central pensions'!X72</f>
        <v>29032920.9986845</v>
      </c>
      <c r="Q72" s="67"/>
      <c r="R72" s="67" t="n">
        <f aca="false">'Central SIPA income'!G67</f>
        <v>25699122.0032859</v>
      </c>
      <c r="S72" s="67"/>
      <c r="T72" s="9" t="n">
        <f aca="false">'Central SIPA income'!J67</f>
        <v>98262820.3661562</v>
      </c>
      <c r="U72" s="9"/>
      <c r="V72" s="67" t="n">
        <f aca="false">'Central SIPA income'!F67</f>
        <v>116380.71678522</v>
      </c>
      <c r="W72" s="67"/>
      <c r="X72" s="67" t="n">
        <f aca="false">'Central SIPA income'!M67</f>
        <v>292314.807072777</v>
      </c>
      <c r="Y72" s="9"/>
      <c r="Z72" s="9" t="n">
        <f aca="false">R72+V72-N72-L72-F72</f>
        <v>-7034346.07451734</v>
      </c>
      <c r="AA72" s="32" t="n">
        <f aca="false">-AA44</f>
        <v>0</v>
      </c>
      <c r="AB72" s="9" t="n">
        <f aca="false">T72-P72-D72</f>
        <v>-81113826.6467518</v>
      </c>
      <c r="AC72" s="50"/>
      <c r="AD72" s="9"/>
      <c r="AE72" s="9"/>
      <c r="AF72" s="9"/>
      <c r="AG72" s="9" t="n">
        <f aca="false">BF72/100*$AG$57</f>
        <v>6806756483.43544</v>
      </c>
      <c r="AH72" s="40" t="n">
        <f aca="false">(AG72-AG71)/AG71</f>
        <v>0.003731391170133</v>
      </c>
      <c r="AI72" s="40"/>
      <c r="AJ72" s="40" t="n">
        <f aca="false">AB72/AG72</f>
        <v>-0.0119166635157503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13073517</v>
      </c>
      <c r="AY72" s="40" t="n">
        <f aca="false">(AW72-AW71)/AW71</f>
        <v>0.00185327479956255</v>
      </c>
      <c r="AZ72" s="39" t="n">
        <f aca="false">workers_and_wage_central!B60</f>
        <v>7188.82222029595</v>
      </c>
      <c r="BA72" s="40" t="n">
        <f aca="false">(AZ72-AZ71)/AZ71</f>
        <v>0.00187464214352776</v>
      </c>
      <c r="BB72" s="7"/>
      <c r="BC72" s="7"/>
      <c r="BD72" s="7"/>
      <c r="BE72" s="7"/>
      <c r="BF72" s="7" t="n">
        <f aca="false">BF71*(1+AY72)*(1+BA72)*(1-BE72)</f>
        <v>113.493113317474</v>
      </c>
      <c r="BG72" s="7"/>
      <c r="BH72" s="0" t="n">
        <f aca="false">BH71+1</f>
        <v>41</v>
      </c>
      <c r="BI72" s="40" t="n">
        <f aca="false">T79/AG79</f>
        <v>0.0167407599587156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151485931.343491</v>
      </c>
      <c r="E73" s="9"/>
      <c r="F73" s="67" t="n">
        <f aca="false">'Central pensions'!I73</f>
        <v>27534361.1947352</v>
      </c>
      <c r="G73" s="9" t="n">
        <f aca="false">'Central pensions'!K73</f>
        <v>2279211.5558729</v>
      </c>
      <c r="H73" s="9" t="n">
        <f aca="false">'Central pensions'!V73</f>
        <v>12539549.5042853</v>
      </c>
      <c r="I73" s="67" t="n">
        <f aca="false">'Central pensions'!M73</f>
        <v>70491.0790476156</v>
      </c>
      <c r="J73" s="9" t="n">
        <f aca="false">'Central pensions'!W73</f>
        <v>387821.118689238</v>
      </c>
      <c r="K73" s="9"/>
      <c r="L73" s="67" t="n">
        <f aca="false">'Central pensions'!N73</f>
        <v>4349074.41663906</v>
      </c>
      <c r="M73" s="67"/>
      <c r="N73" s="67" t="n">
        <f aca="false">'Central pensions'!L73</f>
        <v>1205152.70545974</v>
      </c>
      <c r="O73" s="9"/>
      <c r="P73" s="9" t="n">
        <f aca="false">'Central pensions'!X73</f>
        <v>29197762.4304756</v>
      </c>
      <c r="Q73" s="67"/>
      <c r="R73" s="67" t="n">
        <f aca="false">'Central SIPA income'!G68</f>
        <v>29965573.6656561</v>
      </c>
      <c r="S73" s="67"/>
      <c r="T73" s="9" t="n">
        <f aca="false">'Central SIPA income'!J68</f>
        <v>114575968.077847</v>
      </c>
      <c r="U73" s="9"/>
      <c r="V73" s="67" t="n">
        <f aca="false">'Central SIPA income'!F68</f>
        <v>114907.687818327</v>
      </c>
      <c r="W73" s="67"/>
      <c r="X73" s="67" t="n">
        <f aca="false">'Central SIPA income'!M68</f>
        <v>288614.982993978</v>
      </c>
      <c r="Y73" s="9"/>
      <c r="Z73" s="9" t="n">
        <f aca="false">R73+V73-N73-L73-F73</f>
        <v>-3008106.96335949</v>
      </c>
      <c r="AA73" s="61" t="n">
        <f aca="false">-AA45</f>
        <v>0</v>
      </c>
      <c r="AB73" s="9" t="n">
        <f aca="false">T73-P73-D73</f>
        <v>-66107725.6961196</v>
      </c>
      <c r="AC73" s="50"/>
      <c r="AD73" s="9"/>
      <c r="AE73" s="9"/>
      <c r="AF73" s="9"/>
      <c r="AG73" s="9" t="n">
        <f aca="false">BF73/100*$AG$57</f>
        <v>6879487573.70567</v>
      </c>
      <c r="AH73" s="40" t="n">
        <f aca="false">(AG73-AG72)/AG72</f>
        <v>0.0106851318167801</v>
      </c>
      <c r="AI73" s="40" t="n">
        <f aca="false">(AG73-AG69)/AG69</f>
        <v>0.0328937761416234</v>
      </c>
      <c r="AJ73" s="40" t="n">
        <f aca="false">AB73/AG73</f>
        <v>-0.00960939677379349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13138041</v>
      </c>
      <c r="AY73" s="40" t="n">
        <f aca="false">(AW73-AW72)/AW72</f>
        <v>0.00493547375201333</v>
      </c>
      <c r="AZ73" s="39" t="n">
        <f aca="false">workers_and_wage_central!B61</f>
        <v>7229.95249257182</v>
      </c>
      <c r="BA73" s="40" t="n">
        <f aca="false">(AZ73-AZ72)/AZ72</f>
        <v>0.00572142014581284</v>
      </c>
      <c r="BB73" s="7"/>
      <c r="BC73" s="7"/>
      <c r="BD73" s="7"/>
      <c r="BE73" s="7"/>
      <c r="BF73" s="7" t="n">
        <f aca="false">BF72*(1+AY73)*(1+BA73)*(1-BE73)</f>
        <v>114.705802193568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0.0145965029082105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152725590.823406</v>
      </c>
      <c r="E74" s="6"/>
      <c r="F74" s="8" t="n">
        <f aca="false">'Central pensions'!I74</f>
        <v>27759683.9793378</v>
      </c>
      <c r="G74" s="6" t="n">
        <f aca="false">'Central pensions'!K74</f>
        <v>2310068.38243646</v>
      </c>
      <c r="H74" s="6" t="n">
        <f aca="false">'Central pensions'!V74</f>
        <v>12709314.6598023</v>
      </c>
      <c r="I74" s="8" t="n">
        <f aca="false">'Central pensions'!M74</f>
        <v>71445.4138897872</v>
      </c>
      <c r="J74" s="6" t="n">
        <f aca="false">'Central pensions'!W74</f>
        <v>393071.587416565</v>
      </c>
      <c r="K74" s="6"/>
      <c r="L74" s="8" t="n">
        <f aca="false">'Central pensions'!N74</f>
        <v>5281626.00763797</v>
      </c>
      <c r="M74" s="8"/>
      <c r="N74" s="8" t="n">
        <f aca="false">'Central pensions'!L74</f>
        <v>1215457.74284933</v>
      </c>
      <c r="O74" s="6"/>
      <c r="P74" s="6" t="n">
        <f aca="false">'Central pensions'!X74</f>
        <v>34093472.3445727</v>
      </c>
      <c r="Q74" s="8"/>
      <c r="R74" s="8" t="n">
        <f aca="false">'Central SIPA income'!G69</f>
        <v>26291983.5501253</v>
      </c>
      <c r="S74" s="8"/>
      <c r="T74" s="6" t="n">
        <f aca="false">'Central SIPA income'!J69</f>
        <v>100529677.874815</v>
      </c>
      <c r="U74" s="6"/>
      <c r="V74" s="8" t="n">
        <f aca="false">'Central SIPA income'!F69</f>
        <v>120862.52156536</v>
      </c>
      <c r="W74" s="8"/>
      <c r="X74" s="8" t="n">
        <f aca="false">'Central SIPA income'!M69</f>
        <v>303571.808540317</v>
      </c>
      <c r="Y74" s="6"/>
      <c r="Z74" s="6" t="n">
        <f aca="false">R74+V74-N74-L74-F74</f>
        <v>-7843921.65813442</v>
      </c>
      <c r="AA74" s="32" t="n">
        <f aca="false">-AA46</f>
        <v>0</v>
      </c>
      <c r="AB74" s="6" t="n">
        <f aca="false">T74-P74-D74</f>
        <v>-86289385.2931636</v>
      </c>
      <c r="AC74" s="50"/>
      <c r="AD74" s="6"/>
      <c r="AE74" s="6"/>
      <c r="AF74" s="6"/>
      <c r="AG74" s="6" t="n">
        <f aca="false">BF74/100*$AG$57</f>
        <v>6936853836.32617</v>
      </c>
      <c r="AH74" s="61" t="n">
        <f aca="false">(AG74-AG73)/AG73</f>
        <v>0.00833874064105662</v>
      </c>
      <c r="AI74" s="61"/>
      <c r="AJ74" s="61" t="n">
        <f aca="false">AB74/AG74</f>
        <v>-0.0124392681940756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0.00693128330125253</v>
      </c>
      <c r="AV74" s="5"/>
      <c r="AW74" s="65" t="n">
        <f aca="false">workers_and_wage_central!C62</f>
        <v>13187507</v>
      </c>
      <c r="AX74" s="5"/>
      <c r="AY74" s="61" t="n">
        <f aca="false">(AW74-AW73)/AW73</f>
        <v>0.00376509709476474</v>
      </c>
      <c r="AZ74" s="66" t="n">
        <f aca="false">workers_and_wage_central!B62</f>
        <v>7262.89568381582</v>
      </c>
      <c r="BA74" s="61" t="n">
        <f aca="false">(AZ74-AZ73)/AZ73</f>
        <v>0.00455648792683625</v>
      </c>
      <c r="BB74" s="5"/>
      <c r="BC74" s="5"/>
      <c r="BD74" s="5"/>
      <c r="BE74" s="5"/>
      <c r="BF74" s="5" t="n">
        <f aca="false">BF73*(1+AY74)*(1+BA74)*(1-BE74)</f>
        <v>115.662304128085</v>
      </c>
      <c r="BG74" s="5"/>
      <c r="BH74" s="5" t="n">
        <f aca="false">BH73+1</f>
        <v>43</v>
      </c>
      <c r="BI74" s="61" t="n">
        <f aca="false">T81/AG81</f>
        <v>0.0168282473752319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153204517.309899</v>
      </c>
      <c r="E75" s="9"/>
      <c r="F75" s="67" t="n">
        <f aca="false">'Central pensions'!I75</f>
        <v>27846734.5374186</v>
      </c>
      <c r="G75" s="9" t="n">
        <f aca="false">'Central pensions'!K75</f>
        <v>2397495.85325801</v>
      </c>
      <c r="H75" s="9" t="n">
        <f aca="false">'Central pensions'!V75</f>
        <v>13190314.8089883</v>
      </c>
      <c r="I75" s="67" t="n">
        <f aca="false">'Central pensions'!M75</f>
        <v>74149.3562863297</v>
      </c>
      <c r="J75" s="9" t="n">
        <f aca="false">'Central pensions'!W75</f>
        <v>407947.880690357</v>
      </c>
      <c r="K75" s="9"/>
      <c r="L75" s="67" t="n">
        <f aca="false">'Central pensions'!N75</f>
        <v>4399245.71932379</v>
      </c>
      <c r="M75" s="67"/>
      <c r="N75" s="67" t="n">
        <f aca="false">'Central pensions'!L75</f>
        <v>1219938.24989283</v>
      </c>
      <c r="O75" s="9"/>
      <c r="P75" s="9" t="n">
        <f aca="false">'Central pensions'!X75</f>
        <v>29539447.261641</v>
      </c>
      <c r="Q75" s="67"/>
      <c r="R75" s="67" t="n">
        <f aca="false">'Central SIPA income'!G70</f>
        <v>30654952.2087995</v>
      </c>
      <c r="S75" s="67"/>
      <c r="T75" s="9" t="n">
        <f aca="false">'Central SIPA income'!J70</f>
        <v>117211866.687166</v>
      </c>
      <c r="U75" s="9"/>
      <c r="V75" s="67" t="n">
        <f aca="false">'Central SIPA income'!F70</f>
        <v>119820.766576569</v>
      </c>
      <c r="W75" s="67"/>
      <c r="X75" s="67" t="n">
        <f aca="false">'Central SIPA income'!M70</f>
        <v>300955.220354771</v>
      </c>
      <c r="Y75" s="9"/>
      <c r="Z75" s="9" t="n">
        <f aca="false">R75+V75-N75-L75-F75</f>
        <v>-2691145.53125912</v>
      </c>
      <c r="AA75" s="61" t="n">
        <f aca="false">-AA47</f>
        <v>0</v>
      </c>
      <c r="AB75" s="9" t="n">
        <f aca="false">T75-P75-D75</f>
        <v>-65532097.884374</v>
      </c>
      <c r="AC75" s="50"/>
      <c r="AD75" s="9"/>
      <c r="AE75" s="9"/>
      <c r="AF75" s="9"/>
      <c r="AG75" s="9" t="n">
        <f aca="false">BF75/100*$AG$57</f>
        <v>6999631909.34312</v>
      </c>
      <c r="AH75" s="40" t="n">
        <f aca="false">(AG75-AG74)/AG74</f>
        <v>0.00904993452337142</v>
      </c>
      <c r="AI75" s="40"/>
      <c r="AJ75" s="40" t="n">
        <f aca="false">AB75/AG75</f>
        <v>-0.00936222057575652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13258337</v>
      </c>
      <c r="AX75" s="7"/>
      <c r="AY75" s="40" t="n">
        <f aca="false">(AW75-AW74)/AW74</f>
        <v>0.00537099240971019</v>
      </c>
      <c r="AZ75" s="39" t="n">
        <f aca="false">workers_and_wage_central!B63</f>
        <v>7289.47271159964</v>
      </c>
      <c r="BA75" s="40" t="n">
        <f aca="false">(AZ75-AZ74)/AZ74</f>
        <v>0.00365928810502412</v>
      </c>
      <c r="BB75" s="7"/>
      <c r="BC75" s="7"/>
      <c r="BD75" s="7"/>
      <c r="BE75" s="7"/>
      <c r="BF75" s="7" t="n">
        <f aca="false">BF74*(1+AY75)*(1+BA75)*(1-BE75)</f>
        <v>116.709040407266</v>
      </c>
      <c r="BG75" s="7"/>
      <c r="BH75" s="7" t="n">
        <f aca="false">BH74+1</f>
        <v>44</v>
      </c>
      <c r="BI75" s="40" t="n">
        <f aca="false">T82/AG82</f>
        <v>0.0146581989918262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154256290.43989</v>
      </c>
      <c r="E76" s="9"/>
      <c r="F76" s="67" t="n">
        <f aca="false">'Central pensions'!I76</f>
        <v>28037906.7538697</v>
      </c>
      <c r="G76" s="9" t="n">
        <f aca="false">'Central pensions'!K76</f>
        <v>2453297.62803944</v>
      </c>
      <c r="H76" s="9" t="n">
        <f aca="false">'Central pensions'!V76</f>
        <v>13497319.7096504</v>
      </c>
      <c r="I76" s="67" t="n">
        <f aca="false">'Central pensions'!M76</f>
        <v>75875.1843723534</v>
      </c>
      <c r="J76" s="9" t="n">
        <f aca="false">'Central pensions'!W76</f>
        <v>417442.877618052</v>
      </c>
      <c r="K76" s="9"/>
      <c r="L76" s="67" t="n">
        <f aca="false">'Central pensions'!N76</f>
        <v>4401610.3927009</v>
      </c>
      <c r="M76" s="67"/>
      <c r="N76" s="67" t="n">
        <f aca="false">'Central pensions'!L76</f>
        <v>1230073.28549764</v>
      </c>
      <c r="O76" s="9"/>
      <c r="P76" s="9" t="n">
        <f aca="false">'Central pensions'!X76</f>
        <v>29607477.5386147</v>
      </c>
      <c r="Q76" s="67"/>
      <c r="R76" s="67" t="n">
        <f aca="false">'Central SIPA income'!G71</f>
        <v>26759348.4245748</v>
      </c>
      <c r="S76" s="67"/>
      <c r="T76" s="9" t="n">
        <f aca="false">'Central SIPA income'!J71</f>
        <v>102316687.979581</v>
      </c>
      <c r="U76" s="9"/>
      <c r="V76" s="67" t="n">
        <f aca="false">'Central SIPA income'!F71</f>
        <v>122360.764736897</v>
      </c>
      <c r="W76" s="67"/>
      <c r="X76" s="67" t="n">
        <f aca="false">'Central SIPA income'!M71</f>
        <v>307334.963431726</v>
      </c>
      <c r="Y76" s="9"/>
      <c r="Z76" s="9" t="n">
        <f aca="false">R76+V76-N76-L76-F76</f>
        <v>-6787881.2427565</v>
      </c>
      <c r="AA76" s="32" t="n">
        <f aca="false">-AA48</f>
        <v>0</v>
      </c>
      <c r="AB76" s="9" t="n">
        <f aca="false">T76-P76-D76</f>
        <v>-81547079.9989245</v>
      </c>
      <c r="AC76" s="50"/>
      <c r="AD76" s="9"/>
      <c r="AE76" s="9"/>
      <c r="AF76" s="9"/>
      <c r="AG76" s="9" t="n">
        <f aca="false">BF76/100*$AG$57</f>
        <v>7034331685.3536</v>
      </c>
      <c r="AH76" s="40" t="n">
        <f aca="false">(AG76-AG75)/AG75</f>
        <v>0.00495737153894659</v>
      </c>
      <c r="AI76" s="40"/>
      <c r="AJ76" s="40" t="n">
        <f aca="false">AB76/AG76</f>
        <v>-0.0115927260252337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13296261</v>
      </c>
      <c r="AY76" s="40" t="n">
        <f aca="false">(AW76-AW75)/AW75</f>
        <v>0.00286038890096096</v>
      </c>
      <c r="AZ76" s="39" t="n">
        <f aca="false">workers_and_wage_central!B64</f>
        <v>7304.71501041358</v>
      </c>
      <c r="BA76" s="40" t="n">
        <f aca="false">(AZ76-AZ75)/AZ75</f>
        <v>0.00209100156033063</v>
      </c>
      <c r="BB76" s="7"/>
      <c r="BC76" s="7"/>
      <c r="BD76" s="7"/>
      <c r="BE76" s="7"/>
      <c r="BF76" s="7" t="n">
        <f aca="false">BF75*(1+AY76)*(1+BA76)*(1-BE76)</f>
        <v>117.287610482519</v>
      </c>
      <c r="BG76" s="7"/>
      <c r="BH76" s="0" t="n">
        <f aca="false">BH75+1</f>
        <v>45</v>
      </c>
      <c r="BI76" s="40" t="n">
        <f aca="false">T83/AG83</f>
        <v>0.0169099144181524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155299258.105717</v>
      </c>
      <c r="E77" s="9"/>
      <c r="F77" s="67" t="n">
        <f aca="false">'Central pensions'!I77</f>
        <v>28227478.4729765</v>
      </c>
      <c r="G77" s="9" t="n">
        <f aca="false">'Central pensions'!K77</f>
        <v>2552182.14889091</v>
      </c>
      <c r="H77" s="9" t="n">
        <f aca="false">'Central pensions'!V77</f>
        <v>14041353.1677248</v>
      </c>
      <c r="I77" s="67" t="n">
        <f aca="false">'Central pensions'!M77</f>
        <v>78933.4685223992</v>
      </c>
      <c r="J77" s="9" t="n">
        <f aca="false">'Central pensions'!W77</f>
        <v>434268.6546719</v>
      </c>
      <c r="K77" s="9"/>
      <c r="L77" s="67" t="n">
        <f aca="false">'Central pensions'!N77</f>
        <v>4455924.27602188</v>
      </c>
      <c r="M77" s="67"/>
      <c r="N77" s="67" t="n">
        <f aca="false">'Central pensions'!L77</f>
        <v>1239808.30354196</v>
      </c>
      <c r="O77" s="9"/>
      <c r="P77" s="9" t="n">
        <f aca="false">'Central pensions'!X77</f>
        <v>29942871.7343498</v>
      </c>
      <c r="Q77" s="67"/>
      <c r="R77" s="67" t="n">
        <f aca="false">'Central SIPA income'!G72</f>
        <v>30892576.6543805</v>
      </c>
      <c r="S77" s="67"/>
      <c r="T77" s="9" t="n">
        <f aca="false">'Central SIPA income'!J72</f>
        <v>118120444.35016</v>
      </c>
      <c r="U77" s="9"/>
      <c r="V77" s="67" t="n">
        <f aca="false">'Central SIPA income'!F72</f>
        <v>126702.392293241</v>
      </c>
      <c r="W77" s="67"/>
      <c r="X77" s="67" t="n">
        <f aca="false">'Central SIPA income'!M72</f>
        <v>318239.880127304</v>
      </c>
      <c r="Y77" s="9"/>
      <c r="Z77" s="9" t="n">
        <f aca="false">R77+V77-N77-L77-F77</f>
        <v>-2903932.00586658</v>
      </c>
      <c r="AA77" s="61" t="n">
        <f aca="false">-AA49</f>
        <v>0</v>
      </c>
      <c r="AB77" s="9" t="n">
        <f aca="false">T77-P77-D77</f>
        <v>-67121685.4899064</v>
      </c>
      <c r="AC77" s="50"/>
      <c r="AD77" s="9"/>
      <c r="AE77" s="9"/>
      <c r="AF77" s="9"/>
      <c r="AG77" s="9" t="n">
        <f aca="false">BF77/100*$AG$57</f>
        <v>7072169963.97031</v>
      </c>
      <c r="AH77" s="40" t="n">
        <f aca="false">(AG77-AG76)/AG76</f>
        <v>0.00537908650163552</v>
      </c>
      <c r="AI77" s="40" t="n">
        <f aca="false">(AG77-AG73)/AG73</f>
        <v>0.0280082474457987</v>
      </c>
      <c r="AJ77" s="40" t="n">
        <f aca="false">AB77/AG77</f>
        <v>-0.00949096045935869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13372102</v>
      </c>
      <c r="AY77" s="40" t="n">
        <f aca="false">(AW77-AW76)/AW76</f>
        <v>0.00570393436169762</v>
      </c>
      <c r="AZ77" s="39" t="n">
        <f aca="false">workers_and_wage_central!B65</f>
        <v>7302.35554759513</v>
      </c>
      <c r="BA77" s="40" t="n">
        <f aca="false">(AZ77-AZ76)/AZ76</f>
        <v>-0.000323005458130322</v>
      </c>
      <c r="BB77" s="7"/>
      <c r="BC77" s="7"/>
      <c r="BD77" s="7"/>
      <c r="BE77" s="7"/>
      <c r="BF77" s="7" t="n">
        <f aca="false">BF76*(1+AY77)*(1+BA77)*(1-BE77)</f>
        <v>117.918510684874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0.0147181135623602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155747925.451045</v>
      </c>
      <c r="E78" s="6"/>
      <c r="F78" s="8" t="n">
        <f aca="false">'Central pensions'!I78</f>
        <v>28309029.0739664</v>
      </c>
      <c r="G78" s="6" t="n">
        <f aca="false">'Central pensions'!K78</f>
        <v>2646891.47491621</v>
      </c>
      <c r="H78" s="6" t="n">
        <f aca="false">'Central pensions'!V78</f>
        <v>14562415.9357471</v>
      </c>
      <c r="I78" s="8" t="n">
        <f aca="false">'Central pensions'!M78</f>
        <v>81862.6229355531</v>
      </c>
      <c r="J78" s="6" t="n">
        <f aca="false">'Central pensions'!W78</f>
        <v>450383.9980128</v>
      </c>
      <c r="K78" s="6"/>
      <c r="L78" s="8" t="n">
        <f aca="false">'Central pensions'!N78</f>
        <v>5473370.68822832</v>
      </c>
      <c r="M78" s="8"/>
      <c r="N78" s="8" t="n">
        <f aca="false">'Central pensions'!L78</f>
        <v>1244250.25183164</v>
      </c>
      <c r="O78" s="6"/>
      <c r="P78" s="6" t="n">
        <f aca="false">'Central pensions'!X78</f>
        <v>35246844.292929</v>
      </c>
      <c r="Q78" s="8"/>
      <c r="R78" s="8" t="n">
        <f aca="false">'Central SIPA income'!G73</f>
        <v>27044099.162864</v>
      </c>
      <c r="S78" s="8"/>
      <c r="T78" s="6" t="n">
        <f aca="false">'Central SIPA income'!J73</f>
        <v>103405457.10726</v>
      </c>
      <c r="U78" s="6"/>
      <c r="V78" s="8" t="n">
        <f aca="false">'Central SIPA income'!F73</f>
        <v>125491.227975352</v>
      </c>
      <c r="W78" s="8"/>
      <c r="X78" s="8" t="n">
        <f aca="false">'Central SIPA income'!M73</f>
        <v>315197.784549129</v>
      </c>
      <c r="Y78" s="6"/>
      <c r="Z78" s="6" t="n">
        <f aca="false">R78+V78-N78-L78-F78</f>
        <v>-7857059.62318696</v>
      </c>
      <c r="AA78" s="32" t="n">
        <f aca="false">-AA50</f>
        <v>0</v>
      </c>
      <c r="AB78" s="6" t="n">
        <f aca="false">T78-P78-D78</f>
        <v>-87589312.6367145</v>
      </c>
      <c r="AC78" s="50"/>
      <c r="AD78" s="6"/>
      <c r="AE78" s="6"/>
      <c r="AF78" s="6"/>
      <c r="AG78" s="6" t="n">
        <f aca="false">BF78/100*$AG$57</f>
        <v>7097174570.61891</v>
      </c>
      <c r="AH78" s="61" t="n">
        <f aca="false">(AG78-AG77)/AG77</f>
        <v>0.00353563429272578</v>
      </c>
      <c r="AI78" s="61"/>
      <c r="AJ78" s="61" t="n">
        <f aca="false">AB78/AG78</f>
        <v>-0.0123414341531515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0.00289037575752001</v>
      </c>
      <c r="AV78" s="5"/>
      <c r="AW78" s="65" t="n">
        <f aca="false">workers_and_wage_central!C66</f>
        <v>13357371</v>
      </c>
      <c r="AX78" s="5"/>
      <c r="AY78" s="61" t="n">
        <f aca="false">(AW78-AW77)/AW77</f>
        <v>-0.0011016218691721</v>
      </c>
      <c r="AZ78" s="66" t="n">
        <f aca="false">workers_and_wage_central!B66</f>
        <v>7336.25578609869</v>
      </c>
      <c r="BA78" s="61" t="n">
        <f aca="false">(AZ78-AZ77)/AZ77</f>
        <v>0.00464237029854351</v>
      </c>
      <c r="BB78" s="5"/>
      <c r="BC78" s="5"/>
      <c r="BD78" s="5"/>
      <c r="BE78" s="5"/>
      <c r="BF78" s="5" t="n">
        <f aca="false">BF77*(1+AY78)*(1+BA78)*(1-BE78)</f>
        <v>118.335427414999</v>
      </c>
      <c r="BG78" s="5"/>
      <c r="BH78" s="5" t="n">
        <f aca="false">BH77+1</f>
        <v>47</v>
      </c>
      <c r="BI78" s="61" t="n">
        <f aca="false">T85/AG85</f>
        <v>0.016902461644331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156166846.934787</v>
      </c>
      <c r="E79" s="9"/>
      <c r="F79" s="67" t="n">
        <f aca="false">'Central pensions'!I79</f>
        <v>28385173.0125042</v>
      </c>
      <c r="G79" s="9" t="n">
        <f aca="false">'Central pensions'!K79</f>
        <v>2695546.74162515</v>
      </c>
      <c r="H79" s="9" t="n">
        <f aca="false">'Central pensions'!V79</f>
        <v>14830102.8575552</v>
      </c>
      <c r="I79" s="67" t="n">
        <f aca="false">'Central pensions'!M79</f>
        <v>83367.4249987155</v>
      </c>
      <c r="J79" s="9" t="n">
        <f aca="false">'Central pensions'!W79</f>
        <v>458662.974975932</v>
      </c>
      <c r="K79" s="9"/>
      <c r="L79" s="67" t="n">
        <f aca="false">'Central pensions'!N79</f>
        <v>4430888.3020333</v>
      </c>
      <c r="M79" s="67"/>
      <c r="N79" s="67" t="n">
        <f aca="false">'Central pensions'!L79</f>
        <v>1248532.97029543</v>
      </c>
      <c r="O79" s="9"/>
      <c r="P79" s="9" t="n">
        <f aca="false">'Central pensions'!X79</f>
        <v>29860960.4885918</v>
      </c>
      <c r="Q79" s="67"/>
      <c r="R79" s="67" t="n">
        <f aca="false">'Central SIPA income'!G74</f>
        <v>31282304.829827</v>
      </c>
      <c r="S79" s="67"/>
      <c r="T79" s="9" t="n">
        <f aca="false">'Central SIPA income'!J74</f>
        <v>119610603.807383</v>
      </c>
      <c r="U79" s="9"/>
      <c r="V79" s="67" t="n">
        <f aca="false">'Central SIPA income'!F74</f>
        <v>125819.7556727</v>
      </c>
      <c r="W79" s="67"/>
      <c r="X79" s="67" t="n">
        <f aca="false">'Central SIPA income'!M74</f>
        <v>316022.951407703</v>
      </c>
      <c r="Y79" s="9"/>
      <c r="Z79" s="9" t="n">
        <f aca="false">R79+V79-N79-L79-F79</f>
        <v>-2656469.69933327</v>
      </c>
      <c r="AA79" s="61" t="n">
        <f aca="false">-AA51</f>
        <v>0</v>
      </c>
      <c r="AB79" s="9" t="n">
        <f aca="false">T79-P79-D79</f>
        <v>-66417203.6159955</v>
      </c>
      <c r="AC79" s="50"/>
      <c r="AD79" s="9"/>
      <c r="AE79" s="9"/>
      <c r="AF79" s="9"/>
      <c r="AG79" s="9" t="n">
        <f aca="false">BF79/100*$AG$57</f>
        <v>7144872998.73808</v>
      </c>
      <c r="AH79" s="40" t="n">
        <f aca="false">(AG79-AG78)/AG78</f>
        <v>0.00672076298033267</v>
      </c>
      <c r="AI79" s="40"/>
      <c r="AJ79" s="40" t="n">
        <f aca="false">AB79/AG79</f>
        <v>-0.00929578505142443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13429265</v>
      </c>
      <c r="AX79" s="7"/>
      <c r="AY79" s="40" t="n">
        <f aca="false">(AW79-AW78)/AW78</f>
        <v>0.00538234657104306</v>
      </c>
      <c r="AZ79" s="39" t="n">
        <f aca="false">workers_and_wage_central!B67</f>
        <v>7346.02218508148</v>
      </c>
      <c r="BA79" s="40" t="n">
        <f aca="false">(AZ79-AZ78)/AZ78</f>
        <v>0.00133125115420463</v>
      </c>
      <c r="BB79" s="7"/>
      <c r="BC79" s="7"/>
      <c r="BD79" s="7"/>
      <c r="BE79" s="7"/>
      <c r="BF79" s="7" t="n">
        <f aca="false">BF78*(1+AY79)*(1+BA79)*(1-BE79)</f>
        <v>119.130731774831</v>
      </c>
      <c r="BG79" s="7"/>
      <c r="BH79" s="7" t="n">
        <f aca="false">BH78+1</f>
        <v>48</v>
      </c>
      <c r="BI79" s="40" t="n">
        <f aca="false">T86/AG86</f>
        <v>0.0147414440304961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156975133.284457</v>
      </c>
      <c r="E80" s="9"/>
      <c r="F80" s="67" t="n">
        <f aca="false">'Central pensions'!I80</f>
        <v>28532088.6244241</v>
      </c>
      <c r="G80" s="9" t="n">
        <f aca="false">'Central pensions'!K80</f>
        <v>2779290.9639951</v>
      </c>
      <c r="H80" s="9" t="n">
        <f aca="false">'Central pensions'!V80</f>
        <v>15290838.8604945</v>
      </c>
      <c r="I80" s="67" t="n">
        <f aca="false">'Central pensions'!M80</f>
        <v>85957.4524946944</v>
      </c>
      <c r="J80" s="9" t="n">
        <f aca="false">'Central pensions'!W80</f>
        <v>472912.542077152</v>
      </c>
      <c r="K80" s="9"/>
      <c r="L80" s="67" t="n">
        <f aca="false">'Central pensions'!N80</f>
        <v>4488296.97485348</v>
      </c>
      <c r="M80" s="67"/>
      <c r="N80" s="67" t="n">
        <f aca="false">'Central pensions'!L80</f>
        <v>1256557.36194594</v>
      </c>
      <c r="O80" s="9"/>
      <c r="P80" s="9" t="n">
        <f aca="false">'Central pensions'!X80</f>
        <v>30203002.2000479</v>
      </c>
      <c r="Q80" s="67"/>
      <c r="R80" s="67" t="n">
        <f aca="false">'Central SIPA income'!G75</f>
        <v>27271114.2888578</v>
      </c>
      <c r="S80" s="67"/>
      <c r="T80" s="9" t="n">
        <f aca="false">'Central SIPA income'!J75</f>
        <v>104273469.117284</v>
      </c>
      <c r="U80" s="9"/>
      <c r="V80" s="67" t="n">
        <f aca="false">'Central SIPA income'!F75</f>
        <v>128084.978250301</v>
      </c>
      <c r="W80" s="67"/>
      <c r="X80" s="67" t="n">
        <f aca="false">'Central SIPA income'!M75</f>
        <v>321712.537440846</v>
      </c>
      <c r="Y80" s="9"/>
      <c r="Z80" s="9" t="n">
        <f aca="false">R80+V80-N80-L80-F80</f>
        <v>-6877743.6941154</v>
      </c>
      <c r="AA80" s="32" t="n">
        <f aca="false">-AA52</f>
        <v>0</v>
      </c>
      <c r="AB80" s="9" t="n">
        <f aca="false">T80-P80-D80</f>
        <v>-82904666.3672203</v>
      </c>
      <c r="AC80" s="50"/>
      <c r="AD80" s="9"/>
      <c r="AE80" s="9"/>
      <c r="AF80" s="9"/>
      <c r="AG80" s="9" t="n">
        <f aca="false">BF80/100*$AG$57</f>
        <v>7143729547.6186</v>
      </c>
      <c r="AH80" s="40" t="n">
        <f aca="false">(AG80-AG79)/AG79</f>
        <v>-0.000160037990833719</v>
      </c>
      <c r="AI80" s="40"/>
      <c r="AJ80" s="40" t="n">
        <f aca="false">AB80/AG80</f>
        <v>-0.0116052358665869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13409996</v>
      </c>
      <c r="AY80" s="40" t="n">
        <f aca="false">(AW80-AW79)/AW79</f>
        <v>-0.00143485142336531</v>
      </c>
      <c r="AZ80" s="39" t="n">
        <f aca="false">workers_and_wage_central!B68</f>
        <v>7355.40044925439</v>
      </c>
      <c r="BA80" s="40" t="n">
        <f aca="false">(AZ80-AZ79)/AZ79</f>
        <v>0.00127664522875518</v>
      </c>
      <c r="BB80" s="7"/>
      <c r="BC80" s="7"/>
      <c r="BD80" s="7"/>
      <c r="BE80" s="7"/>
      <c r="BF80" s="7" t="n">
        <f aca="false">BF79*(1+AY80)*(1+BA80)*(1-BE80)</f>
        <v>119.111666331872</v>
      </c>
      <c r="BG80" s="7"/>
      <c r="BH80" s="0" t="n">
        <f aca="false">BH79+1</f>
        <v>49</v>
      </c>
      <c r="BI80" s="40" t="n">
        <f aca="false">T87/AG87</f>
        <v>0.017032106368939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157926668.073882</v>
      </c>
      <c r="E81" s="9"/>
      <c r="F81" s="67" t="n">
        <f aca="false">'Central pensions'!I81</f>
        <v>28705041.3359335</v>
      </c>
      <c r="G81" s="9" t="n">
        <f aca="false">'Central pensions'!K81</f>
        <v>2826529.6523315</v>
      </c>
      <c r="H81" s="9" t="n">
        <f aca="false">'Central pensions'!V81</f>
        <v>15550732.186055</v>
      </c>
      <c r="I81" s="67" t="n">
        <f aca="false">'Central pensions'!M81</f>
        <v>87418.4428556133</v>
      </c>
      <c r="J81" s="9" t="n">
        <f aca="false">'Central pensions'!W81</f>
        <v>480950.479981082</v>
      </c>
      <c r="K81" s="9"/>
      <c r="L81" s="67" t="n">
        <f aca="false">'Central pensions'!N81</f>
        <v>4402876.91780754</v>
      </c>
      <c r="M81" s="67"/>
      <c r="N81" s="67" t="n">
        <f aca="false">'Central pensions'!L81</f>
        <v>1265193.80514811</v>
      </c>
      <c r="O81" s="9"/>
      <c r="P81" s="9" t="n">
        <f aca="false">'Central pensions'!X81</f>
        <v>29807272.2803023</v>
      </c>
      <c r="Q81" s="67"/>
      <c r="R81" s="67" t="n">
        <f aca="false">'Central SIPA income'!G76</f>
        <v>31486819.2415636</v>
      </c>
      <c r="S81" s="67"/>
      <c r="T81" s="9" t="n">
        <f aca="false">'Central SIPA income'!J76</f>
        <v>120392582.38627</v>
      </c>
      <c r="U81" s="9"/>
      <c r="V81" s="67" t="n">
        <f aca="false">'Central SIPA income'!F76</f>
        <v>128059.911731598</v>
      </c>
      <c r="W81" s="67"/>
      <c r="X81" s="67" t="n">
        <f aca="false">'Central SIPA income'!M76</f>
        <v>321649.577572743</v>
      </c>
      <c r="Y81" s="9"/>
      <c r="Z81" s="9" t="n">
        <f aca="false">R81+V81-N81-L81-F81</f>
        <v>-2758232.90559399</v>
      </c>
      <c r="AA81" s="61" t="n">
        <f aca="false">-AA53</f>
        <v>0</v>
      </c>
      <c r="AB81" s="9" t="n">
        <f aca="false">T81-P81-D81</f>
        <v>-67341357.9679143</v>
      </c>
      <c r="AC81" s="50"/>
      <c r="AD81" s="9"/>
      <c r="AE81" s="9"/>
      <c r="AF81" s="9"/>
      <c r="AG81" s="9" t="n">
        <f aca="false">BF81/100*$AG$57</f>
        <v>7154196138.30167</v>
      </c>
      <c r="AH81" s="40" t="n">
        <f aca="false">(AG81-AG80)/AG80</f>
        <v>0.0014651437478553</v>
      </c>
      <c r="AI81" s="40" t="n">
        <f aca="false">(AG81-AG77)/AG77</f>
        <v>0.0115984449962661</v>
      </c>
      <c r="AJ81" s="40" t="n">
        <f aca="false">AB81/AG81</f>
        <v>-0.0094128476024562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13445152</v>
      </c>
      <c r="AY81" s="40" t="n">
        <f aca="false">(AW81-AW80)/AW80</f>
        <v>0.00262162643448961</v>
      </c>
      <c r="AZ81" s="39" t="n">
        <f aca="false">workers_and_wage_central!B69</f>
        <v>7346.9162982561</v>
      </c>
      <c r="BA81" s="40" t="n">
        <f aca="false">(AZ81-AZ80)/AZ80</f>
        <v>-0.00115345874868751</v>
      </c>
      <c r="BB81" s="7"/>
      <c r="BC81" s="7"/>
      <c r="BD81" s="7"/>
      <c r="BE81" s="7"/>
      <c r="BF81" s="7" t="n">
        <f aca="false">BF80*(1+AY81)*(1+BA81)*(1-BE81)</f>
        <v>119.286182045094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0.0148114033575386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158567561.223291</v>
      </c>
      <c r="E82" s="6"/>
      <c r="F82" s="8" t="n">
        <f aca="false">'Central pensions'!I82</f>
        <v>28821531.252235</v>
      </c>
      <c r="G82" s="6" t="n">
        <f aca="false">'Central pensions'!K82</f>
        <v>2948335.3111197</v>
      </c>
      <c r="H82" s="6" t="n">
        <f aca="false">'Central pensions'!V82</f>
        <v>16220870.9822282</v>
      </c>
      <c r="I82" s="8" t="n">
        <f aca="false">'Central pensions'!M82</f>
        <v>91185.6281789606</v>
      </c>
      <c r="J82" s="6" t="n">
        <f aca="false">'Central pensions'!W82</f>
        <v>501676.422130774</v>
      </c>
      <c r="K82" s="6"/>
      <c r="L82" s="8" t="n">
        <f aca="false">'Central pensions'!N82</f>
        <v>5326403.15378886</v>
      </c>
      <c r="M82" s="8"/>
      <c r="N82" s="8" t="n">
        <f aca="false">'Central pensions'!L82</f>
        <v>1271921.83490893</v>
      </c>
      <c r="O82" s="6"/>
      <c r="P82" s="6" t="n">
        <f aca="false">'Central pensions'!X82</f>
        <v>34636469.9437227</v>
      </c>
      <c r="Q82" s="8"/>
      <c r="R82" s="8" t="n">
        <f aca="false">'Central SIPA income'!G77</f>
        <v>27523362.9423114</v>
      </c>
      <c r="S82" s="8"/>
      <c r="T82" s="6" t="n">
        <f aca="false">'Central SIPA income'!J77</f>
        <v>105237963.706584</v>
      </c>
      <c r="U82" s="6"/>
      <c r="V82" s="8" t="n">
        <f aca="false">'Central SIPA income'!F77</f>
        <v>124360.739679882</v>
      </c>
      <c r="W82" s="8"/>
      <c r="X82" s="8" t="n">
        <f aca="false">'Central SIPA income'!M77</f>
        <v>312358.323879729</v>
      </c>
      <c r="Y82" s="6"/>
      <c r="Z82" s="6" t="n">
        <f aca="false">R82+V82-N82-L82-F82</f>
        <v>-7772132.55894156</v>
      </c>
      <c r="AA82" s="32" t="n">
        <f aca="false">-AA54</f>
        <v>0</v>
      </c>
      <c r="AB82" s="6" t="n">
        <f aca="false">T82-P82-D82</f>
        <v>-87966067.4604299</v>
      </c>
      <c r="AC82" s="50"/>
      <c r="AD82" s="6"/>
      <c r="AE82" s="6"/>
      <c r="AF82" s="6"/>
      <c r="AG82" s="6" t="n">
        <f aca="false">BF82/100*$AG$57</f>
        <v>7179460707.63994</v>
      </c>
      <c r="AH82" s="61" t="n">
        <f aca="false">(AG82-AG81)/AG81</f>
        <v>0.00353143369986886</v>
      </c>
      <c r="AI82" s="61"/>
      <c r="AJ82" s="61" t="n">
        <f aca="false">AB82/AG82</f>
        <v>-0.0122524617157974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0.00687482294928511</v>
      </c>
      <c r="AV82" s="5"/>
      <c r="AW82" s="65" t="n">
        <f aca="false">workers_and_wage_central!C70</f>
        <v>13470832</v>
      </c>
      <c r="AX82" s="5"/>
      <c r="AY82" s="61" t="n">
        <f aca="false">(AW82-AW81)/AW81</f>
        <v>0.00190998212589936</v>
      </c>
      <c r="AZ82" s="66" t="n">
        <f aca="false">workers_and_wage_central!B70</f>
        <v>7358.80625764182</v>
      </c>
      <c r="BA82" s="61" t="n">
        <f aca="false">(AZ82-AZ81)/AZ81</f>
        <v>0.00161836053427563</v>
      </c>
      <c r="BB82" s="5"/>
      <c r="BC82" s="5"/>
      <c r="BD82" s="5"/>
      <c r="BE82" s="5"/>
      <c r="BF82" s="5" t="n">
        <f aca="false">BF81*(1+AY82)*(1+BA82)*(1-BE82)</f>
        <v>119.707433288297</v>
      </c>
      <c r="BG82" s="5"/>
      <c r="BH82" s="5" t="n">
        <f aca="false">BH81+1</f>
        <v>51</v>
      </c>
      <c r="BI82" s="61" t="n">
        <f aca="false">T89/AG89</f>
        <v>0.0169562313346637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159074673.0274</v>
      </c>
      <c r="E83" s="9"/>
      <c r="F83" s="67" t="n">
        <f aca="false">'Central pensions'!I83</f>
        <v>28913704.8254284</v>
      </c>
      <c r="G83" s="9" t="n">
        <f aca="false">'Central pensions'!K83</f>
        <v>3049013.61406503</v>
      </c>
      <c r="H83" s="9" t="n">
        <f aca="false">'Central pensions'!V83</f>
        <v>16774773.3001317</v>
      </c>
      <c r="I83" s="67" t="n">
        <f aca="false">'Central pensions'!M83</f>
        <v>94299.3901257236</v>
      </c>
      <c r="J83" s="9" t="n">
        <f aca="false">'Central pensions'!W83</f>
        <v>518807.421653563</v>
      </c>
      <c r="K83" s="9"/>
      <c r="L83" s="67" t="n">
        <f aca="false">'Central pensions'!N83</f>
        <v>4430897.52074881</v>
      </c>
      <c r="M83" s="67"/>
      <c r="N83" s="67" t="n">
        <f aca="false">'Central pensions'!L83</f>
        <v>1276991.88415188</v>
      </c>
      <c r="O83" s="9"/>
      <c r="P83" s="9" t="n">
        <f aca="false">'Central pensions'!X83</f>
        <v>30017580.8718515</v>
      </c>
      <c r="Q83" s="67"/>
      <c r="R83" s="67" t="n">
        <f aca="false">'Central SIPA income'!G78</f>
        <v>32037092.0790503</v>
      </c>
      <c r="S83" s="67"/>
      <c r="T83" s="9" t="n">
        <f aca="false">'Central SIPA income'!J78</f>
        <v>122496598.273482</v>
      </c>
      <c r="U83" s="9"/>
      <c r="V83" s="67" t="n">
        <f aca="false">'Central SIPA income'!F78</f>
        <v>123885.650006251</v>
      </c>
      <c r="W83" s="67"/>
      <c r="X83" s="67" t="n">
        <f aca="false">'Central SIPA income'!M78</f>
        <v>311165.035591721</v>
      </c>
      <c r="Y83" s="9"/>
      <c r="Z83" s="9" t="n">
        <f aca="false">R83+V83-N83-L83-F83</f>
        <v>-2460616.50127262</v>
      </c>
      <c r="AA83" s="61" t="n">
        <f aca="false">-AA55</f>
        <v>0</v>
      </c>
      <c r="AB83" s="9" t="n">
        <f aca="false">T83-P83-D83</f>
        <v>-66595655.6257694</v>
      </c>
      <c r="AC83" s="50"/>
      <c r="AD83" s="9"/>
      <c r="AE83" s="9"/>
      <c r="AF83" s="9"/>
      <c r="AG83" s="9" t="n">
        <f aca="false">BF83/100*$AG$57</f>
        <v>7244069676.77998</v>
      </c>
      <c r="AH83" s="40" t="n">
        <f aca="false">(AG83-AG82)/AG82</f>
        <v>0.00899913959711299</v>
      </c>
      <c r="AI83" s="40"/>
      <c r="AJ83" s="40" t="n">
        <f aca="false">AB83/AG83</f>
        <v>-0.00919312742659475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13465323</v>
      </c>
      <c r="AX83" s="7"/>
      <c r="AY83" s="40" t="n">
        <f aca="false">(AW83-AW82)/AW82</f>
        <v>-0.000408957664975705</v>
      </c>
      <c r="AZ83" s="39" t="n">
        <f aca="false">workers_and_wage_central!B71</f>
        <v>7428.06694733652</v>
      </c>
      <c r="BA83" s="40" t="n">
        <f aca="false">(AZ83-AZ82)/AZ82</f>
        <v>0.00941194634969065</v>
      </c>
      <c r="BB83" s="7"/>
      <c r="BC83" s="7"/>
      <c r="BD83" s="7"/>
      <c r="BE83" s="7"/>
      <c r="BF83" s="7" t="n">
        <f aca="false">BF82*(1+AY83)*(1+BA83)*(1-BE83)</f>
        <v>120.784697191271</v>
      </c>
      <c r="BG83" s="7"/>
      <c r="BH83" s="7" t="n">
        <f aca="false">BH82+1</f>
        <v>52</v>
      </c>
      <c r="BI83" s="40" t="n">
        <f aca="false">T90/AG90</f>
        <v>0.0147292470075506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159276239.486026</v>
      </c>
      <c r="E84" s="9"/>
      <c r="F84" s="67" t="n">
        <f aca="false">'Central pensions'!I84</f>
        <v>28950341.9152712</v>
      </c>
      <c r="G84" s="9" t="n">
        <f aca="false">'Central pensions'!K84</f>
        <v>3132549.37944589</v>
      </c>
      <c r="H84" s="9" t="n">
        <f aca="false">'Central pensions'!V84</f>
        <v>17234362.4342218</v>
      </c>
      <c r="I84" s="67" t="n">
        <f aca="false">'Central pensions'!M84</f>
        <v>96882.9704983258</v>
      </c>
      <c r="J84" s="9" t="n">
        <f aca="false">'Central pensions'!W84</f>
        <v>533021.518584174</v>
      </c>
      <c r="K84" s="9"/>
      <c r="L84" s="67" t="n">
        <f aca="false">'Central pensions'!N84</f>
        <v>4340987.29733719</v>
      </c>
      <c r="M84" s="67"/>
      <c r="N84" s="67" t="n">
        <f aca="false">'Central pensions'!L84</f>
        <v>1278973.41495698</v>
      </c>
      <c r="O84" s="9"/>
      <c r="P84" s="9" t="n">
        <f aca="false">'Central pensions'!X84</f>
        <v>29561938.0929969</v>
      </c>
      <c r="Q84" s="67"/>
      <c r="R84" s="67" t="n">
        <f aca="false">'Central SIPA income'!G79</f>
        <v>28107377.4254023</v>
      </c>
      <c r="S84" s="67"/>
      <c r="T84" s="9" t="n">
        <f aca="false">'Central SIPA income'!J79</f>
        <v>107470993.70021</v>
      </c>
      <c r="U84" s="9"/>
      <c r="V84" s="67" t="n">
        <f aca="false">'Central SIPA income'!F79</f>
        <v>127890.03618959</v>
      </c>
      <c r="W84" s="67"/>
      <c r="X84" s="67" t="n">
        <f aca="false">'Central SIPA income'!M79</f>
        <v>321222.899187696</v>
      </c>
      <c r="Y84" s="9"/>
      <c r="Z84" s="9" t="n">
        <f aca="false">R84+V84-N84-L84-F84</f>
        <v>-6335035.16597344</v>
      </c>
      <c r="AA84" s="32" t="n">
        <f aca="false">-AA56</f>
        <v>0</v>
      </c>
      <c r="AB84" s="9" t="n">
        <f aca="false">T84-P84-D84</f>
        <v>-81367183.8788129</v>
      </c>
      <c r="AC84" s="50"/>
      <c r="AD84" s="9"/>
      <c r="AE84" s="9"/>
      <c r="AF84" s="9"/>
      <c r="AG84" s="9" t="n">
        <f aca="false">BF84/100*$AG$57</f>
        <v>7301954373.76255</v>
      </c>
      <c r="AH84" s="40" t="n">
        <f aca="false">(AG84-AG83)/AG83</f>
        <v>0.00799063227789103</v>
      </c>
      <c r="AI84" s="40"/>
      <c r="AJ84" s="40" t="n">
        <f aca="false">AB84/AG84</f>
        <v>-0.0111432062861393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13493412</v>
      </c>
      <c r="AY84" s="40" t="n">
        <f aca="false">(AW84-AW83)/AW83</f>
        <v>0.00208602496947158</v>
      </c>
      <c r="AZ84" s="39" t="n">
        <f aca="false">workers_and_wage_central!B72</f>
        <v>7471.83546350359</v>
      </c>
      <c r="BA84" s="40" t="n">
        <f aca="false">(AZ84-AZ83)/AZ83</f>
        <v>0.00589231579055243</v>
      </c>
      <c r="BB84" s="7"/>
      <c r="BC84" s="7"/>
      <c r="BD84" s="7"/>
      <c r="BE84" s="7"/>
      <c r="BF84" s="7" t="n">
        <f aca="false">BF83*(1+AY84)*(1+BA84)*(1-BE84)</f>
        <v>121.749843291323</v>
      </c>
      <c r="BG84" s="7"/>
      <c r="BH84" s="0" t="n">
        <f aca="false">BH83+1</f>
        <v>53</v>
      </c>
      <c r="BI84" s="40" t="n">
        <f aca="false">T91/AG91</f>
        <v>0.0169345685212409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160064826.041602</v>
      </c>
      <c r="E85" s="9"/>
      <c r="F85" s="67" t="n">
        <f aca="false">'Central pensions'!I85</f>
        <v>29093676.8564238</v>
      </c>
      <c r="G85" s="9" t="n">
        <f aca="false">'Central pensions'!K85</f>
        <v>3208508.82650938</v>
      </c>
      <c r="H85" s="9" t="n">
        <f aca="false">'Central pensions'!V85</f>
        <v>17652268.9003049</v>
      </c>
      <c r="I85" s="67" t="n">
        <f aca="false">'Central pensions'!M85</f>
        <v>99232.2317477129</v>
      </c>
      <c r="J85" s="9" t="n">
        <f aca="false">'Central pensions'!W85</f>
        <v>545946.460834174</v>
      </c>
      <c r="K85" s="9"/>
      <c r="L85" s="67" t="n">
        <f aca="false">'Central pensions'!N85</f>
        <v>4417274.0295156</v>
      </c>
      <c r="M85" s="67"/>
      <c r="N85" s="67" t="n">
        <f aca="false">'Central pensions'!L85</f>
        <v>1285931.53728301</v>
      </c>
      <c r="O85" s="9"/>
      <c r="P85" s="9" t="n">
        <f aca="false">'Central pensions'!X85</f>
        <v>29996071.8449824</v>
      </c>
      <c r="Q85" s="67"/>
      <c r="R85" s="67" t="n">
        <f aca="false">'Central SIPA income'!G80</f>
        <v>32504100.680316</v>
      </c>
      <c r="S85" s="67"/>
      <c r="T85" s="9" t="n">
        <f aca="false">'Central SIPA income'!J80</f>
        <v>124282246.136851</v>
      </c>
      <c r="U85" s="9"/>
      <c r="V85" s="67" t="n">
        <f aca="false">'Central SIPA income'!F80</f>
        <v>128782.692405315</v>
      </c>
      <c r="W85" s="67"/>
      <c r="X85" s="67" t="n">
        <f aca="false">'Central SIPA income'!M80</f>
        <v>323464.99424167</v>
      </c>
      <c r="Y85" s="9"/>
      <c r="Z85" s="9" t="n">
        <f aca="false">R85+V85-N85-L85-F85</f>
        <v>-2163999.05050102</v>
      </c>
      <c r="AA85" s="61" t="n">
        <f aca="false">-AA57</f>
        <v>0</v>
      </c>
      <c r="AB85" s="9" t="n">
        <f aca="false">T85-P85-D85</f>
        <v>-65778651.7497336</v>
      </c>
      <c r="AC85" s="50"/>
      <c r="AD85" s="9"/>
      <c r="AE85" s="9"/>
      <c r="AF85" s="9"/>
      <c r="AG85" s="9" t="n">
        <f aca="false">BF85/100*$AG$57</f>
        <v>7352908040.97373</v>
      </c>
      <c r="AH85" s="40" t="n">
        <f aca="false">(AG85-AG84)/AG84</f>
        <v>0.00697808622226756</v>
      </c>
      <c r="AI85" s="40" t="n">
        <f aca="false">(AG85-AG81)/AG81</f>
        <v>0.0277755737794505</v>
      </c>
      <c r="AJ85" s="40" t="n">
        <f aca="false">AB85/AG85</f>
        <v>-0.00894593695218072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13584249</v>
      </c>
      <c r="AY85" s="40" t="n">
        <f aca="false">(AW85-AW84)/AW84</f>
        <v>0.00673195185917394</v>
      </c>
      <c r="AZ85" s="39" t="n">
        <f aca="false">workers_and_wage_central!B73</f>
        <v>7473.66224118711</v>
      </c>
      <c r="BA85" s="40" t="n">
        <f aca="false">(AZ85-AZ84)/AZ84</f>
        <v>0.000244488478426547</v>
      </c>
      <c r="BB85" s="7"/>
      <c r="BC85" s="7"/>
      <c r="BD85" s="7"/>
      <c r="BE85" s="7"/>
      <c r="BF85" s="7" t="n">
        <f aca="false">BF84*(1+AY85)*(1+BA85)*(1-BE85)</f>
        <v>122.599424195357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0.0147110272416417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159977298.45976</v>
      </c>
      <c r="E86" s="6"/>
      <c r="F86" s="8" t="n">
        <f aca="false">'Central pensions'!I86</f>
        <v>29077767.6823403</v>
      </c>
      <c r="G86" s="6" t="n">
        <f aca="false">'Central pensions'!K86</f>
        <v>3312035.42206047</v>
      </c>
      <c r="H86" s="6" t="n">
        <f aca="false">'Central pensions'!V86</f>
        <v>18221841.6837431</v>
      </c>
      <c r="I86" s="8" t="n">
        <f aca="false">'Central pensions'!M86</f>
        <v>102434.085218365</v>
      </c>
      <c r="J86" s="6" t="n">
        <f aca="false">'Central pensions'!W86</f>
        <v>563562.113930201</v>
      </c>
      <c r="K86" s="6"/>
      <c r="L86" s="8" t="n">
        <f aca="false">'Central pensions'!N86</f>
        <v>5324377.88658577</v>
      </c>
      <c r="M86" s="8"/>
      <c r="N86" s="8" t="n">
        <f aca="false">'Central pensions'!L86</f>
        <v>1285499.02565154</v>
      </c>
      <c r="O86" s="6"/>
      <c r="P86" s="6" t="n">
        <f aca="false">'Central pensions'!X86</f>
        <v>34700658.5201251</v>
      </c>
      <c r="Q86" s="8"/>
      <c r="R86" s="8" t="n">
        <f aca="false">'Central SIPA income'!G81</f>
        <v>28491431.0718352</v>
      </c>
      <c r="S86" s="8"/>
      <c r="T86" s="6" t="n">
        <f aca="false">'Central SIPA income'!J81</f>
        <v>108939456.103928</v>
      </c>
      <c r="U86" s="6"/>
      <c r="V86" s="8" t="n">
        <f aca="false">'Central SIPA income'!F81</f>
        <v>124377.189050655</v>
      </c>
      <c r="W86" s="8"/>
      <c r="X86" s="8" t="n">
        <f aca="false">'Central SIPA income'!M81</f>
        <v>312399.639956625</v>
      </c>
      <c r="Y86" s="6"/>
      <c r="Z86" s="6" t="n">
        <f aca="false">R86+V86-N86-L86-F86</f>
        <v>-7071836.33369173</v>
      </c>
      <c r="AA86" s="32" t="n">
        <f aca="false">-AA58</f>
        <v>0</v>
      </c>
      <c r="AB86" s="6" t="n">
        <f aca="false">T86-P86-D86</f>
        <v>-85738500.8759571</v>
      </c>
      <c r="AC86" s="50"/>
      <c r="AD86" s="6"/>
      <c r="AE86" s="6"/>
      <c r="AF86" s="6"/>
      <c r="AG86" s="6" t="n">
        <f aca="false">BF86/100*$AG$57</f>
        <v>7390012530.56091</v>
      </c>
      <c r="AH86" s="61" t="n">
        <f aca="false">(AG86-AG85)/AG85</f>
        <v>0.0050462333243424</v>
      </c>
      <c r="AI86" s="61"/>
      <c r="AJ86" s="61" t="n">
        <f aca="false">AB86/AG86</f>
        <v>-0.011601942557119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0.00327185885604346</v>
      </c>
      <c r="AV86" s="5"/>
      <c r="AW86" s="65" t="n">
        <f aca="false">workers_and_wage_central!C74</f>
        <v>13594892</v>
      </c>
      <c r="AX86" s="5"/>
      <c r="AY86" s="61" t="n">
        <f aca="false">(AW86-AW85)/AW85</f>
        <v>0.000783480927064868</v>
      </c>
      <c r="AZ86" s="66" t="n">
        <f aca="false">workers_and_wage_central!B74</f>
        <v>7505.49567193634</v>
      </c>
      <c r="BA86" s="61" t="n">
        <f aca="false">(AZ86-AZ85)/AZ85</f>
        <v>0.00425941522668732</v>
      </c>
      <c r="BB86" s="5"/>
      <c r="BC86" s="5"/>
      <c r="BD86" s="5"/>
      <c r="BE86" s="5"/>
      <c r="BF86" s="5" t="n">
        <f aca="false">BF85*(1+AY86)*(1+BA86)*(1-BE86)</f>
        <v>123.218089495277</v>
      </c>
      <c r="BG86" s="5"/>
      <c r="BH86" s="5" t="n">
        <f aca="false">BH85+1</f>
        <v>55</v>
      </c>
      <c r="BI86" s="61" t="n">
        <f aca="false">T93/AG93</f>
        <v>0.0169096807166253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160474578.316493</v>
      </c>
      <c r="E87" s="9"/>
      <c r="F87" s="67" t="n">
        <f aca="false">'Central pensions'!I87</f>
        <v>29168154.1827149</v>
      </c>
      <c r="G87" s="9" t="n">
        <f aca="false">'Central pensions'!K87</f>
        <v>3373266.26448439</v>
      </c>
      <c r="H87" s="9" t="n">
        <f aca="false">'Central pensions'!V87</f>
        <v>18558715.7127403</v>
      </c>
      <c r="I87" s="67" t="n">
        <f aca="false">'Central pensions'!M87</f>
        <v>104327.822612919</v>
      </c>
      <c r="J87" s="9" t="n">
        <f aca="false">'Central pensions'!W87</f>
        <v>573980.898332172</v>
      </c>
      <c r="K87" s="9"/>
      <c r="L87" s="67" t="n">
        <f aca="false">'Central pensions'!N87</f>
        <v>4444443.93005292</v>
      </c>
      <c r="M87" s="67"/>
      <c r="N87" s="67" t="n">
        <f aca="false">'Central pensions'!L87</f>
        <v>1290330.5279215</v>
      </c>
      <c r="O87" s="9"/>
      <c r="P87" s="9" t="n">
        <f aca="false">'Central pensions'!X87</f>
        <v>30161258.5366118</v>
      </c>
      <c r="Q87" s="67"/>
      <c r="R87" s="67" t="n">
        <f aca="false">'Central SIPA income'!G82</f>
        <v>33041345.2609956</v>
      </c>
      <c r="S87" s="67"/>
      <c r="T87" s="9" t="n">
        <f aca="false">'Central SIPA income'!J82</f>
        <v>126336447.354981</v>
      </c>
      <c r="U87" s="9"/>
      <c r="V87" s="67" t="n">
        <f aca="false">'Central SIPA income'!F82</f>
        <v>125074.569156255</v>
      </c>
      <c r="W87" s="67"/>
      <c r="X87" s="67" t="n">
        <f aca="false">'Central SIPA income'!M82</f>
        <v>314151.257721627</v>
      </c>
      <c r="Y87" s="9"/>
      <c r="Z87" s="9" t="n">
        <f aca="false">R87+V87-N87-L87-F87</f>
        <v>-1736508.81053747</v>
      </c>
      <c r="AA87" s="61" t="n">
        <f aca="false">-AA59</f>
        <v>0</v>
      </c>
      <c r="AB87" s="9" t="n">
        <f aca="false">T87-P87-D87</f>
        <v>-64299389.4981236</v>
      </c>
      <c r="AC87" s="50"/>
      <c r="AD87" s="9"/>
      <c r="AE87" s="9"/>
      <c r="AF87" s="9"/>
      <c r="AG87" s="9" t="n">
        <f aca="false">BF87/100*$AG$57</f>
        <v>7417546874.02476</v>
      </c>
      <c r="AH87" s="40" t="n">
        <f aca="false">(AG87-AG86)/AG86</f>
        <v>0.00372588589667251</v>
      </c>
      <c r="AI87" s="40"/>
      <c r="AJ87" s="40" t="n">
        <f aca="false">AB87/AG87</f>
        <v>-0.00866855182584572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13572783</v>
      </c>
      <c r="AX87" s="7"/>
      <c r="AY87" s="40" t="n">
        <f aca="false">(AW87-AW86)/AW86</f>
        <v>-0.00162627257355189</v>
      </c>
      <c r="AZ87" s="39" t="n">
        <f aca="false">workers_and_wage_central!B75</f>
        <v>7545.73170893357</v>
      </c>
      <c r="BA87" s="40" t="n">
        <f aca="false">(AZ87-AZ86)/AZ86</f>
        <v>0.00536087671699936</v>
      </c>
      <c r="BB87" s="7"/>
      <c r="BC87" s="7"/>
      <c r="BD87" s="7"/>
      <c r="BE87" s="7"/>
      <c r="BF87" s="7" t="n">
        <f aca="false">BF86*(1+AY87)*(1+BA87)*(1-BE87)</f>
        <v>123.677186037142</v>
      </c>
      <c r="BG87" s="7"/>
      <c r="BH87" s="7" t="n">
        <f aca="false">BH86+1</f>
        <v>56</v>
      </c>
      <c r="BI87" s="40" t="n">
        <f aca="false">T94/AG94</f>
        <v>0.0147259549768503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160490353.153634</v>
      </c>
      <c r="E88" s="9"/>
      <c r="F88" s="67" t="n">
        <f aca="false">'Central pensions'!I88</f>
        <v>29171021.4460956</v>
      </c>
      <c r="G88" s="9" t="n">
        <f aca="false">'Central pensions'!K88</f>
        <v>3441376.54098041</v>
      </c>
      <c r="H88" s="9" t="n">
        <f aca="false">'Central pensions'!V88</f>
        <v>18933438.358241</v>
      </c>
      <c r="I88" s="67" t="n">
        <f aca="false">'Central pensions'!M88</f>
        <v>106434.326009703</v>
      </c>
      <c r="J88" s="9" t="n">
        <f aca="false">'Central pensions'!W88</f>
        <v>585570.258502298</v>
      </c>
      <c r="K88" s="9"/>
      <c r="L88" s="67" t="n">
        <f aca="false">'Central pensions'!N88</f>
        <v>4415522.30039652</v>
      </c>
      <c r="M88" s="67"/>
      <c r="N88" s="67" t="n">
        <f aca="false">'Central pensions'!L88</f>
        <v>1290096.5697723</v>
      </c>
      <c r="O88" s="9"/>
      <c r="P88" s="9" t="n">
        <f aca="false">'Central pensions'!X88</f>
        <v>30009896.8941289</v>
      </c>
      <c r="Q88" s="67"/>
      <c r="R88" s="67" t="n">
        <f aca="false">'Central SIPA income'!G83</f>
        <v>28887528.2759877</v>
      </c>
      <c r="S88" s="67"/>
      <c r="T88" s="9" t="n">
        <f aca="false">'Central SIPA income'!J83</f>
        <v>110453968.094423</v>
      </c>
      <c r="U88" s="9"/>
      <c r="V88" s="67" t="n">
        <f aca="false">'Central SIPA income'!F83</f>
        <v>125658.878829157</v>
      </c>
      <c r="W88" s="67"/>
      <c r="X88" s="67" t="n">
        <f aca="false">'Central SIPA income'!M83</f>
        <v>315618.875158806</v>
      </c>
      <c r="Y88" s="9"/>
      <c r="Z88" s="9" t="n">
        <f aca="false">R88+V88-N88-L88-F88</f>
        <v>-5863453.16144761</v>
      </c>
      <c r="AA88" s="32" t="n">
        <f aca="false">-AA60</f>
        <v>0</v>
      </c>
      <c r="AB88" s="9" t="n">
        <f aca="false">T88-P88-D88</f>
        <v>-80046281.9533394</v>
      </c>
      <c r="AC88" s="50"/>
      <c r="AD88" s="9"/>
      <c r="AE88" s="9"/>
      <c r="AF88" s="9"/>
      <c r="AG88" s="9" t="n">
        <f aca="false">BF88/100*$AG$57</f>
        <v>7457360077.78124</v>
      </c>
      <c r="AH88" s="40" t="n">
        <f aca="false">(AG88-AG87)/AG87</f>
        <v>0.00536743541128128</v>
      </c>
      <c r="AI88" s="40"/>
      <c r="AJ88" s="40" t="n">
        <f aca="false">AB88/AG88</f>
        <v>-0.010733863071978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13579984</v>
      </c>
      <c r="AY88" s="40" t="n">
        <f aca="false">(AW88-AW87)/AW87</f>
        <v>0.00053054705140427</v>
      </c>
      <c r="AZ88" s="39" t="n">
        <f aca="false">workers_and_wage_central!B76</f>
        <v>7582.21021723824</v>
      </c>
      <c r="BA88" s="40" t="n">
        <f aca="false">(AZ88-AZ87)/AZ87</f>
        <v>0.00483432352378599</v>
      </c>
      <c r="BB88" s="7"/>
      <c r="BC88" s="7"/>
      <c r="BD88" s="7"/>
      <c r="BE88" s="7"/>
      <c r="BF88" s="7" t="n">
        <f aca="false">BF87*(1+AY88)*(1+BA88)*(1-BE88)</f>
        <v>124.341015345045</v>
      </c>
      <c r="BG88" s="7"/>
      <c r="BH88" s="0" t="n">
        <f aca="false">BH87+1</f>
        <v>57</v>
      </c>
      <c r="BI88" s="40" t="n">
        <f aca="false">T95/AG95</f>
        <v>0.0169876045677899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161330756.063502</v>
      </c>
      <c r="E89" s="9"/>
      <c r="F89" s="67" t="n">
        <f aca="false">'Central pensions'!I89</f>
        <v>29323774.6230025</v>
      </c>
      <c r="G89" s="9" t="n">
        <f aca="false">'Central pensions'!K89</f>
        <v>3493498.16759704</v>
      </c>
      <c r="H89" s="9" t="n">
        <f aca="false">'Central pensions'!V89</f>
        <v>19220196.1695196</v>
      </c>
      <c r="I89" s="67" t="n">
        <f aca="false">'Central pensions'!M89</f>
        <v>108046.335080322</v>
      </c>
      <c r="J89" s="9" t="n">
        <f aca="false">'Central pensions'!W89</f>
        <v>594439.056789272</v>
      </c>
      <c r="K89" s="9"/>
      <c r="L89" s="67" t="n">
        <f aca="false">'Central pensions'!N89</f>
        <v>4409269.55754067</v>
      </c>
      <c r="M89" s="67"/>
      <c r="N89" s="67" t="n">
        <f aca="false">'Central pensions'!L89</f>
        <v>1297898.6691708</v>
      </c>
      <c r="O89" s="9"/>
      <c r="P89" s="9" t="n">
        <f aca="false">'Central pensions'!X89</f>
        <v>30020376.2306248</v>
      </c>
      <c r="Q89" s="67"/>
      <c r="R89" s="67" t="n">
        <f aca="false">'Central SIPA income'!G84</f>
        <v>33035914.7942806</v>
      </c>
      <c r="S89" s="67"/>
      <c r="T89" s="9" t="n">
        <f aca="false">'Central SIPA income'!J84</f>
        <v>126315683.494828</v>
      </c>
      <c r="U89" s="9"/>
      <c r="V89" s="67" t="n">
        <f aca="false">'Central SIPA income'!F84</f>
        <v>129194.658235818</v>
      </c>
      <c r="W89" s="67"/>
      <c r="X89" s="67" t="n">
        <f aca="false">'Central SIPA income'!M84</f>
        <v>324499.733634848</v>
      </c>
      <c r="Y89" s="9"/>
      <c r="Z89" s="9" t="n">
        <f aca="false">R89+V89-N89-L89-F89</f>
        <v>-1865833.39719762</v>
      </c>
      <c r="AA89" s="61" t="n">
        <f aca="false">-AA61</f>
        <v>0</v>
      </c>
      <c r="AB89" s="9" t="n">
        <f aca="false">T89-P89-D89</f>
        <v>-65035448.7992989</v>
      </c>
      <c r="AC89" s="50"/>
      <c r="AD89" s="9"/>
      <c r="AE89" s="9"/>
      <c r="AF89" s="9"/>
      <c r="AG89" s="9" t="n">
        <f aca="false">BF89/100*$AG$57</f>
        <v>7449514046.00152</v>
      </c>
      <c r="AH89" s="40" t="n">
        <f aca="false">(AG89-AG88)/AG88</f>
        <v>-0.00105211920812235</v>
      </c>
      <c r="AI89" s="40" t="n">
        <f aca="false">(AG89-AG85)/AG85</f>
        <v>0.0131384758913705</v>
      </c>
      <c r="AJ89" s="40" t="n">
        <f aca="false">AB89/AG89</f>
        <v>-0.00873015990005498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13610259</v>
      </c>
      <c r="AY89" s="40" t="n">
        <f aca="false">(AW89-AW88)/AW88</f>
        <v>0.0022293840699665</v>
      </c>
      <c r="AZ89" s="39" t="n">
        <f aca="false">workers_and_wage_central!B77</f>
        <v>7557.38451557902</v>
      </c>
      <c r="BA89" s="40" t="n">
        <f aca="false">(AZ89-AZ88)/AZ88</f>
        <v>-0.00327420382025008</v>
      </c>
      <c r="BB89" s="7"/>
      <c r="BC89" s="7"/>
      <c r="BD89" s="7"/>
      <c r="BE89" s="7"/>
      <c r="BF89" s="7" t="n">
        <f aca="false">BF88*(1+AY89)*(1+BA89)*(1-BE89)</f>
        <v>124.210193774444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0.0147789367507876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162207702.619545</v>
      </c>
      <c r="E90" s="6"/>
      <c r="F90" s="8" t="n">
        <f aca="false">'Central pensions'!I90</f>
        <v>29483170.0401771</v>
      </c>
      <c r="G90" s="6" t="n">
        <f aca="false">'Central pensions'!K90</f>
        <v>3581538.24477506</v>
      </c>
      <c r="H90" s="6" t="n">
        <f aca="false">'Central pensions'!V90</f>
        <v>19704566.6981308</v>
      </c>
      <c r="I90" s="8" t="n">
        <f aca="false">'Central pensions'!M90</f>
        <v>110769.224065208</v>
      </c>
      <c r="J90" s="6" t="n">
        <f aca="false">'Central pensions'!W90</f>
        <v>609419.588601982</v>
      </c>
      <c r="K90" s="6"/>
      <c r="L90" s="8" t="n">
        <f aca="false">'Central pensions'!N90</f>
        <v>5364248.59752763</v>
      </c>
      <c r="M90" s="8"/>
      <c r="N90" s="8" t="n">
        <f aca="false">'Central pensions'!L90</f>
        <v>1305754.84680708</v>
      </c>
      <c r="O90" s="6"/>
      <c r="P90" s="6" t="n">
        <f aca="false">'Central pensions'!X90</f>
        <v>35018989.3803041</v>
      </c>
      <c r="Q90" s="8"/>
      <c r="R90" s="8" t="n">
        <f aca="false">'Central SIPA income'!G85</f>
        <v>28711714.1368959</v>
      </c>
      <c r="S90" s="8"/>
      <c r="T90" s="6" t="n">
        <f aca="false">'Central SIPA income'!J85</f>
        <v>109781727.495496</v>
      </c>
      <c r="U90" s="6"/>
      <c r="V90" s="8" t="n">
        <f aca="false">'Central SIPA income'!F85</f>
        <v>130424.702234751</v>
      </c>
      <c r="W90" s="8"/>
      <c r="X90" s="8" t="n">
        <f aca="false">'Central SIPA income'!M85</f>
        <v>327589.249528643</v>
      </c>
      <c r="Y90" s="6"/>
      <c r="Z90" s="6" t="n">
        <f aca="false">R90+V90-N90-L90-F90</f>
        <v>-7311034.64538112</v>
      </c>
      <c r="AA90" s="32" t="n">
        <f aca="false">-AA62</f>
        <v>0</v>
      </c>
      <c r="AB90" s="6" t="n">
        <f aca="false">T90-P90-D90</f>
        <v>-87444964.5043536</v>
      </c>
      <c r="AC90" s="50"/>
      <c r="AD90" s="6"/>
      <c r="AE90" s="6"/>
      <c r="AF90" s="6"/>
      <c r="AG90" s="6" t="n">
        <f aca="false">BF90/100*$AG$57</f>
        <v>7453315667.7472</v>
      </c>
      <c r="AH90" s="61" t="n">
        <f aca="false">(AG90-AG89)/AG89</f>
        <v>0.000510318085475319</v>
      </c>
      <c r="AI90" s="61"/>
      <c r="AJ90" s="61" t="n">
        <f aca="false">AB90/AG90</f>
        <v>-0.0117323575711083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0.00319219374598313</v>
      </c>
      <c r="AV90" s="5"/>
      <c r="AW90" s="65" t="n">
        <f aca="false">workers_and_wage_central!C78</f>
        <v>13657184</v>
      </c>
      <c r="AX90" s="5"/>
      <c r="AY90" s="61" t="n">
        <f aca="false">(AW90-AW89)/AW89</f>
        <v>0.00344776686468641</v>
      </c>
      <c r="AZ90" s="66" t="n">
        <f aca="false">workers_and_wage_central!B78</f>
        <v>7535.26136113853</v>
      </c>
      <c r="BA90" s="61" t="n">
        <f aca="false">(AZ90-AZ89)/AZ89</f>
        <v>-0.00292735593840545</v>
      </c>
      <c r="BB90" s="5"/>
      <c r="BC90" s="5"/>
      <c r="BD90" s="5"/>
      <c r="BE90" s="5"/>
      <c r="BF90" s="5" t="n">
        <f aca="false">BF89*(1+AY90)*(1+BA90)*(1-BE90)</f>
        <v>124.273580482727</v>
      </c>
      <c r="BG90" s="5"/>
      <c r="BH90" s="5" t="n">
        <f aca="false">BH89+1</f>
        <v>59</v>
      </c>
      <c r="BI90" s="61" t="n">
        <f aca="false">T97/AG97</f>
        <v>0.0170313869903417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162921602.976602</v>
      </c>
      <c r="E91" s="9"/>
      <c r="F91" s="67" t="n">
        <f aca="false">'Central pensions'!I91</f>
        <v>29612929.8806713</v>
      </c>
      <c r="G91" s="9" t="n">
        <f aca="false">'Central pensions'!K91</f>
        <v>3600219.99193071</v>
      </c>
      <c r="H91" s="9" t="n">
        <f aca="false">'Central pensions'!V91</f>
        <v>19807348.1589746</v>
      </c>
      <c r="I91" s="67" t="n">
        <f aca="false">'Central pensions'!M91</f>
        <v>111347.010059713</v>
      </c>
      <c r="J91" s="9" t="n">
        <f aca="false">'Central pensions'!W91</f>
        <v>612598.396669321</v>
      </c>
      <c r="K91" s="9"/>
      <c r="L91" s="67" t="n">
        <f aca="false">'Central pensions'!N91</f>
        <v>4393187.81375914</v>
      </c>
      <c r="M91" s="67"/>
      <c r="N91" s="67" t="n">
        <f aca="false">'Central pensions'!L91</f>
        <v>1311444.67646989</v>
      </c>
      <c r="O91" s="9"/>
      <c r="P91" s="9" t="n">
        <f aca="false">'Central pensions'!X91</f>
        <v>30011454.1211343</v>
      </c>
      <c r="Q91" s="67"/>
      <c r="R91" s="67" t="n">
        <f aca="false">'Central SIPA income'!G86</f>
        <v>33215469.5789828</v>
      </c>
      <c r="S91" s="67"/>
      <c r="T91" s="9" t="n">
        <f aca="false">'Central SIPA income'!J86</f>
        <v>127002226.776455</v>
      </c>
      <c r="U91" s="9"/>
      <c r="V91" s="67" t="n">
        <f aca="false">'Central SIPA income'!F86</f>
        <v>133425.722089009</v>
      </c>
      <c r="W91" s="67"/>
      <c r="X91" s="67" t="n">
        <f aca="false">'Central SIPA income'!M86</f>
        <v>335126.946184507</v>
      </c>
      <c r="Y91" s="9"/>
      <c r="Z91" s="9" t="n">
        <f aca="false">R91+V91-N91-L91-F91</f>
        <v>-1968667.06982852</v>
      </c>
      <c r="AA91" s="61" t="n">
        <f aca="false">-AA63</f>
        <v>0</v>
      </c>
      <c r="AB91" s="9" t="n">
        <f aca="false">T91-P91-D91</f>
        <v>-65930830.3212807</v>
      </c>
      <c r="AC91" s="50"/>
      <c r="AD91" s="9"/>
      <c r="AE91" s="9"/>
      <c r="AF91" s="9"/>
      <c r="AG91" s="9" t="n">
        <f aca="false">BF91/100*$AG$57</f>
        <v>7499584451.60013</v>
      </c>
      <c r="AH91" s="40" t="n">
        <f aca="false">(AG91-AG90)/AG90</f>
        <v>0.00620781218929869</v>
      </c>
      <c r="AI91" s="40"/>
      <c r="AJ91" s="40" t="n">
        <f aca="false">AB91/AG91</f>
        <v>-0.00879126446895514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13703457</v>
      </c>
      <c r="AX91" s="7"/>
      <c r="AY91" s="40" t="n">
        <f aca="false">(AW91-AW90)/AW90</f>
        <v>0.00338818016949907</v>
      </c>
      <c r="AZ91" s="39" t="n">
        <f aca="false">workers_and_wage_central!B79</f>
        <v>7556.4362809067</v>
      </c>
      <c r="BA91" s="40" t="n">
        <f aca="false">(AZ91-AZ90)/AZ90</f>
        <v>0.00281011085791671</v>
      </c>
      <c r="BB91" s="7"/>
      <c r="BC91" s="7"/>
      <c r="BD91" s="7"/>
      <c r="BE91" s="7"/>
      <c r="BF91" s="7" t="n">
        <f aca="false">BF90*(1+AY91)*(1+BA91)*(1-BE91)</f>
        <v>125.045047530455</v>
      </c>
      <c r="BG91" s="7"/>
      <c r="BH91" s="7" t="n">
        <f aca="false">BH90+1</f>
        <v>60</v>
      </c>
      <c r="BI91" s="40" t="n">
        <f aca="false">T98/AG98</f>
        <v>0.0148487538078913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163895895.007235</v>
      </c>
      <c r="E92" s="9"/>
      <c r="F92" s="67" t="n">
        <f aca="false">'Central pensions'!I92</f>
        <v>29790018.9901529</v>
      </c>
      <c r="G92" s="9" t="n">
        <f aca="false">'Central pensions'!K92</f>
        <v>3657422.98193716</v>
      </c>
      <c r="H92" s="9" t="n">
        <f aca="false">'Central pensions'!V92</f>
        <v>20122062.1323795</v>
      </c>
      <c r="I92" s="67" t="n">
        <f aca="false">'Central pensions'!M92</f>
        <v>113116.174699088</v>
      </c>
      <c r="J92" s="9" t="n">
        <f aca="false">'Central pensions'!W92</f>
        <v>622331.818527202</v>
      </c>
      <c r="K92" s="9"/>
      <c r="L92" s="67" t="n">
        <f aca="false">'Central pensions'!N92</f>
        <v>4472363.12669104</v>
      </c>
      <c r="M92" s="67"/>
      <c r="N92" s="67" t="n">
        <f aca="false">'Central pensions'!L92</f>
        <v>1319568.12406929</v>
      </c>
      <c r="O92" s="9"/>
      <c r="P92" s="9" t="n">
        <f aca="false">'Central pensions'!X92</f>
        <v>30466988.0082088</v>
      </c>
      <c r="Q92" s="67"/>
      <c r="R92" s="67" t="n">
        <f aca="false">'Central SIPA income'!G87</f>
        <v>28795696.7498444</v>
      </c>
      <c r="S92" s="67"/>
      <c r="T92" s="9" t="n">
        <f aca="false">'Central SIPA income'!J87</f>
        <v>110102842.29502</v>
      </c>
      <c r="U92" s="9"/>
      <c r="V92" s="67" t="n">
        <f aca="false">'Central SIPA income'!F87</f>
        <v>136156.794528099</v>
      </c>
      <c r="W92" s="67"/>
      <c r="X92" s="67" t="n">
        <f aca="false">'Central SIPA income'!M87</f>
        <v>341986.612761468</v>
      </c>
      <c r="Y92" s="9"/>
      <c r="Z92" s="9" t="n">
        <f aca="false">R92+V92-N92-L92-F92</f>
        <v>-6650096.69654063</v>
      </c>
      <c r="AA92" s="61" t="n">
        <f aca="false">-AA64</f>
        <v>0</v>
      </c>
      <c r="AB92" s="9" t="n">
        <f aca="false">T92-P92-D92</f>
        <v>-84260040.7204236</v>
      </c>
      <c r="AC92" s="50"/>
      <c r="AD92" s="9"/>
      <c r="AE92" s="9"/>
      <c r="AF92" s="9"/>
      <c r="AG92" s="9" t="n">
        <f aca="false">BF92/100*$AG$57</f>
        <v>7484374849.32108</v>
      </c>
      <c r="AH92" s="40" t="n">
        <f aca="false">(AG92-AG91)/AG91</f>
        <v>-0.00202805933811578</v>
      </c>
      <c r="AI92" s="40"/>
      <c r="AJ92" s="40" t="n">
        <f aca="false">AB92/AG92</f>
        <v>-0.0112581267529735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13691331</v>
      </c>
      <c r="AY92" s="40" t="n">
        <f aca="false">(AW92-AW91)/AW91</f>
        <v>-0.000884886200613466</v>
      </c>
      <c r="AZ92" s="39" t="n">
        <f aca="false">workers_and_wage_central!B80</f>
        <v>7547.79031523942</v>
      </c>
      <c r="BA92" s="40" t="n">
        <f aca="false">(AZ92-AZ91)/AZ91</f>
        <v>-0.00114418561156082</v>
      </c>
      <c r="BB92" s="7"/>
      <c r="BC92" s="7"/>
      <c r="BD92" s="7"/>
      <c r="BE92" s="7"/>
      <c r="BF92" s="7" t="n">
        <f aca="false">BF91*(1+AY92)*(1+BA92)*(1-BE92)</f>
        <v>124.791448754126</v>
      </c>
      <c r="BG92" s="7"/>
      <c r="BH92" s="0" t="n">
        <f aca="false">BH91+1</f>
        <v>61</v>
      </c>
      <c r="BI92" s="40" t="n">
        <f aca="false">T99/AG99</f>
        <v>0.0170659676913352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164395430.284091</v>
      </c>
      <c r="E93" s="9"/>
      <c r="F93" s="67" t="n">
        <f aca="false">'Central pensions'!I93</f>
        <v>29880815.439833</v>
      </c>
      <c r="G93" s="9" t="n">
        <f aca="false">'Central pensions'!K93</f>
        <v>3749107.42203881</v>
      </c>
      <c r="H93" s="9" t="n">
        <f aca="false">'Central pensions'!V93</f>
        <v>20626482.8705356</v>
      </c>
      <c r="I93" s="67" t="n">
        <f aca="false">'Central pensions'!M93</f>
        <v>115951.775939345</v>
      </c>
      <c r="J93" s="9" t="n">
        <f aca="false">'Central pensions'!W93</f>
        <v>637932.459913474</v>
      </c>
      <c r="K93" s="9"/>
      <c r="L93" s="67" t="n">
        <f aca="false">'Central pensions'!N93</f>
        <v>4439260.64417992</v>
      </c>
      <c r="M93" s="67"/>
      <c r="N93" s="67" t="n">
        <f aca="false">'Central pensions'!L93</f>
        <v>1322862.43739076</v>
      </c>
      <c r="O93" s="9"/>
      <c r="P93" s="9" t="n">
        <f aca="false">'Central pensions'!X93</f>
        <v>30313343.4090113</v>
      </c>
      <c r="Q93" s="67"/>
      <c r="R93" s="67" t="n">
        <f aca="false">'Central SIPA income'!G88</f>
        <v>33366790.8667536</v>
      </c>
      <c r="S93" s="67"/>
      <c r="T93" s="9" t="n">
        <f aca="false">'Central SIPA income'!J88</f>
        <v>127580816.83552</v>
      </c>
      <c r="U93" s="9"/>
      <c r="V93" s="67" t="n">
        <f aca="false">'Central SIPA income'!F88</f>
        <v>133143.412900854</v>
      </c>
      <c r="W93" s="67"/>
      <c r="X93" s="67" t="n">
        <f aca="false">'Central SIPA income'!M88</f>
        <v>334417.866895858</v>
      </c>
      <c r="Y93" s="9"/>
      <c r="Z93" s="9" t="n">
        <f aca="false">R93+V93-N93-L93-F93</f>
        <v>-2143004.24174922</v>
      </c>
      <c r="AA93" s="32" t="n">
        <f aca="false">-AA65</f>
        <v>0</v>
      </c>
      <c r="AB93" s="9" t="n">
        <f aca="false">T93-P93-D93</f>
        <v>-67127956.8575824</v>
      </c>
      <c r="AC93" s="50"/>
      <c r="AD93" s="9"/>
      <c r="AE93" s="9"/>
      <c r="AF93" s="9"/>
      <c r="AG93" s="9" t="n">
        <f aca="false">BF93/100*$AG$57</f>
        <v>7544838898.70761</v>
      </c>
      <c r="AH93" s="40" t="n">
        <f aca="false">(AG93-AG92)/AG92</f>
        <v>0.00807870404727428</v>
      </c>
      <c r="AI93" s="40" t="n">
        <f aca="false">(AG93-AG89)/AG89</f>
        <v>0.0127961169168137</v>
      </c>
      <c r="AJ93" s="40" t="n">
        <f aca="false">AB93/AG93</f>
        <v>-0.00889720214822361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13752363</v>
      </c>
      <c r="AY93" s="40" t="n">
        <f aca="false">(AW93-AW92)/AW92</f>
        <v>0.00445771123348051</v>
      </c>
      <c r="AZ93" s="39" t="n">
        <f aca="false">workers_and_wage_central!B81</f>
        <v>7574.99951895785</v>
      </c>
      <c r="BA93" s="40" t="n">
        <f aca="false">(AZ93-AZ92)/AZ92</f>
        <v>0.00360492310756141</v>
      </c>
      <c r="BB93" s="7"/>
      <c r="BC93" s="7"/>
      <c r="BD93" s="7"/>
      <c r="BE93" s="7"/>
      <c r="BF93" s="7" t="n">
        <f aca="false">BF92*(1+AY93)*(1+BA93)*(1-BE93)</f>
        <v>125.799601936241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0.0148939523122229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164257156.442208</v>
      </c>
      <c r="E94" s="6"/>
      <c r="F94" s="8" t="n">
        <f aca="false">'Central pensions'!I94</f>
        <v>29855682.5322921</v>
      </c>
      <c r="G94" s="6" t="n">
        <f aca="false">'Central pensions'!K94</f>
        <v>3855503.5484558</v>
      </c>
      <c r="H94" s="6" t="n">
        <f aca="false">'Central pensions'!V94</f>
        <v>21211842.9661495</v>
      </c>
      <c r="I94" s="8" t="n">
        <f aca="false">'Central pensions'!M94</f>
        <v>119242.377787293</v>
      </c>
      <c r="J94" s="6" t="n">
        <f aca="false">'Central pensions'!W94</f>
        <v>656036.38039638</v>
      </c>
      <c r="K94" s="6"/>
      <c r="L94" s="8" t="n">
        <f aca="false">'Central pensions'!N94</f>
        <v>5362329.03595915</v>
      </c>
      <c r="M94" s="8"/>
      <c r="N94" s="8" t="n">
        <f aca="false">'Central pensions'!L94</f>
        <v>1321431.60615315</v>
      </c>
      <c r="O94" s="6"/>
      <c r="P94" s="6" t="n">
        <f aca="false">'Central pensions'!X94</f>
        <v>35095277.6707303</v>
      </c>
      <c r="Q94" s="8"/>
      <c r="R94" s="8" t="n">
        <f aca="false">'Central SIPA income'!G89</f>
        <v>29347639.0275808</v>
      </c>
      <c r="S94" s="8"/>
      <c r="T94" s="6" t="n">
        <f aca="false">'Central SIPA income'!J89</f>
        <v>112213241.431721</v>
      </c>
      <c r="U94" s="6"/>
      <c r="V94" s="8" t="n">
        <f aca="false">'Central SIPA income'!F89</f>
        <v>136575.637259319</v>
      </c>
      <c r="W94" s="8"/>
      <c r="X94" s="8" t="n">
        <f aca="false">'Central SIPA income'!M89</f>
        <v>343038.624946582</v>
      </c>
      <c r="Y94" s="6"/>
      <c r="Z94" s="6" t="n">
        <f aca="false">R94+V94-N94-L94-F94</f>
        <v>-7055228.50956425</v>
      </c>
      <c r="AA94" s="61" t="n">
        <f aca="false">-AA66</f>
        <v>-0</v>
      </c>
      <c r="AB94" s="6" t="n">
        <f aca="false">T94-P94-D94</f>
        <v>-87139192.6812175</v>
      </c>
      <c r="AC94" s="50"/>
      <c r="AD94" s="6"/>
      <c r="AE94" s="6"/>
      <c r="AF94" s="6"/>
      <c r="AG94" s="6" t="n">
        <f aca="false">BF94/100*$AG$57</f>
        <v>7620099450.80801</v>
      </c>
      <c r="AH94" s="61" t="n">
        <f aca="false">(AG94-AG93)/AG93</f>
        <v>0.00997510392346385</v>
      </c>
      <c r="AI94" s="61"/>
      <c r="AJ94" s="61" t="n">
        <f aca="false">AB94/AG94</f>
        <v>-0.0114354403434955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0.00656810465431997</v>
      </c>
      <c r="AV94" s="5"/>
      <c r="AW94" s="65" t="n">
        <f aca="false">workers_and_wage_central!C82</f>
        <v>13802078</v>
      </c>
      <c r="AX94" s="5"/>
      <c r="AY94" s="61" t="n">
        <f aca="false">(AW94-AW93)/AW93</f>
        <v>0.00361501510685836</v>
      </c>
      <c r="AZ94" s="66" t="n">
        <f aca="false">workers_and_wage_central!B82</f>
        <v>7623.00365301436</v>
      </c>
      <c r="BA94" s="61" t="n">
        <f aca="false">(AZ94-AZ93)/AZ93</f>
        <v>0.00633717981583631</v>
      </c>
      <c r="BB94" s="5"/>
      <c r="BC94" s="5"/>
      <c r="BD94" s="5"/>
      <c r="BE94" s="5"/>
      <c r="BF94" s="5" t="n">
        <f aca="false">BF93*(1+AY94)*(1+BA94)*(1-BE94)</f>
        <v>127.054466039086</v>
      </c>
      <c r="BG94" s="5"/>
      <c r="BH94" s="5" t="n">
        <f aca="false">BH93+1</f>
        <v>63</v>
      </c>
      <c r="BI94" s="61" t="n">
        <f aca="false">T101/AG101</f>
        <v>0.0171156431361062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165105534.352981</v>
      </c>
      <c r="E95" s="9"/>
      <c r="F95" s="67" t="n">
        <f aca="false">'Central pensions'!I95</f>
        <v>30009885.2600154</v>
      </c>
      <c r="G95" s="9" t="n">
        <f aca="false">'Central pensions'!K95</f>
        <v>3919382.2278727</v>
      </c>
      <c r="H95" s="9" t="n">
        <f aca="false">'Central pensions'!V95</f>
        <v>21563284.6130439</v>
      </c>
      <c r="I95" s="67" t="n">
        <f aca="false">'Central pensions'!M95</f>
        <v>121218.007047609</v>
      </c>
      <c r="J95" s="9" t="n">
        <f aca="false">'Central pensions'!W95</f>
        <v>666905.709681769</v>
      </c>
      <c r="K95" s="9"/>
      <c r="L95" s="67" t="n">
        <f aca="false">'Central pensions'!N95</f>
        <v>4415395.92586153</v>
      </c>
      <c r="M95" s="67"/>
      <c r="N95" s="67" t="n">
        <f aca="false">'Central pensions'!L95</f>
        <v>1329324.54510153</v>
      </c>
      <c r="O95" s="9"/>
      <c r="P95" s="9" t="n">
        <f aca="false">'Central pensions'!X95</f>
        <v>30225061.8822037</v>
      </c>
      <c r="Q95" s="67"/>
      <c r="R95" s="67" t="n">
        <f aca="false">'Central SIPA income'!G90</f>
        <v>33898442.0952509</v>
      </c>
      <c r="S95" s="67"/>
      <c r="T95" s="9" t="n">
        <f aca="false">'Central SIPA income'!J90</f>
        <v>129613631.386795</v>
      </c>
      <c r="U95" s="9"/>
      <c r="V95" s="67" t="n">
        <f aca="false">'Central SIPA income'!F90</f>
        <v>129916.39359109</v>
      </c>
      <c r="W95" s="67"/>
      <c r="X95" s="67" t="n">
        <f aca="false">'Central SIPA income'!M90</f>
        <v>326312.524765214</v>
      </c>
      <c r="Y95" s="9"/>
      <c r="Z95" s="9" t="n">
        <f aca="false">R95+V95-N95-L95-F95</f>
        <v>-1726247.24213649</v>
      </c>
      <c r="AA95" s="32" t="n">
        <f aca="false">-AA67</f>
        <v>-0</v>
      </c>
      <c r="AB95" s="9" t="n">
        <f aca="false">T95-P95-D95</f>
        <v>-65716964.8483897</v>
      </c>
      <c r="AC95" s="50"/>
      <c r="AD95" s="9"/>
      <c r="AE95" s="9"/>
      <c r="AF95" s="9"/>
      <c r="AG95" s="9" t="n">
        <f aca="false">BF95/100*$AG$57</f>
        <v>7629894542.7865</v>
      </c>
      <c r="AH95" s="40" t="n">
        <f aca="false">(AG95-AG94)/AG94</f>
        <v>0.00128542836504042</v>
      </c>
      <c r="AI95" s="40"/>
      <c r="AJ95" s="40" t="n">
        <f aca="false">AB95/AG95</f>
        <v>-0.00861308953614833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13787312</v>
      </c>
      <c r="AX95" s="7"/>
      <c r="AY95" s="40" t="n">
        <f aca="false">(AW95-AW94)/AW94</f>
        <v>-0.00106983890396794</v>
      </c>
      <c r="AZ95" s="39" t="n">
        <f aca="false">workers_and_wage_central!B83</f>
        <v>7640.97709269484</v>
      </c>
      <c r="BA95" s="40" t="n">
        <f aca="false">(AZ95-AZ94)/AZ94</f>
        <v>0.00235778972418256</v>
      </c>
      <c r="BB95" s="7"/>
      <c r="BC95" s="7"/>
      <c r="BD95" s="7"/>
      <c r="BE95" s="7"/>
      <c r="BF95" s="7" t="n">
        <f aca="false">BF94*(1+AY95)*(1+BA95)*(1-BE95)</f>
        <v>127.217785453637</v>
      </c>
      <c r="BG95" s="7"/>
      <c r="BH95" s="7" t="n">
        <f aca="false">BH94+1</f>
        <v>64</v>
      </c>
      <c r="BI95" s="40" t="n">
        <f aca="false">T102/AG102</f>
        <v>0.0149946809193397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165667267.834141</v>
      </c>
      <c r="E96" s="9"/>
      <c r="F96" s="67" t="n">
        <f aca="false">'Central pensions'!I96</f>
        <v>30111986.9695817</v>
      </c>
      <c r="G96" s="9" t="n">
        <f aca="false">'Central pensions'!K96</f>
        <v>3997308.12391806</v>
      </c>
      <c r="H96" s="9" t="n">
        <f aca="false">'Central pensions'!V96</f>
        <v>21992009.901229</v>
      </c>
      <c r="I96" s="67" t="n">
        <f aca="false">'Central pensions'!M96</f>
        <v>123628.086306743</v>
      </c>
      <c r="J96" s="9" t="n">
        <f aca="false">'Central pensions'!W96</f>
        <v>680165.254677182</v>
      </c>
      <c r="K96" s="9"/>
      <c r="L96" s="67" t="n">
        <f aca="false">'Central pensions'!N96</f>
        <v>4448032.48488412</v>
      </c>
      <c r="M96" s="67"/>
      <c r="N96" s="67" t="n">
        <f aca="false">'Central pensions'!L96</f>
        <v>1334080.99019559</v>
      </c>
      <c r="O96" s="9"/>
      <c r="P96" s="9" t="n">
        <f aca="false">'Central pensions'!X96</f>
        <v>30420581.6996489</v>
      </c>
      <c r="Q96" s="67"/>
      <c r="R96" s="67" t="n">
        <f aca="false">'Central SIPA income'!G91</f>
        <v>29760101.4444543</v>
      </c>
      <c r="S96" s="67"/>
      <c r="T96" s="9" t="n">
        <f aca="false">'Central SIPA income'!J91</f>
        <v>113790327.231455</v>
      </c>
      <c r="U96" s="9"/>
      <c r="V96" s="67" t="n">
        <f aca="false">'Central SIPA income'!F91</f>
        <v>128201.460784753</v>
      </c>
      <c r="W96" s="67"/>
      <c r="X96" s="67" t="n">
        <f aca="false">'Central SIPA income'!M91</f>
        <v>322005.107984543</v>
      </c>
      <c r="Y96" s="9"/>
      <c r="Z96" s="9" t="n">
        <f aca="false">R96+V96-N96-L96-F96</f>
        <v>-6005797.53942242</v>
      </c>
      <c r="AA96" s="61" t="n">
        <f aca="false">-AA68</f>
        <v>-0</v>
      </c>
      <c r="AB96" s="9" t="n">
        <f aca="false">T96-P96-D96</f>
        <v>-82297522.3023345</v>
      </c>
      <c r="AC96" s="50"/>
      <c r="AD96" s="9"/>
      <c r="AE96" s="9"/>
      <c r="AF96" s="9"/>
      <c r="AG96" s="9" t="n">
        <f aca="false">BF96/100*$AG$57</f>
        <v>7699493485.23949</v>
      </c>
      <c r="AH96" s="40" t="n">
        <f aca="false">(AG96-AG95)/AG95</f>
        <v>0.00912187476022016</v>
      </c>
      <c r="AI96" s="40"/>
      <c r="AJ96" s="40" t="n">
        <f aca="false">AB96/AG96</f>
        <v>-0.010688693023782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13868774</v>
      </c>
      <c r="AY96" s="40" t="n">
        <f aca="false">(AW96-AW95)/AW95</f>
        <v>0.00590847585084025</v>
      </c>
      <c r="AZ96" s="39" t="n">
        <f aca="false">workers_and_wage_central!B84</f>
        <v>7665.38637847553</v>
      </c>
      <c r="BA96" s="40" t="n">
        <f aca="false">(AZ96-AZ95)/AZ95</f>
        <v>0.00319452414064011</v>
      </c>
      <c r="BB96" s="7"/>
      <c r="BC96" s="7"/>
      <c r="BD96" s="7"/>
      <c r="BE96" s="7"/>
      <c r="BF96" s="7" t="n">
        <f aca="false">BF95*(1+AY96)*(1+BA96)*(1-BE96)</f>
        <v>128.378250159818</v>
      </c>
      <c r="BG96" s="7"/>
      <c r="BH96" s="0" t="n">
        <f aca="false">BH95+1</f>
        <v>65</v>
      </c>
      <c r="BI96" s="40" t="n">
        <f aca="false">T103/AG103</f>
        <v>0.0172019808689842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166503353.306249</v>
      </c>
      <c r="E97" s="9"/>
      <c r="F97" s="67" t="n">
        <f aca="false">'Central pensions'!I97</f>
        <v>30263955.4010693</v>
      </c>
      <c r="G97" s="9" t="n">
        <f aca="false">'Central pensions'!K97</f>
        <v>4102826.75716068</v>
      </c>
      <c r="H97" s="9" t="n">
        <f aca="false">'Central pensions'!V97</f>
        <v>22572542.2882999</v>
      </c>
      <c r="I97" s="67" t="n">
        <f aca="false">'Central pensions'!M97</f>
        <v>126891.549190536</v>
      </c>
      <c r="J97" s="9" t="n">
        <f aca="false">'Central pensions'!W97</f>
        <v>698119.864586592</v>
      </c>
      <c r="K97" s="9"/>
      <c r="L97" s="67" t="n">
        <f aca="false">'Central pensions'!N97</f>
        <v>4381550.6705969</v>
      </c>
      <c r="M97" s="67"/>
      <c r="N97" s="67" t="n">
        <f aca="false">'Central pensions'!L97</f>
        <v>1341818.37951515</v>
      </c>
      <c r="O97" s="9"/>
      <c r="P97" s="9" t="n">
        <f aca="false">'Central pensions'!X97</f>
        <v>30118176.0824086</v>
      </c>
      <c r="Q97" s="67"/>
      <c r="R97" s="67" t="n">
        <f aca="false">'Central SIPA income'!G92</f>
        <v>34497826.1780354</v>
      </c>
      <c r="S97" s="67"/>
      <c r="T97" s="9" t="n">
        <f aca="false">'Central SIPA income'!J92</f>
        <v>131905428.376959</v>
      </c>
      <c r="U97" s="9"/>
      <c r="V97" s="67" t="n">
        <f aca="false">'Central SIPA income'!F92</f>
        <v>126780.681607365</v>
      </c>
      <c r="W97" s="67"/>
      <c r="X97" s="67" t="n">
        <f aca="false">'Central SIPA income'!M92</f>
        <v>318436.520312948</v>
      </c>
      <c r="Y97" s="9"/>
      <c r="Z97" s="9" t="n">
        <f aca="false">R97+V97-N97-L97-F97</f>
        <v>-1362717.59153858</v>
      </c>
      <c r="AA97" s="32" t="n">
        <f aca="false">-AA69</f>
        <v>-0</v>
      </c>
      <c r="AB97" s="9" t="n">
        <f aca="false">T97-P97-D97</f>
        <v>-64716101.0116982</v>
      </c>
      <c r="AC97" s="50"/>
      <c r="AD97" s="9"/>
      <c r="AE97" s="9"/>
      <c r="AF97" s="9"/>
      <c r="AG97" s="9" t="n">
        <f aca="false">BF97/100*$AG$57</f>
        <v>7744843590.93957</v>
      </c>
      <c r="AH97" s="40" t="n">
        <f aca="false">(AG97-AG96)/AG96</f>
        <v>0.00589001156855546</v>
      </c>
      <c r="AI97" s="40" t="n">
        <f aca="false">(AG97-AG93)/AG93</f>
        <v>0.0265088088582279</v>
      </c>
      <c r="AJ97" s="40" t="n">
        <f aca="false">AB97/AG97</f>
        <v>-0.00835602426980029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13936450</v>
      </c>
      <c r="AY97" s="40" t="n">
        <f aca="false">(AW97-AW96)/AW96</f>
        <v>0.00487973918963565</v>
      </c>
      <c r="AZ97" s="39" t="n">
        <f aca="false">workers_and_wage_central!B85</f>
        <v>7673.09290078851</v>
      </c>
      <c r="BA97" s="40" t="n">
        <f aca="false">(AZ97-AZ96)/AZ96</f>
        <v>0.00100536645283996</v>
      </c>
      <c r="BB97" s="7"/>
      <c r="BC97" s="7"/>
      <c r="BD97" s="7"/>
      <c r="BE97" s="7"/>
      <c r="BF97" s="7" t="n">
        <f aca="false">BF96*(1+AY97)*(1+BA97)*(1-BE97)</f>
        <v>129.13439953841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0.0150087407043313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166586485.546421</v>
      </c>
      <c r="E98" s="6"/>
      <c r="F98" s="8" t="n">
        <f aca="false">'Central pensions'!I98</f>
        <v>30279065.6697755</v>
      </c>
      <c r="G98" s="6" t="n">
        <f aca="false">'Central pensions'!K98</f>
        <v>4206911.17521046</v>
      </c>
      <c r="H98" s="6" t="n">
        <f aca="false">'Central pensions'!V98</f>
        <v>23145184.0465416</v>
      </c>
      <c r="I98" s="8" t="n">
        <f aca="false">'Central pensions'!M98</f>
        <v>130110.654903416</v>
      </c>
      <c r="J98" s="6" t="n">
        <f aca="false">'Central pensions'!W98</f>
        <v>715830.434429118</v>
      </c>
      <c r="K98" s="6"/>
      <c r="L98" s="8" t="n">
        <f aca="false">'Central pensions'!N98</f>
        <v>5393880.90040055</v>
      </c>
      <c r="M98" s="8"/>
      <c r="N98" s="8" t="n">
        <f aca="false">'Central pensions'!L98</f>
        <v>1341618.72600567</v>
      </c>
      <c r="O98" s="6"/>
      <c r="P98" s="6" t="n">
        <f aca="false">'Central pensions'!X98</f>
        <v>35370064.0225733</v>
      </c>
      <c r="Q98" s="8"/>
      <c r="R98" s="8" t="n">
        <f aca="false">'Central SIPA income'!G93</f>
        <v>30217069.822128</v>
      </c>
      <c r="S98" s="8"/>
      <c r="T98" s="6" t="n">
        <f aca="false">'Central SIPA income'!J93</f>
        <v>115537585.429717</v>
      </c>
      <c r="U98" s="6"/>
      <c r="V98" s="8" t="n">
        <f aca="false">'Central SIPA income'!F93</f>
        <v>130160.78229793</v>
      </c>
      <c r="W98" s="8"/>
      <c r="X98" s="8" t="n">
        <f aca="false">'Central SIPA income'!M93</f>
        <v>326926.358737578</v>
      </c>
      <c r="Y98" s="6"/>
      <c r="Z98" s="6" t="n">
        <f aca="false">R98+V98-N98-L98-F98</f>
        <v>-6667334.69175581</v>
      </c>
      <c r="AA98" s="61" t="n">
        <f aca="false">-AA70</f>
        <v>-0</v>
      </c>
      <c r="AB98" s="6" t="n">
        <f aca="false">T98-P98-D98</f>
        <v>-86418964.1392773</v>
      </c>
      <c r="AC98" s="50"/>
      <c r="AD98" s="6"/>
      <c r="AE98" s="6"/>
      <c r="AF98" s="6"/>
      <c r="AG98" s="6" t="n">
        <f aca="false">BF98/100*$AG$57</f>
        <v>7780961751.03361</v>
      </c>
      <c r="AH98" s="61" t="n">
        <f aca="false">(AG98-AG97)/AG97</f>
        <v>0.00466351058868307</v>
      </c>
      <c r="AI98" s="61"/>
      <c r="AJ98" s="61" t="n">
        <f aca="false">AB98/AG98</f>
        <v>-0.011106463044597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0.00351449556574973</v>
      </c>
      <c r="AV98" s="5"/>
      <c r="AW98" s="65" t="n">
        <f aca="false">workers_and_wage_central!C86</f>
        <v>13968948</v>
      </c>
      <c r="AX98" s="5"/>
      <c r="AY98" s="61" t="n">
        <f aca="false">(AW98-AW97)/AW97</f>
        <v>0.00233187074183167</v>
      </c>
      <c r="AZ98" s="66" t="n">
        <f aca="false">workers_and_wage_central!B86</f>
        <v>7690.94216776117</v>
      </c>
      <c r="BA98" s="61" t="n">
        <f aca="false">(AZ98-AZ97)/AZ97</f>
        <v>0.00232621541319023</v>
      </c>
      <c r="BB98" s="5"/>
      <c r="BC98" s="5"/>
      <c r="BD98" s="5"/>
      <c r="BE98" s="5"/>
      <c r="BF98" s="5" t="n">
        <f aca="false">BF97*(1+AY98)*(1+BA98)*(1-BE98)</f>
        <v>129.736619178021</v>
      </c>
      <c r="BG98" s="5"/>
      <c r="BH98" s="5" t="n">
        <f aca="false">BH97+1</f>
        <v>67</v>
      </c>
      <c r="BI98" s="61" t="n">
        <f aca="false">T105/AG105</f>
        <v>0.0172774830268007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167179231.187955</v>
      </c>
      <c r="E99" s="9"/>
      <c r="F99" s="67" t="n">
        <f aca="false">'Central pensions'!I99</f>
        <v>30386804.2065878</v>
      </c>
      <c r="G99" s="9" t="n">
        <f aca="false">'Central pensions'!K99</f>
        <v>4279892.34413022</v>
      </c>
      <c r="H99" s="9" t="n">
        <f aca="false">'Central pensions'!V99</f>
        <v>23546704.9050121</v>
      </c>
      <c r="I99" s="67" t="n">
        <f aca="false">'Central pensions'!M99</f>
        <v>132367.804457637</v>
      </c>
      <c r="J99" s="9" t="n">
        <f aca="false">'Central pensions'!W99</f>
        <v>728248.605309657</v>
      </c>
      <c r="K99" s="9"/>
      <c r="L99" s="67" t="n">
        <f aca="false">'Central pensions'!N99</f>
        <v>4393752.90845188</v>
      </c>
      <c r="M99" s="67"/>
      <c r="N99" s="67" t="n">
        <f aca="false">'Central pensions'!L99</f>
        <v>1347120.70728455</v>
      </c>
      <c r="O99" s="9"/>
      <c r="P99" s="9" t="n">
        <f aca="false">'Central pensions'!X99</f>
        <v>30210665.3955926</v>
      </c>
      <c r="Q99" s="67"/>
      <c r="R99" s="67" t="n">
        <f aca="false">'Central SIPA income'!G94</f>
        <v>34976101.5934978</v>
      </c>
      <c r="S99" s="67"/>
      <c r="T99" s="9" t="n">
        <f aca="false">'Central SIPA income'!J94</f>
        <v>133734155.880923</v>
      </c>
      <c r="U99" s="9"/>
      <c r="V99" s="67" t="n">
        <f aca="false">'Central SIPA income'!F94</f>
        <v>131419.566856138</v>
      </c>
      <c r="W99" s="67"/>
      <c r="X99" s="67" t="n">
        <f aca="false">'Central SIPA income'!M94</f>
        <v>330088.062630136</v>
      </c>
      <c r="Y99" s="9"/>
      <c r="Z99" s="9" t="n">
        <f aca="false">R99+V99-N99-L99-F99</f>
        <v>-1020156.66197033</v>
      </c>
      <c r="AA99" s="32" t="n">
        <f aca="false">-AA71</f>
        <v>-0</v>
      </c>
      <c r="AB99" s="9" t="n">
        <f aca="false">T99-P99-D99</f>
        <v>-63655740.7026241</v>
      </c>
      <c r="AC99" s="50"/>
      <c r="AD99" s="9"/>
      <c r="AE99" s="9"/>
      <c r="AF99" s="9"/>
      <c r="AG99" s="9" t="n">
        <f aca="false">BF99/100*$AG$57</f>
        <v>7836306636.67686</v>
      </c>
      <c r="AH99" s="40" t="n">
        <f aca="false">(AG99-AG98)/AG98</f>
        <v>0.00711285923438773</v>
      </c>
      <c r="AI99" s="40"/>
      <c r="AJ99" s="40" t="n">
        <f aca="false">AB99/AG99</f>
        <v>-0.00812318144936944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14056145</v>
      </c>
      <c r="AX99" s="7"/>
      <c r="AY99" s="40" t="n">
        <f aca="false">(AW99-AW98)/AW98</f>
        <v>0.00624220234766426</v>
      </c>
      <c r="AZ99" s="39" t="n">
        <f aca="false">workers_and_wage_central!B87</f>
        <v>7697.59679996416</v>
      </c>
      <c r="BA99" s="40" t="n">
        <f aca="false">(AZ99-AZ98)/AZ98</f>
        <v>0.000865255785030793</v>
      </c>
      <c r="BB99" s="7"/>
      <c r="BC99" s="7"/>
      <c r="BD99" s="7"/>
      <c r="BE99" s="7"/>
      <c r="BF99" s="7" t="n">
        <f aca="false">BF98*(1+AY99)*(1+BA99)*(1-BE99)</f>
        <v>130.65941748778</v>
      </c>
      <c r="BG99" s="7"/>
      <c r="BH99" s="7" t="n">
        <f aca="false">BH98+1</f>
        <v>68</v>
      </c>
      <c r="BI99" s="40" t="n">
        <f aca="false">T106/AG106</f>
        <v>0.0150558034504409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167607669.207722</v>
      </c>
      <c r="E100" s="9"/>
      <c r="F100" s="67" t="n">
        <f aca="false">'Central pensions'!I100</f>
        <v>30464677.8881978</v>
      </c>
      <c r="G100" s="9" t="n">
        <f aca="false">'Central pensions'!K100</f>
        <v>4324629.76882101</v>
      </c>
      <c r="H100" s="9" t="n">
        <f aca="false">'Central pensions'!V100</f>
        <v>23792837.0159866</v>
      </c>
      <c r="I100" s="67" t="n">
        <f aca="false">'Central pensions'!M100</f>
        <v>133751.436149105</v>
      </c>
      <c r="J100" s="9" t="n">
        <f aca="false">'Central pensions'!W100</f>
        <v>735860.938638766</v>
      </c>
      <c r="K100" s="9"/>
      <c r="L100" s="67" t="n">
        <f aca="false">'Central pensions'!N100</f>
        <v>4362737.79796171</v>
      </c>
      <c r="M100" s="67"/>
      <c r="N100" s="67" t="n">
        <f aca="false">'Central pensions'!L100</f>
        <v>1349261.35746242</v>
      </c>
      <c r="O100" s="9"/>
      <c r="P100" s="9" t="n">
        <f aca="false">'Central pensions'!X100</f>
        <v>30061505.0655043</v>
      </c>
      <c r="Q100" s="67"/>
      <c r="R100" s="67" t="n">
        <f aca="false">'Central SIPA income'!G95</f>
        <v>30616006.6098652</v>
      </c>
      <c r="S100" s="67"/>
      <c r="T100" s="9" t="n">
        <f aca="false">'Central SIPA income'!J95</f>
        <v>117062954.81416</v>
      </c>
      <c r="U100" s="9"/>
      <c r="V100" s="67" t="n">
        <f aca="false">'Central SIPA income'!F95</f>
        <v>129706.638491299</v>
      </c>
      <c r="W100" s="67"/>
      <c r="X100" s="67" t="n">
        <f aca="false">'Central SIPA income'!M95</f>
        <v>325785.680428614</v>
      </c>
      <c r="Y100" s="9"/>
      <c r="Z100" s="9" t="n">
        <f aca="false">R100+V100-N100-L100-F100</f>
        <v>-5430963.79526549</v>
      </c>
      <c r="AA100" s="61" t="n">
        <f aca="false">-AA72</f>
        <v>-0</v>
      </c>
      <c r="AB100" s="9" t="n">
        <f aca="false">T100-P100-D100</f>
        <v>-80606219.459067</v>
      </c>
      <c r="AC100" s="50"/>
      <c r="AD100" s="9"/>
      <c r="AE100" s="9"/>
      <c r="AF100" s="9"/>
      <c r="AG100" s="9" t="n">
        <f aca="false">BF100/100*$AG$57</f>
        <v>7859764309.71183</v>
      </c>
      <c r="AH100" s="40" t="n">
        <f aca="false">(AG100-AG99)/AG99</f>
        <v>0.00299346032800386</v>
      </c>
      <c r="AI100" s="40"/>
      <c r="AJ100" s="40" t="n">
        <f aca="false">AB100/AG100</f>
        <v>-0.0102555517293905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14068180</v>
      </c>
      <c r="AY100" s="40" t="n">
        <f aca="false">(AW100-AW99)/AW99</f>
        <v>0.00085620915265174</v>
      </c>
      <c r="AZ100" s="39" t="n">
        <f aca="false">workers_and_wage_central!B88</f>
        <v>7714.03442372835</v>
      </c>
      <c r="BA100" s="40" t="n">
        <f aca="false">(AZ100-AZ99)/AZ99</f>
        <v>0.00213542280679981</v>
      </c>
      <c r="BB100" s="7"/>
      <c r="BC100" s="7"/>
      <c r="BD100" s="7"/>
      <c r="BE100" s="7"/>
      <c r="BF100" s="7" t="n">
        <f aca="false">BF99*(1+AY100)*(1+BA100)*(1-BE100)</f>
        <v>131.050541270509</v>
      </c>
      <c r="BG100" s="7"/>
      <c r="BH100" s="0" t="n">
        <f aca="false">BH99+1</f>
        <v>69</v>
      </c>
      <c r="BI100" s="40" t="n">
        <f aca="false">T107/AG107</f>
        <v>0.0172737066797753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168239939.746984</v>
      </c>
      <c r="E101" s="9"/>
      <c r="F101" s="67" t="n">
        <f aca="false">'Central pensions'!I101</f>
        <v>30579600.5430372</v>
      </c>
      <c r="G101" s="9" t="n">
        <f aca="false">'Central pensions'!K101</f>
        <v>4415397.27813032</v>
      </c>
      <c r="H101" s="9" t="n">
        <f aca="false">'Central pensions'!V101</f>
        <v>24292213.0714615</v>
      </c>
      <c r="I101" s="67" t="n">
        <f aca="false">'Central pensions'!M101</f>
        <v>136558.678705061</v>
      </c>
      <c r="J101" s="9" t="n">
        <f aca="false">'Central pensions'!W101</f>
        <v>751305.558911178</v>
      </c>
      <c r="K101" s="9"/>
      <c r="L101" s="67" t="n">
        <f aca="false">'Central pensions'!N101</f>
        <v>4419146.01760426</v>
      </c>
      <c r="M101" s="67"/>
      <c r="N101" s="67" t="n">
        <f aca="false">'Central pensions'!L101</f>
        <v>1355307.79933697</v>
      </c>
      <c r="O101" s="9"/>
      <c r="P101" s="9" t="n">
        <f aca="false">'Central pensions'!X101</f>
        <v>30387473.3245879</v>
      </c>
      <c r="Q101" s="67"/>
      <c r="R101" s="67" t="n">
        <f aca="false">'Central SIPA income'!G96</f>
        <v>35157869.1214065</v>
      </c>
      <c r="S101" s="67"/>
      <c r="T101" s="9" t="n">
        <f aca="false">'Central SIPA income'!J96</f>
        <v>134429159.777983</v>
      </c>
      <c r="U101" s="9"/>
      <c r="V101" s="67" t="n">
        <f aca="false">'Central SIPA income'!F96</f>
        <v>129302.041942367</v>
      </c>
      <c r="W101" s="67"/>
      <c r="X101" s="67" t="n">
        <f aca="false">'Central SIPA income'!M96</f>
        <v>324769.450546117</v>
      </c>
      <c r="Y101" s="9"/>
      <c r="Z101" s="9" t="n">
        <f aca="false">R101+V101-N101-L101-F101</f>
        <v>-1066883.1966296</v>
      </c>
      <c r="AA101" s="32" t="n">
        <f aca="false">-AA73</f>
        <v>-0</v>
      </c>
      <c r="AB101" s="9" t="n">
        <f aca="false">T101-P101-D101</f>
        <v>-64198253.2935886</v>
      </c>
      <c r="AC101" s="50"/>
      <c r="AD101" s="9"/>
      <c r="AE101" s="9"/>
      <c r="AF101" s="9"/>
      <c r="AG101" s="9" t="n">
        <f aca="false">BF101/100*$AG$57</f>
        <v>7854169353.08719</v>
      </c>
      <c r="AH101" s="40" t="n">
        <f aca="false">(AG101-AG100)/AG100</f>
        <v>-0.000711847888075737</v>
      </c>
      <c r="AI101" s="40" t="n">
        <f aca="false">(AG101-AG97)/AG97</f>
        <v>0.014115941899139</v>
      </c>
      <c r="AJ101" s="40" t="n">
        <f aca="false">AB101/AG101</f>
        <v>-0.0081737801169712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14047149</v>
      </c>
      <c r="AY101" s="40" t="n">
        <f aca="false">(AW101-AW100)/AW100</f>
        <v>-0.00149493395734203</v>
      </c>
      <c r="AZ101" s="39" t="n">
        <f aca="false">workers_and_wage_central!B89</f>
        <v>7720.0842206703</v>
      </c>
      <c r="BA101" s="40" t="n">
        <f aca="false">(AZ101-AZ100)/AZ100</f>
        <v>0.000784258483905199</v>
      </c>
      <c r="BB101" s="7"/>
      <c r="BC101" s="7"/>
      <c r="BD101" s="7"/>
      <c r="BE101" s="7"/>
      <c r="BF101" s="7" t="n">
        <f aca="false">BF100*(1+AY101)*(1+BA101)*(1-BE101)</f>
        <v>130.957253219475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0.0149676374055163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168284389.016041</v>
      </c>
      <c r="E102" s="6"/>
      <c r="F102" s="8" t="n">
        <f aca="false">'Central pensions'!I102</f>
        <v>30587679.7238444</v>
      </c>
      <c r="G102" s="6" t="n">
        <f aca="false">'Central pensions'!K102</f>
        <v>4515831.72954101</v>
      </c>
      <c r="H102" s="6" t="n">
        <f aca="false">'Central pensions'!V102</f>
        <v>24844773.7901693</v>
      </c>
      <c r="I102" s="8" t="n">
        <f aca="false">'Central pensions'!M102</f>
        <v>139664.898851785</v>
      </c>
      <c r="J102" s="6" t="n">
        <f aca="false">'Central pensions'!W102</f>
        <v>768395.065675343</v>
      </c>
      <c r="K102" s="6"/>
      <c r="L102" s="8" t="n">
        <f aca="false">'Central pensions'!N102</f>
        <v>5282742.77683226</v>
      </c>
      <c r="M102" s="8"/>
      <c r="N102" s="8" t="n">
        <f aca="false">'Central pensions'!L102</f>
        <v>1354965.3129511</v>
      </c>
      <c r="O102" s="6"/>
      <c r="P102" s="6" t="n">
        <f aca="false">'Central pensions'!X102</f>
        <v>34866796.754543</v>
      </c>
      <c r="Q102" s="8"/>
      <c r="R102" s="8" t="n">
        <f aca="false">'Central SIPA income'!G97</f>
        <v>30851161.3654263</v>
      </c>
      <c r="S102" s="8"/>
      <c r="T102" s="6" t="n">
        <f aca="false">'Central SIPA income'!J97</f>
        <v>117962089.40331</v>
      </c>
      <c r="U102" s="6"/>
      <c r="V102" s="8" t="n">
        <f aca="false">'Central SIPA income'!F97</f>
        <v>126089.258896477</v>
      </c>
      <c r="W102" s="8"/>
      <c r="X102" s="8" t="n">
        <f aca="false">'Central SIPA income'!M97</f>
        <v>316699.865805896</v>
      </c>
      <c r="Y102" s="6"/>
      <c r="Z102" s="6" t="n">
        <f aca="false">R102+V102-N102-L102-F102</f>
        <v>-6248137.18930506</v>
      </c>
      <c r="AA102" s="61" t="n">
        <f aca="false">-AA74</f>
        <v>-0</v>
      </c>
      <c r="AB102" s="6" t="n">
        <f aca="false">T102-P102-D102</f>
        <v>-85189096.3672744</v>
      </c>
      <c r="AC102" s="50"/>
      <c r="AD102" s="6"/>
      <c r="AE102" s="6"/>
      <c r="AF102" s="6"/>
      <c r="AG102" s="6" t="n">
        <f aca="false">BF102/100*$AG$57</f>
        <v>7866928948.86252</v>
      </c>
      <c r="AH102" s="61" t="n">
        <f aca="false">(AG102-AG101)/AG101</f>
        <v>0.0016245633626828</v>
      </c>
      <c r="AI102" s="61"/>
      <c r="AJ102" s="61" t="n">
        <f aca="false">AB102/AG102</f>
        <v>-0.0108287613783002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0.00526565269811255</v>
      </c>
      <c r="AV102" s="5"/>
      <c r="AW102" s="65" t="n">
        <f aca="false">workers_and_wage_central!C90</f>
        <v>14035991</v>
      </c>
      <c r="AX102" s="5"/>
      <c r="AY102" s="61" t="n">
        <f aca="false">(AW102-AW101)/AW101</f>
        <v>-0.000794324884003152</v>
      </c>
      <c r="AZ102" s="66" t="n">
        <f aca="false">workers_and_wage_central!B90</f>
        <v>7738.77308668643</v>
      </c>
      <c r="BA102" s="61" t="n">
        <f aca="false">(AZ102-AZ101)/AZ101</f>
        <v>0.00242081115722777</v>
      </c>
      <c r="BB102" s="5"/>
      <c r="BC102" s="5"/>
      <c r="BD102" s="5"/>
      <c r="BE102" s="5"/>
      <c r="BF102" s="5" t="n">
        <f aca="false">BF101*(1+AY102)*(1+BA102)*(1-BE102)</f>
        <v>131.170001575133</v>
      </c>
      <c r="BG102" s="5"/>
      <c r="BH102" s="5" t="n">
        <f aca="false">BH101+1</f>
        <v>71</v>
      </c>
      <c r="BI102" s="61" t="n">
        <f aca="false">T109/AG109</f>
        <v>0.0171484563005454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168978726.772045</v>
      </c>
      <c r="E103" s="9"/>
      <c r="F103" s="67" t="n">
        <f aca="false">'Central pensions'!I103</f>
        <v>30713883.8300304</v>
      </c>
      <c r="G103" s="9" t="n">
        <f aca="false">'Central pensions'!K103</f>
        <v>4640221.07739129</v>
      </c>
      <c r="H103" s="9" t="n">
        <f aca="false">'Central pensions'!V103</f>
        <v>25529127.2812505</v>
      </c>
      <c r="I103" s="67" t="n">
        <f aca="false">'Central pensions'!M103</f>
        <v>143511.992084267</v>
      </c>
      <c r="J103" s="9" t="n">
        <f aca="false">'Central pensions'!W103</f>
        <v>789560.637564448</v>
      </c>
      <c r="K103" s="9"/>
      <c r="L103" s="67" t="n">
        <f aca="false">'Central pensions'!N103</f>
        <v>4430922.07769628</v>
      </c>
      <c r="M103" s="67"/>
      <c r="N103" s="67" t="n">
        <f aca="false">'Central pensions'!L103</f>
        <v>1361046.20316813</v>
      </c>
      <c r="O103" s="9"/>
      <c r="P103" s="9" t="n">
        <f aca="false">'Central pensions'!X103</f>
        <v>30480150.3611626</v>
      </c>
      <c r="Q103" s="67"/>
      <c r="R103" s="67" t="n">
        <f aca="false">'Central SIPA income'!G98</f>
        <v>35612105.4424964</v>
      </c>
      <c r="S103" s="67"/>
      <c r="T103" s="9" t="n">
        <f aca="false">'Central SIPA income'!J98</f>
        <v>136165971.721104</v>
      </c>
      <c r="U103" s="9"/>
      <c r="V103" s="67" t="n">
        <f aca="false">'Central SIPA income'!F98</f>
        <v>123799.616993061</v>
      </c>
      <c r="W103" s="67"/>
      <c r="X103" s="67" t="n">
        <f aca="false">'Central SIPA income'!M98</f>
        <v>310948.945466592</v>
      </c>
      <c r="Y103" s="9"/>
      <c r="Z103" s="9" t="n">
        <f aca="false">R103+V103-N103-L103-F103</f>
        <v>-769947.051405314</v>
      </c>
      <c r="AA103" s="32" t="n">
        <f aca="false">-AA75</f>
        <v>-0</v>
      </c>
      <c r="AB103" s="9" t="n">
        <f aca="false">T103-P103-D103</f>
        <v>-63292905.4121033</v>
      </c>
      <c r="AC103" s="50"/>
      <c r="AD103" s="9"/>
      <c r="AE103" s="9"/>
      <c r="AF103" s="9"/>
      <c r="AG103" s="9" t="n">
        <f aca="false">BF103/100*$AG$57</f>
        <v>7915714635.31949</v>
      </c>
      <c r="AH103" s="40" t="n">
        <f aca="false">(AG103-AG102)/AG102</f>
        <v>0.00620136355293054</v>
      </c>
      <c r="AI103" s="40"/>
      <c r="AJ103" s="40" t="n">
        <f aca="false">AB103/AG103</f>
        <v>-0.00799585486946355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14095985</v>
      </c>
      <c r="AX103" s="7"/>
      <c r="AY103" s="40" t="n">
        <f aca="false">(AW103-AW102)/AW102</f>
        <v>0.00427429741156146</v>
      </c>
      <c r="AZ103" s="39" t="n">
        <f aca="false">workers_and_wage_central!B91</f>
        <v>7753.62274243241</v>
      </c>
      <c r="BA103" s="40" t="n">
        <f aca="false">(AZ103-AZ102)/AZ102</f>
        <v>0.00191886434446835</v>
      </c>
      <c r="BB103" s="7"/>
      <c r="BC103" s="7"/>
      <c r="BD103" s="7"/>
      <c r="BE103" s="7"/>
      <c r="BF103" s="7" t="n">
        <f aca="false">BF102*(1+AY103)*(1+BA103)*(1-BE103)</f>
        <v>131.983434442139</v>
      </c>
      <c r="BG103" s="7"/>
      <c r="BH103" s="7" t="n">
        <f aca="false">BH102+1</f>
        <v>72</v>
      </c>
      <c r="BI103" s="40" t="n">
        <f aca="false">T110/AG110</f>
        <v>0.0149388937310909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169492368.893782</v>
      </c>
      <c r="E104" s="9"/>
      <c r="F104" s="67" t="n">
        <f aca="false">'Central pensions'!I104</f>
        <v>30807244.3657535</v>
      </c>
      <c r="G104" s="9" t="n">
        <f aca="false">'Central pensions'!K104</f>
        <v>4713716.90526727</v>
      </c>
      <c r="H104" s="9" t="n">
        <f aca="false">'Central pensions'!V104</f>
        <v>25933479.6414492</v>
      </c>
      <c r="I104" s="67" t="n">
        <f aca="false">'Central pensions'!M104</f>
        <v>145785.058925792</v>
      </c>
      <c r="J104" s="9" t="n">
        <f aca="false">'Central pensions'!W104</f>
        <v>802066.380663375</v>
      </c>
      <c r="K104" s="9"/>
      <c r="L104" s="67" t="n">
        <f aca="false">'Central pensions'!N104</f>
        <v>4405737.28450366</v>
      </c>
      <c r="M104" s="67"/>
      <c r="N104" s="67" t="n">
        <f aca="false">'Central pensions'!L104</f>
        <v>1365691.50611099</v>
      </c>
      <c r="O104" s="9"/>
      <c r="P104" s="9" t="n">
        <f aca="false">'Central pensions'!X104</f>
        <v>30375023.4357683</v>
      </c>
      <c r="Q104" s="67"/>
      <c r="R104" s="67" t="n">
        <f aca="false">'Central SIPA income'!G99</f>
        <v>31292248.4081242</v>
      </c>
      <c r="S104" s="67"/>
      <c r="T104" s="9" t="n">
        <f aca="false">'Central SIPA income'!J99</f>
        <v>119648623.940829</v>
      </c>
      <c r="U104" s="9"/>
      <c r="V104" s="67" t="n">
        <f aca="false">'Central SIPA income'!F99</f>
        <v>124205.991157513</v>
      </c>
      <c r="W104" s="67"/>
      <c r="X104" s="67" t="n">
        <f aca="false">'Central SIPA income'!M99</f>
        <v>311969.640206773</v>
      </c>
      <c r="Y104" s="9"/>
      <c r="Z104" s="9" t="n">
        <f aca="false">R104+V104-N104-L104-F104</f>
        <v>-5162218.75708642</v>
      </c>
      <c r="AA104" s="61" t="n">
        <f aca="false">-AA76</f>
        <v>-0</v>
      </c>
      <c r="AB104" s="9" t="n">
        <f aca="false">T104-P104-D104</f>
        <v>-80218768.3887213</v>
      </c>
      <c r="AC104" s="50"/>
      <c r="AD104" s="9"/>
      <c r="AE104" s="9"/>
      <c r="AF104" s="9"/>
      <c r="AG104" s="9" t="n">
        <f aca="false">BF104/100*$AG$57</f>
        <v>7971929577.42956</v>
      </c>
      <c r="AH104" s="40" t="n">
        <f aca="false">(AG104-AG103)/AG103</f>
        <v>0.0071016888177394</v>
      </c>
      <c r="AI104" s="40"/>
      <c r="AJ104" s="40" t="n">
        <f aca="false">AB104/AG104</f>
        <v>-0.0100626539170441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14185103</v>
      </c>
      <c r="AY104" s="40" t="n">
        <f aca="false">(AW104-AW103)/AW103</f>
        <v>0.00632222579692019</v>
      </c>
      <c r="AZ104" s="39" t="n">
        <f aca="false">workers_and_wage_central!B92</f>
        <v>7759.6284352912</v>
      </c>
      <c r="BA104" s="40" t="n">
        <f aca="false">(AZ104-AZ103)/AZ103</f>
        <v>0.000774566039423415</v>
      </c>
      <c r="BB104" s="7"/>
      <c r="BC104" s="7"/>
      <c r="BD104" s="7"/>
      <c r="BE104" s="7"/>
      <c r="BF104" s="7" t="n">
        <f aca="false">BF103*(1+AY104)*(1+BA104)*(1-BE104)</f>
        <v>132.920739722643</v>
      </c>
      <c r="BG104" s="7"/>
      <c r="BH104" s="0" t="n">
        <f aca="false">BH103+1</f>
        <v>73</v>
      </c>
      <c r="BI104" s="40" t="n">
        <f aca="false">T111/AG111</f>
        <v>0.0172716410065588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169211920.13521</v>
      </c>
      <c r="E105" s="9"/>
      <c r="F105" s="67" t="n">
        <f aca="false">'Central pensions'!I105</f>
        <v>30756269.4841479</v>
      </c>
      <c r="G105" s="9" t="n">
        <f aca="false">'Central pensions'!K105</f>
        <v>4721121.30805116</v>
      </c>
      <c r="H105" s="9" t="n">
        <f aca="false">'Central pensions'!V105</f>
        <v>25974216.4809141</v>
      </c>
      <c r="I105" s="67" t="n">
        <f aca="false">'Central pensions'!M105</f>
        <v>146014.061073747</v>
      </c>
      <c r="J105" s="9" t="n">
        <f aca="false">'Central pensions'!W105</f>
        <v>803326.282914866</v>
      </c>
      <c r="K105" s="9"/>
      <c r="L105" s="67" t="n">
        <f aca="false">'Central pensions'!N105</f>
        <v>4446765.49182545</v>
      </c>
      <c r="M105" s="67"/>
      <c r="N105" s="67" t="n">
        <f aca="false">'Central pensions'!L105</f>
        <v>1362215.64655266</v>
      </c>
      <c r="O105" s="9"/>
      <c r="P105" s="9" t="n">
        <f aca="false">'Central pensions'!X105</f>
        <v>30568795.8448554</v>
      </c>
      <c r="Q105" s="67"/>
      <c r="R105" s="67" t="n">
        <f aca="false">'Central SIPA income'!G100</f>
        <v>36243426.0445458</v>
      </c>
      <c r="S105" s="67"/>
      <c r="T105" s="9" t="n">
        <f aca="false">'Central SIPA income'!J100</f>
        <v>138579880.76067</v>
      </c>
      <c r="U105" s="9"/>
      <c r="V105" s="67" t="n">
        <f aca="false">'Central SIPA income'!F100</f>
        <v>126281.92960389</v>
      </c>
      <c r="W105" s="67"/>
      <c r="X105" s="67" t="n">
        <f aca="false">'Central SIPA income'!M100</f>
        <v>317183.799074411</v>
      </c>
      <c r="Y105" s="9"/>
      <c r="Z105" s="9" t="n">
        <f aca="false">R105+V105-N105-L105-F105</f>
        <v>-195542.648376379</v>
      </c>
      <c r="AA105" s="32" t="n">
        <f aca="false">-AA77</f>
        <v>-0</v>
      </c>
      <c r="AB105" s="9" t="n">
        <f aca="false">T105-P105-D105</f>
        <v>-61200835.2193955</v>
      </c>
      <c r="AC105" s="50"/>
      <c r="AD105" s="9"/>
      <c r="AE105" s="9"/>
      <c r="AF105" s="9"/>
      <c r="AG105" s="9" t="n">
        <f aca="false">BF105/100*$AG$57</f>
        <v>8020837325.99856</v>
      </c>
      <c r="AH105" s="40" t="n">
        <f aca="false">(AG105-AG104)/AG104</f>
        <v>0.00613499505909745</v>
      </c>
      <c r="AI105" s="40" t="n">
        <f aca="false">(AG105-AG101)/AG101</f>
        <v>0.0212203182053693</v>
      </c>
      <c r="AJ105" s="40" t="n">
        <f aca="false">AB105/AG105</f>
        <v>-0.00763023020315105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14177974</v>
      </c>
      <c r="AY105" s="40" t="n">
        <f aca="false">(AW105-AW104)/AW104</f>
        <v>-0.000502569491388254</v>
      </c>
      <c r="AZ105" s="39" t="n">
        <f aca="false">workers_and_wage_central!B93</f>
        <v>7811.15936779276</v>
      </c>
      <c r="BA105" s="40" t="n">
        <f aca="false">(AZ105-AZ104)/AZ104</f>
        <v>0.00664090206525901</v>
      </c>
      <c r="BB105" s="7"/>
      <c r="BC105" s="7"/>
      <c r="BD105" s="7"/>
      <c r="BE105" s="7"/>
      <c r="BF105" s="7" t="n">
        <f aca="false">BF104*(1+AY105)*(1+BA105)*(1-BE105)</f>
        <v>133.736207804093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0.0150089092427459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169102204.397172</v>
      </c>
      <c r="E106" s="6"/>
      <c r="F106" s="8" t="n">
        <f aca="false">'Central pensions'!I106</f>
        <v>30736327.3500296</v>
      </c>
      <c r="G106" s="6" t="n">
        <f aca="false">'Central pensions'!K106</f>
        <v>4781624.38848855</v>
      </c>
      <c r="H106" s="6" t="n">
        <f aca="false">'Central pensions'!V106</f>
        <v>26307086.5781859</v>
      </c>
      <c r="I106" s="8" t="n">
        <f aca="false">'Central pensions'!M106</f>
        <v>147885.290365625</v>
      </c>
      <c r="J106" s="6" t="n">
        <f aca="false">'Central pensions'!W106</f>
        <v>813621.234376883</v>
      </c>
      <c r="K106" s="6"/>
      <c r="L106" s="8" t="n">
        <f aca="false">'Central pensions'!N106</f>
        <v>5427166.60467972</v>
      </c>
      <c r="M106" s="8"/>
      <c r="N106" s="8" t="n">
        <f aca="false">'Central pensions'!L106</f>
        <v>1360848.48221682</v>
      </c>
      <c r="O106" s="6"/>
      <c r="P106" s="6" t="n">
        <f aca="false">'Central pensions'!X106</f>
        <v>35648580.1452899</v>
      </c>
      <c r="Q106" s="8"/>
      <c r="R106" s="8" t="n">
        <f aca="false">'Central SIPA income'!G101</f>
        <v>31737203.4045052</v>
      </c>
      <c r="S106" s="8"/>
      <c r="T106" s="6" t="n">
        <f aca="false">'Central SIPA income'!J101</f>
        <v>121349947.934498</v>
      </c>
      <c r="U106" s="6"/>
      <c r="V106" s="8" t="n">
        <f aca="false">'Central SIPA income'!F101</f>
        <v>126371.348235213</v>
      </c>
      <c r="W106" s="8"/>
      <c r="X106" s="8" t="n">
        <f aca="false">'Central SIPA income'!M101</f>
        <v>317408.392896187</v>
      </c>
      <c r="Y106" s="6"/>
      <c r="Z106" s="6" t="n">
        <f aca="false">R106+V106-N106-L106-F106</f>
        <v>-5660767.68418574</v>
      </c>
      <c r="AA106" s="61" t="n">
        <f aca="false">-AA78</f>
        <v>-0</v>
      </c>
      <c r="AB106" s="6" t="n">
        <f aca="false">T106-P106-D106</f>
        <v>-83400836.6079638</v>
      </c>
      <c r="AC106" s="50"/>
      <c r="AD106" s="6"/>
      <c r="AE106" s="6"/>
      <c r="AF106" s="6"/>
      <c r="AG106" s="6" t="n">
        <f aca="false">BF106/100*$AG$57</f>
        <v>8060011432.39847</v>
      </c>
      <c r="AH106" s="61" t="n">
        <f aca="false">(AG106-AG105)/AG105</f>
        <v>0.00488404200306269</v>
      </c>
      <c r="AI106" s="61"/>
      <c r="AJ106" s="61" t="n">
        <f aca="false">AB106/AG106</f>
        <v>-0.0103474836614649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0.0021336405235346</v>
      </c>
      <c r="AV106" s="5"/>
      <c r="AW106" s="65" t="n">
        <f aca="false">workers_and_wage_central!C94</f>
        <v>14217762</v>
      </c>
      <c r="AX106" s="5"/>
      <c r="AY106" s="61" t="n">
        <f aca="false">(AW106-AW105)/AW105</f>
        <v>0.00280632479647656</v>
      </c>
      <c r="AZ106" s="66" t="n">
        <f aca="false">workers_and_wage_central!B94</f>
        <v>7827.3433305586</v>
      </c>
      <c r="BA106" s="61" t="n">
        <f aca="false">(AZ106-AZ105)/AZ105</f>
        <v>0.00207190277445443</v>
      </c>
      <c r="BB106" s="5"/>
      <c r="BC106" s="5"/>
      <c r="BD106" s="5"/>
      <c r="BE106" s="5"/>
      <c r="BF106" s="5" t="n">
        <f aca="false">BF105*(1+AY106)*(1+BA106)*(1-BE106)</f>
        <v>134.389381060339</v>
      </c>
      <c r="BG106" s="5"/>
      <c r="BH106" s="5" t="n">
        <f aca="false">BH105+1</f>
        <v>75</v>
      </c>
      <c r="BI106" s="61" t="n">
        <f aca="false">T113/AG113</f>
        <v>0.0172297893216901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168754903.896279</v>
      </c>
      <c r="E107" s="9"/>
      <c r="F107" s="67" t="n">
        <f aca="false">'Central pensions'!I107</f>
        <v>30673201.3729181</v>
      </c>
      <c r="G107" s="9" t="n">
        <f aca="false">'Central pensions'!K107</f>
        <v>4840318.25846296</v>
      </c>
      <c r="H107" s="9" t="n">
        <f aca="false">'Central pensions'!V107</f>
        <v>26630002.9332938</v>
      </c>
      <c r="I107" s="67" t="n">
        <f aca="false">'Central pensions'!M107</f>
        <v>149700.564694732</v>
      </c>
      <c r="J107" s="9" t="n">
        <f aca="false">'Central pensions'!W107</f>
        <v>823608.338143111</v>
      </c>
      <c r="K107" s="9"/>
      <c r="L107" s="67" t="n">
        <f aca="false">'Central pensions'!N107</f>
        <v>4533301.25797078</v>
      </c>
      <c r="M107" s="67"/>
      <c r="N107" s="67" t="n">
        <f aca="false">'Central pensions'!L107</f>
        <v>1358757.32496115</v>
      </c>
      <c r="O107" s="9"/>
      <c r="P107" s="9" t="n">
        <f aca="false">'Central pensions'!X107</f>
        <v>30998803.6817305</v>
      </c>
      <c r="Q107" s="67"/>
      <c r="R107" s="67" t="n">
        <f aca="false">'Central SIPA income'!G102</f>
        <v>36513711.2346767</v>
      </c>
      <c r="S107" s="67"/>
      <c r="T107" s="9" t="n">
        <f aca="false">'Central SIPA income'!J102</f>
        <v>139613339.611212</v>
      </c>
      <c r="U107" s="9"/>
      <c r="V107" s="67" t="n">
        <f aca="false">'Central SIPA income'!F102</f>
        <v>126595.371660394</v>
      </c>
      <c r="W107" s="67"/>
      <c r="X107" s="67" t="n">
        <f aca="false">'Central SIPA income'!M102</f>
        <v>317971.075152498</v>
      </c>
      <c r="Y107" s="9"/>
      <c r="Z107" s="9" t="n">
        <f aca="false">R107+V107-N107-L107-F107</f>
        <v>75046.6504869722</v>
      </c>
      <c r="AA107" s="32" t="n">
        <f aca="false">-AA79</f>
        <v>-0</v>
      </c>
      <c r="AB107" s="9" t="n">
        <f aca="false">T107-P107-D107</f>
        <v>-60140367.9667973</v>
      </c>
      <c r="AC107" s="50"/>
      <c r="AD107" s="9"/>
      <c r="AE107" s="9"/>
      <c r="AF107" s="9"/>
      <c r="AG107" s="9" t="n">
        <f aca="false">BF107/100*$AG$57</f>
        <v>8082419262.95279</v>
      </c>
      <c r="AH107" s="40" t="n">
        <f aca="false">(AG107-AG106)/AG106</f>
        <v>0.00278012391697704</v>
      </c>
      <c r="AI107" s="40"/>
      <c r="AJ107" s="40" t="n">
        <f aca="false">AB107/AG107</f>
        <v>-0.00744088694364834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14251656</v>
      </c>
      <c r="AX107" s="7"/>
      <c r="AY107" s="40" t="n">
        <f aca="false">(AW107-AW106)/AW106</f>
        <v>0.00238391949450272</v>
      </c>
      <c r="AZ107" s="39" t="n">
        <f aca="false">workers_and_wage_central!B95</f>
        <v>7830.43718310699</v>
      </c>
      <c r="BA107" s="40" t="n">
        <f aca="false">(AZ107-AZ106)/AZ106</f>
        <v>0.000395262149330965</v>
      </c>
      <c r="BB107" s="7"/>
      <c r="BC107" s="7"/>
      <c r="BD107" s="7"/>
      <c r="BE107" s="7"/>
      <c r="BF107" s="7" t="n">
        <f aca="false">BF106*(1+AY107)*(1+BA107)*(1-BE107)</f>
        <v>134.763000192812</v>
      </c>
      <c r="BG107" s="7"/>
      <c r="BH107" s="7" t="n">
        <f aca="false">BH106+1</f>
        <v>76</v>
      </c>
      <c r="BI107" s="40" t="n">
        <f aca="false">T114/AG114</f>
        <v>0.0149965861528294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169639721.221135</v>
      </c>
      <c r="E108" s="9"/>
      <c r="F108" s="67" t="n">
        <f aca="false">'Central pensions'!I108</f>
        <v>30834027.3954925</v>
      </c>
      <c r="G108" s="9" t="n">
        <f aca="false">'Central pensions'!K108</f>
        <v>4889512.76826742</v>
      </c>
      <c r="H108" s="9" t="n">
        <f aca="false">'Central pensions'!V108</f>
        <v>26900656.611511</v>
      </c>
      <c r="I108" s="67" t="n">
        <f aca="false">'Central pensions'!M108</f>
        <v>151222.044379404</v>
      </c>
      <c r="J108" s="9" t="n">
        <f aca="false">'Central pensions'!W108</f>
        <v>831979.070459096</v>
      </c>
      <c r="K108" s="9"/>
      <c r="L108" s="67" t="n">
        <f aca="false">'Central pensions'!N108</f>
        <v>4463379.9001866</v>
      </c>
      <c r="M108" s="67"/>
      <c r="N108" s="67" t="n">
        <f aca="false">'Central pensions'!L108</f>
        <v>1364766.45452845</v>
      </c>
      <c r="O108" s="9"/>
      <c r="P108" s="9" t="n">
        <f aca="false">'Central pensions'!X108</f>
        <v>30669041.8816957</v>
      </c>
      <c r="Q108" s="67"/>
      <c r="R108" s="67" t="n">
        <f aca="false">'Central SIPA income'!G103</f>
        <v>31611866.5974159</v>
      </c>
      <c r="S108" s="67"/>
      <c r="T108" s="9" t="n">
        <f aca="false">'Central SIPA income'!J103</f>
        <v>120870711.789438</v>
      </c>
      <c r="U108" s="9"/>
      <c r="V108" s="67" t="n">
        <f aca="false">'Central SIPA income'!F103</f>
        <v>133309.803769373</v>
      </c>
      <c r="W108" s="67"/>
      <c r="X108" s="67" t="n">
        <f aca="false">'Central SIPA income'!M103</f>
        <v>334835.792785759</v>
      </c>
      <c r="Y108" s="9"/>
      <c r="Z108" s="9" t="n">
        <f aca="false">R108+V108-N108-L108-F108</f>
        <v>-4916997.34902232</v>
      </c>
      <c r="AA108" s="61" t="n">
        <f aca="false">-AA80</f>
        <v>-0</v>
      </c>
      <c r="AB108" s="9" t="n">
        <f aca="false">T108-P108-D108</f>
        <v>-79438051.313393</v>
      </c>
      <c r="AC108" s="50"/>
      <c r="AD108" s="9"/>
      <c r="AE108" s="9"/>
      <c r="AF108" s="9"/>
      <c r="AG108" s="9" t="n">
        <f aca="false">BF108/100*$AG$57</f>
        <v>8075470330.73446</v>
      </c>
      <c r="AH108" s="40" t="n">
        <f aca="false">(AG108-AG107)/AG107</f>
        <v>-0.000859758940022323</v>
      </c>
      <c r="AI108" s="40"/>
      <c r="AJ108" s="40" t="n">
        <f aca="false">AB108/AG108</f>
        <v>-0.00983695661800149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14309590</v>
      </c>
      <c r="AY108" s="40" t="n">
        <f aca="false">(AW108-AW107)/AW107</f>
        <v>0.00406507145555576</v>
      </c>
      <c r="AZ108" s="39" t="n">
        <f aca="false">workers_and_wage_central!B96</f>
        <v>7792.02973706952</v>
      </c>
      <c r="BA108" s="40" t="n">
        <f aca="false">(AZ108-AZ107)/AZ107</f>
        <v>-0.00490489166049662</v>
      </c>
      <c r="BB108" s="7"/>
      <c r="BC108" s="7"/>
      <c r="BD108" s="7"/>
      <c r="BE108" s="7"/>
      <c r="BF108" s="7" t="n">
        <f aca="false">BF107*(1+AY108)*(1+BA108)*(1-BE108)</f>
        <v>134.647136498612</v>
      </c>
      <c r="BG108" s="7"/>
      <c r="BH108" s="0" t="n">
        <f aca="false">BH107+1</f>
        <v>77</v>
      </c>
      <c r="BI108" s="40" t="n">
        <f aca="false">T115/AG115</f>
        <v>0.0173115824706815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170246270.233282</v>
      </c>
      <c r="E109" s="9"/>
      <c r="F109" s="67" t="n">
        <f aca="false">'Central pensions'!I109</f>
        <v>30944274.8583073</v>
      </c>
      <c r="G109" s="9" t="n">
        <f aca="false">'Central pensions'!K109</f>
        <v>4969694.67060611</v>
      </c>
      <c r="H109" s="9" t="n">
        <f aca="false">'Central pensions'!V109</f>
        <v>27341793.7806925</v>
      </c>
      <c r="I109" s="67" t="n">
        <f aca="false">'Central pensions'!M109</f>
        <v>153701.897029056</v>
      </c>
      <c r="J109" s="9" t="n">
        <f aca="false">'Central pensions'!W109</f>
        <v>845622.488062663</v>
      </c>
      <c r="K109" s="9"/>
      <c r="L109" s="67" t="n">
        <f aca="false">'Central pensions'!N109</f>
        <v>4514596.1445186</v>
      </c>
      <c r="M109" s="67"/>
      <c r="N109" s="67" t="n">
        <f aca="false">'Central pensions'!L109</f>
        <v>1369803.34400775</v>
      </c>
      <c r="O109" s="9"/>
      <c r="P109" s="9" t="n">
        <f aca="false">'Central pensions'!X109</f>
        <v>30962514.6967987</v>
      </c>
      <c r="Q109" s="67"/>
      <c r="R109" s="67" t="n">
        <f aca="false">'Central SIPA income'!G104</f>
        <v>36280450.0237446</v>
      </c>
      <c r="S109" s="67"/>
      <c r="T109" s="9" t="n">
        <f aca="false">'Central SIPA income'!J104</f>
        <v>138721445.154068</v>
      </c>
      <c r="U109" s="9"/>
      <c r="V109" s="67" t="n">
        <f aca="false">'Central SIPA income'!F104</f>
        <v>135790.879922148</v>
      </c>
      <c r="W109" s="67"/>
      <c r="X109" s="67" t="n">
        <f aca="false">'Central SIPA income'!M104</f>
        <v>341067.540767427</v>
      </c>
      <c r="Y109" s="9"/>
      <c r="Z109" s="9" t="n">
        <f aca="false">R109+V109-N109-L109-F109</f>
        <v>-412433.443166975</v>
      </c>
      <c r="AA109" s="32" t="n">
        <f aca="false">-AA81</f>
        <v>-0</v>
      </c>
      <c r="AB109" s="9" t="n">
        <f aca="false">T109-P109-D109</f>
        <v>-62487339.7760129</v>
      </c>
      <c r="AC109" s="50"/>
      <c r="AD109" s="9"/>
      <c r="AE109" s="9"/>
      <c r="AF109" s="9"/>
      <c r="AG109" s="9" t="n">
        <f aca="false">BF109/100*$AG$57</f>
        <v>8089442147.02611</v>
      </c>
      <c r="AH109" s="40" t="n">
        <f aca="false">(AG109-AG108)/AG108</f>
        <v>0.00173015511412101</v>
      </c>
      <c r="AI109" s="40" t="n">
        <f aca="false">(AG109-AG105)/AG105</f>
        <v>0.0085533240781702</v>
      </c>
      <c r="AJ109" s="40" t="n">
        <f aca="false">AB109/AG109</f>
        <v>-0.00772455487539211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14331985</v>
      </c>
      <c r="AY109" s="40" t="n">
        <f aca="false">(AW109-AW108)/AW108</f>
        <v>0.00156503435807735</v>
      </c>
      <c r="AZ109" s="39" t="n">
        <f aca="false">workers_and_wage_central!B97</f>
        <v>7793.31435244363</v>
      </c>
      <c r="BA109" s="40" t="n">
        <f aca="false">(AZ109-AZ108)/AZ108</f>
        <v>0.000164862740191221</v>
      </c>
      <c r="BB109" s="7"/>
      <c r="BC109" s="7"/>
      <c r="BD109" s="7"/>
      <c r="BE109" s="7"/>
      <c r="BF109" s="7" t="n">
        <f aca="false">BF108*(1+AY109)*(1+BA109)*(1-BE109)</f>
        <v>134.880096930427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0.0150830688617495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170394519.091109</v>
      </c>
      <c r="E110" s="6"/>
      <c r="F110" s="8" t="n">
        <f aca="false">'Central pensions'!I110</f>
        <v>30971220.8430725</v>
      </c>
      <c r="G110" s="6" t="n">
        <f aca="false">'Central pensions'!K110</f>
        <v>5114288.41811595</v>
      </c>
      <c r="H110" s="6" t="n">
        <f aca="false">'Central pensions'!V110</f>
        <v>28137305.9174391</v>
      </c>
      <c r="I110" s="8" t="n">
        <f aca="false">'Central pensions'!M110</f>
        <v>158173.868601525</v>
      </c>
      <c r="J110" s="6" t="n">
        <f aca="false">'Central pensions'!W110</f>
        <v>870225.956209461</v>
      </c>
      <c r="K110" s="6"/>
      <c r="L110" s="8" t="n">
        <f aca="false">'Central pensions'!N110</f>
        <v>5507824.4275137</v>
      </c>
      <c r="M110" s="8"/>
      <c r="N110" s="8" t="n">
        <f aca="false">'Central pensions'!L110</f>
        <v>1370012.93099863</v>
      </c>
      <c r="O110" s="6"/>
      <c r="P110" s="6" t="n">
        <f aca="false">'Central pensions'!X110</f>
        <v>36117534.0646546</v>
      </c>
      <c r="Q110" s="8"/>
      <c r="R110" s="8" t="n">
        <f aca="false">'Central SIPA income'!G105</f>
        <v>31703352.3461335</v>
      </c>
      <c r="S110" s="8"/>
      <c r="T110" s="6" t="n">
        <f aca="false">'Central SIPA income'!J105</f>
        <v>121220515.478885</v>
      </c>
      <c r="U110" s="6"/>
      <c r="V110" s="8" t="n">
        <f aca="false">'Central SIPA income'!F105</f>
        <v>137183.566166111</v>
      </c>
      <c r="W110" s="8"/>
      <c r="X110" s="8" t="n">
        <f aca="false">'Central SIPA income'!M105</f>
        <v>344565.567089677</v>
      </c>
      <c r="Y110" s="6"/>
      <c r="Z110" s="6" t="n">
        <f aca="false">R110+V110-N110-L110-F110</f>
        <v>-6008522.28928524</v>
      </c>
      <c r="AA110" s="61" t="n">
        <f aca="false">-AA82</f>
        <v>-0</v>
      </c>
      <c r="AB110" s="6" t="n">
        <f aca="false">T110-P110-D110</f>
        <v>-85291537.6768787</v>
      </c>
      <c r="AC110" s="50"/>
      <c r="AD110" s="6"/>
      <c r="AE110" s="6"/>
      <c r="AF110" s="6"/>
      <c r="AG110" s="6" t="n">
        <f aca="false">BF110/100*$AG$57</f>
        <v>8114423842.95165</v>
      </c>
      <c r="AH110" s="61" t="n">
        <f aca="false">(AG110-AG109)/AG109</f>
        <v>0.00308818525078749</v>
      </c>
      <c r="AI110" s="61"/>
      <c r="AJ110" s="61" t="n">
        <f aca="false">AB110/AG110</f>
        <v>-0.0105111021222985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0.00305784138357049</v>
      </c>
      <c r="AV110" s="5"/>
      <c r="AW110" s="65" t="n">
        <f aca="false">workers_and_wage_central!C98</f>
        <v>14333990</v>
      </c>
      <c r="AX110" s="5"/>
      <c r="AY110" s="61" t="n">
        <f aca="false">(AW110-AW109)/AW109</f>
        <v>0.000139896880997294</v>
      </c>
      <c r="AZ110" s="66" t="n">
        <f aca="false">workers_and_wage_central!B98</f>
        <v>7816.28807655871</v>
      </c>
      <c r="BA110" s="61" t="n">
        <f aca="false">(AZ110-AZ109)/AZ109</f>
        <v>0.00294787597113623</v>
      </c>
      <c r="BB110" s="5"/>
      <c r="BC110" s="5"/>
      <c r="BD110" s="5"/>
      <c r="BE110" s="5"/>
      <c r="BF110" s="5" t="n">
        <f aca="false">BF109*(1+AY110)*(1+BA110)*(1-BE110)</f>
        <v>135.296631656392</v>
      </c>
      <c r="BG110" s="5"/>
      <c r="BH110" s="5" t="n">
        <f aca="false">BH109+1</f>
        <v>79</v>
      </c>
      <c r="BI110" s="61" t="n">
        <f aca="false">T117/AG117</f>
        <v>0.0173620088691368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170665100.355755</v>
      </c>
      <c r="E111" s="9"/>
      <c r="F111" s="67" t="n">
        <f aca="false">'Central pensions'!I111</f>
        <v>31020402.1908533</v>
      </c>
      <c r="G111" s="9" t="n">
        <f aca="false">'Central pensions'!K111</f>
        <v>5237101.44520258</v>
      </c>
      <c r="H111" s="9" t="n">
        <f aca="false">'Central pensions'!V111</f>
        <v>28812986.9567685</v>
      </c>
      <c r="I111" s="67" t="n">
        <f aca="false">'Central pensions'!M111</f>
        <v>161972.209645441</v>
      </c>
      <c r="J111" s="9" t="n">
        <f aca="false">'Central pensions'!W111</f>
        <v>891123.307941295</v>
      </c>
      <c r="K111" s="9"/>
      <c r="L111" s="67" t="n">
        <f aca="false">'Central pensions'!N111</f>
        <v>4459560.54525737</v>
      </c>
      <c r="M111" s="67"/>
      <c r="N111" s="67" t="n">
        <f aca="false">'Central pensions'!L111</f>
        <v>1373072.38527616</v>
      </c>
      <c r="O111" s="9"/>
      <c r="P111" s="9" t="n">
        <f aca="false">'Central pensions'!X111</f>
        <v>30694920.0111396</v>
      </c>
      <c r="Q111" s="67"/>
      <c r="R111" s="67" t="n">
        <f aca="false">'Central SIPA income'!G106</f>
        <v>36794832.2330879</v>
      </c>
      <c r="S111" s="67"/>
      <c r="T111" s="9" t="n">
        <f aca="false">'Central SIPA income'!J106</f>
        <v>140688230.113872</v>
      </c>
      <c r="U111" s="9"/>
      <c r="V111" s="67" t="n">
        <f aca="false">'Central SIPA income'!F106</f>
        <v>129436.323459626</v>
      </c>
      <c r="W111" s="67"/>
      <c r="X111" s="67" t="n">
        <f aca="false">'Central SIPA income'!M106</f>
        <v>325106.727003035</v>
      </c>
      <c r="Y111" s="9"/>
      <c r="Z111" s="9" t="n">
        <f aca="false">R111+V111-N111-L111-F111</f>
        <v>71233.4351606965</v>
      </c>
      <c r="AA111" s="32" t="n">
        <f aca="false">-AA83</f>
        <v>-0</v>
      </c>
      <c r="AB111" s="9" t="n">
        <f aca="false">T111-P111-D111</f>
        <v>-60671790.2530225</v>
      </c>
      <c r="AC111" s="50"/>
      <c r="AD111" s="9"/>
      <c r="AE111" s="9"/>
      <c r="AF111" s="9"/>
      <c r="AG111" s="9" t="n">
        <f aca="false">BF111/100*$AG$57</f>
        <v>8145620329.9065</v>
      </c>
      <c r="AH111" s="40" t="n">
        <f aca="false">(AG111-AG110)/AG110</f>
        <v>0.00384457203106897</v>
      </c>
      <c r="AI111" s="40"/>
      <c r="AJ111" s="40" t="n">
        <f aca="false">AB111/AG111</f>
        <v>-0.00744839408120546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14373624</v>
      </c>
      <c r="AX111" s="7"/>
      <c r="AY111" s="40" t="n">
        <f aca="false">(AW111-AW110)/AW110</f>
        <v>0.00276503611346178</v>
      </c>
      <c r="AZ111" s="39" t="n">
        <f aca="false">workers_and_wage_central!B99</f>
        <v>7824.70277333924</v>
      </c>
      <c r="BA111" s="40" t="n">
        <f aca="false">(AZ111-AZ110)/AZ110</f>
        <v>0.00107655919256162</v>
      </c>
      <c r="BB111" s="7"/>
      <c r="BC111" s="7"/>
      <c r="BD111" s="7"/>
      <c r="BE111" s="7"/>
      <c r="BF111" s="7" t="n">
        <f aca="false">BF110*(1+AY111)*(1+BA111)*(1-BE111)</f>
        <v>135.816789302356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170414703.47069</v>
      </c>
      <c r="E112" s="9"/>
      <c r="F112" s="67" t="n">
        <f aca="false">'Central pensions'!I112</f>
        <v>30974889.5929884</v>
      </c>
      <c r="G112" s="9" t="n">
        <f aca="false">'Central pensions'!K112</f>
        <v>5311790.17507426</v>
      </c>
      <c r="H112" s="9" t="n">
        <f aca="false">'Central pensions'!V112</f>
        <v>29223902.3117846</v>
      </c>
      <c r="I112" s="67" t="n">
        <f aca="false">'Central pensions'!M112</f>
        <v>164282.170363121</v>
      </c>
      <c r="J112" s="9" t="n">
        <f aca="false">'Central pensions'!W112</f>
        <v>903832.030261374</v>
      </c>
      <c r="K112" s="9"/>
      <c r="L112" s="67" t="n">
        <f aca="false">'Central pensions'!N112</f>
        <v>4430986.73211161</v>
      </c>
      <c r="M112" s="67"/>
      <c r="N112" s="67" t="n">
        <f aca="false">'Central pensions'!L112</f>
        <v>1371008.11847962</v>
      </c>
      <c r="O112" s="9"/>
      <c r="P112" s="9" t="n">
        <f aca="false">'Central pensions'!X112</f>
        <v>30535293.3720347</v>
      </c>
      <c r="Q112" s="67"/>
      <c r="R112" s="67" t="n">
        <f aca="false">'Central SIPA income'!G107</f>
        <v>32180169.5080269</v>
      </c>
      <c r="S112" s="67"/>
      <c r="T112" s="9" t="n">
        <f aca="false">'Central SIPA income'!J107</f>
        <v>123043667.223938</v>
      </c>
      <c r="U112" s="9"/>
      <c r="V112" s="67" t="n">
        <f aca="false">'Central SIPA income'!F107</f>
        <v>134211.627521673</v>
      </c>
      <c r="W112" s="67"/>
      <c r="X112" s="67" t="n">
        <f aca="false">'Central SIPA income'!M107</f>
        <v>337100.914048535</v>
      </c>
      <c r="Y112" s="9"/>
      <c r="Z112" s="9" t="n">
        <f aca="false">R112+V112-N112-L112-F112</f>
        <v>-4462503.30803114</v>
      </c>
      <c r="AA112" s="61" t="n">
        <f aca="false">-AA84</f>
        <v>-0</v>
      </c>
      <c r="AB112" s="9" t="n">
        <f aca="false">T112-P112-D112</f>
        <v>-77906329.6187867</v>
      </c>
      <c r="AC112" s="50"/>
      <c r="AD112" s="9"/>
      <c r="AE112" s="9"/>
      <c r="AF112" s="9"/>
      <c r="AG112" s="9" t="n">
        <f aca="false">BF112/100*$AG$57</f>
        <v>8198041925.22572</v>
      </c>
      <c r="AH112" s="40" t="n">
        <f aca="false">(AG112-AG111)/AG111</f>
        <v>0.0064355559424675</v>
      </c>
      <c r="AI112" s="40"/>
      <c r="AJ112" s="40" t="n">
        <f aca="false">AB112/AG112</f>
        <v>-0.00950304113218373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14401084</v>
      </c>
      <c r="AY112" s="40" t="n">
        <f aca="false">(AW112-AW111)/AW111</f>
        <v>0.00191044374056258</v>
      </c>
      <c r="AZ112" s="39" t="n">
        <f aca="false">workers_and_wage_central!B100</f>
        <v>7860.04291598085</v>
      </c>
      <c r="BA112" s="40" t="n">
        <f aca="false">(AZ112-AZ111)/AZ111</f>
        <v>0.00451648371386422</v>
      </c>
      <c r="BB112" s="7"/>
      <c r="BC112" s="7"/>
      <c r="BD112" s="7"/>
      <c r="BE112" s="7"/>
      <c r="BF112" s="7" t="n">
        <f aca="false">BF111*(1+AY112)*(1+BA112)*(1-BE112)</f>
        <v>136.690845847838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171213489.059968</v>
      </c>
      <c r="E113" s="9"/>
      <c r="F113" s="67" t="n">
        <f aca="false">'Central pensions'!I113</f>
        <v>31120078.3292445</v>
      </c>
      <c r="G113" s="9" t="n">
        <f aca="false">'Central pensions'!K113</f>
        <v>5417920.86770485</v>
      </c>
      <c r="H113" s="9" t="n">
        <f aca="false">'Central pensions'!V113</f>
        <v>29807802.0690213</v>
      </c>
      <c r="I113" s="67" t="n">
        <f aca="false">'Central pensions'!M113</f>
        <v>167564.562918707</v>
      </c>
      <c r="J113" s="9" t="n">
        <f aca="false">'Central pensions'!W113</f>
        <v>921890.785639834</v>
      </c>
      <c r="K113" s="9"/>
      <c r="L113" s="67" t="n">
        <f aca="false">'Central pensions'!N113</f>
        <v>4365835.64520174</v>
      </c>
      <c r="M113" s="67"/>
      <c r="N113" s="67" t="n">
        <f aca="false">'Central pensions'!L113</f>
        <v>1376451.50781328</v>
      </c>
      <c r="O113" s="9"/>
      <c r="P113" s="9" t="n">
        <f aca="false">'Central pensions'!X113</f>
        <v>30227171.9943984</v>
      </c>
      <c r="Q113" s="67"/>
      <c r="R113" s="67" t="n">
        <f aca="false">'Central SIPA income'!G108</f>
        <v>36899893.4420791</v>
      </c>
      <c r="S113" s="67"/>
      <c r="T113" s="9" t="n">
        <f aca="false">'Central SIPA income'!J108</f>
        <v>141089940.752284</v>
      </c>
      <c r="U113" s="9"/>
      <c r="V113" s="67" t="n">
        <f aca="false">'Central SIPA income'!F108</f>
        <v>133661.990039654</v>
      </c>
      <c r="W113" s="67"/>
      <c r="X113" s="67" t="n">
        <f aca="false">'Central SIPA income'!M108</f>
        <v>335720.383158588</v>
      </c>
      <c r="Y113" s="9"/>
      <c r="Z113" s="9" t="n">
        <f aca="false">R113+V113-N113-L113-F113</f>
        <v>171189.949859299</v>
      </c>
      <c r="AA113" s="32" t="n">
        <f aca="false">-AA85</f>
        <v>-0</v>
      </c>
      <c r="AB113" s="9" t="n">
        <f aca="false">T113-P113-D113</f>
        <v>-60350720.3020827</v>
      </c>
      <c r="AC113" s="50"/>
      <c r="AD113" s="9"/>
      <c r="AE113" s="9"/>
      <c r="AF113" s="9"/>
      <c r="AG113" s="9" t="n">
        <f aca="false">BF113/100*$AG$57</f>
        <v>8188721180.39596</v>
      </c>
      <c r="AH113" s="40" t="n">
        <f aca="false">(AG113-AG112)/AG112</f>
        <v>-0.00113694769004201</v>
      </c>
      <c r="AI113" s="40" t="n">
        <f aca="false">(AG113-AG109)/AG109</f>
        <v>0.012272667455364</v>
      </c>
      <c r="AJ113" s="40" t="n">
        <f aca="false">AB113/AG113</f>
        <v>-0.00736998109626251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14442495</v>
      </c>
      <c r="AY113" s="40" t="n">
        <f aca="false">(AW113-AW112)/AW112</f>
        <v>0.00287554742406891</v>
      </c>
      <c r="AZ113" s="39" t="n">
        <f aca="false">workers_and_wage_central!B101</f>
        <v>7828.59496226607</v>
      </c>
      <c r="BA113" s="40" t="n">
        <f aca="false">(AZ113-AZ112)/AZ112</f>
        <v>-0.00400099007740007</v>
      </c>
      <c r="BB113" s="7"/>
      <c r="BC113" s="7"/>
      <c r="BD113" s="7"/>
      <c r="BE113" s="7"/>
      <c r="BF113" s="7" t="n">
        <f aca="false">BF112*(1+AY113)*(1+BA113)*(1-BE113)</f>
        <v>136.535435506401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171138546.963245</v>
      </c>
      <c r="E114" s="6"/>
      <c r="F114" s="8" t="n">
        <f aca="false">'Central pensions'!I114</f>
        <v>31106456.7160586</v>
      </c>
      <c r="G114" s="6" t="n">
        <f aca="false">'Central pensions'!K114</f>
        <v>5512090.50582303</v>
      </c>
      <c r="H114" s="6" t="n">
        <f aca="false">'Central pensions'!V114</f>
        <v>30325895.6334124</v>
      </c>
      <c r="I114" s="8" t="n">
        <f aca="false">'Central pensions'!M114</f>
        <v>170477.02595329</v>
      </c>
      <c r="J114" s="6" t="n">
        <f aca="false">'Central pensions'!W114</f>
        <v>937914.297940591</v>
      </c>
      <c r="K114" s="6"/>
      <c r="L114" s="8" t="n">
        <f aca="false">'Central pensions'!N114</f>
        <v>5380139.46828596</v>
      </c>
      <c r="M114" s="8"/>
      <c r="N114" s="8" t="n">
        <f aca="false">'Central pensions'!L114</f>
        <v>1375379.83757875</v>
      </c>
      <c r="O114" s="6"/>
      <c r="P114" s="6" t="n">
        <f aca="false">'Central pensions'!X114</f>
        <v>35484503.3407434</v>
      </c>
      <c r="Q114" s="8"/>
      <c r="R114" s="8" t="n">
        <f aca="false">'Central SIPA income'!G109</f>
        <v>32345866.4168777</v>
      </c>
      <c r="S114" s="8"/>
      <c r="T114" s="6" t="n">
        <f aca="false">'Central SIPA income'!J109</f>
        <v>123677223.716162</v>
      </c>
      <c r="U114" s="6"/>
      <c r="V114" s="8" t="n">
        <f aca="false">'Central SIPA income'!F109</f>
        <v>133625.914232471</v>
      </c>
      <c r="W114" s="8"/>
      <c r="X114" s="8" t="n">
        <f aca="false">'Central SIPA income'!M109</f>
        <v>335629.771131885</v>
      </c>
      <c r="Y114" s="6"/>
      <c r="Z114" s="6" t="n">
        <f aca="false">R114+V114-N114-L114-F114</f>
        <v>-5382483.69081313</v>
      </c>
      <c r="AA114" s="61" t="n">
        <f aca="false">-AA86</f>
        <v>-0</v>
      </c>
      <c r="AB114" s="6" t="n">
        <f aca="false">T114-P114-D114</f>
        <v>-82945826.5878263</v>
      </c>
      <c r="AC114" s="50"/>
      <c r="AD114" s="6"/>
      <c r="AE114" s="6"/>
      <c r="AF114" s="6"/>
      <c r="AG114" s="6" t="n">
        <f aca="false">BF114/100*$AG$57</f>
        <v>8247025186.65076</v>
      </c>
      <c r="AH114" s="61" t="n">
        <f aca="false">(AG114-AG113)/AG113</f>
        <v>0.00712003803406724</v>
      </c>
      <c r="AI114" s="61"/>
      <c r="AJ114" s="61" t="n">
        <f aca="false">AB114/AG114</f>
        <v>-0.0100576662142476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0.00457411261391393</v>
      </c>
      <c r="AV114" s="5"/>
      <c r="AW114" s="65" t="n">
        <f aca="false">workers_and_wage_central!C102</f>
        <v>14514735</v>
      </c>
      <c r="AX114" s="5"/>
      <c r="AY114" s="61" t="n">
        <f aca="false">(AW114-AW113)/AW113</f>
        <v>0.00500190583413738</v>
      </c>
      <c r="AZ114" s="66" t="n">
        <f aca="false">workers_and_wage_central!B102</f>
        <v>7845.09443253924</v>
      </c>
      <c r="BA114" s="61" t="n">
        <f aca="false">(AZ114-AZ113)/AZ113</f>
        <v>0.00210759023205238</v>
      </c>
      <c r="BB114" s="5"/>
      <c r="BC114" s="5"/>
      <c r="BD114" s="5"/>
      <c r="BE114" s="5"/>
      <c r="BF114" s="5" t="n">
        <f aca="false">BF113*(1+AY114)*(1+BA114)*(1-BE114)</f>
        <v>137.507573000205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171781669.624126</v>
      </c>
      <c r="E115" s="9"/>
      <c r="F115" s="67" t="n">
        <f aca="false">'Central pensions'!I115</f>
        <v>31223351.8724614</v>
      </c>
      <c r="G115" s="9" t="n">
        <f aca="false">'Central pensions'!K115</f>
        <v>5586246.29799091</v>
      </c>
      <c r="H115" s="9" t="n">
        <f aca="false">'Central pensions'!V115</f>
        <v>30733878.9224241</v>
      </c>
      <c r="I115" s="67" t="n">
        <f aca="false">'Central pensions'!M115</f>
        <v>172770.504061575</v>
      </c>
      <c r="J115" s="9" t="n">
        <f aca="false">'Central pensions'!W115</f>
        <v>950532.337806935</v>
      </c>
      <c r="K115" s="9"/>
      <c r="L115" s="67" t="n">
        <f aca="false">'Central pensions'!N115</f>
        <v>4371355.61813996</v>
      </c>
      <c r="M115" s="67"/>
      <c r="N115" s="67" t="n">
        <f aca="false">'Central pensions'!L115</f>
        <v>1380759.79912948</v>
      </c>
      <c r="O115" s="9"/>
      <c r="P115" s="9" t="n">
        <f aca="false">'Central pensions'!X115</f>
        <v>30279518.107886</v>
      </c>
      <c r="Q115" s="67"/>
      <c r="R115" s="67" t="n">
        <f aca="false">'Central SIPA income'!G110</f>
        <v>37455107.506664</v>
      </c>
      <c r="S115" s="67"/>
      <c r="T115" s="9" t="n">
        <f aca="false">'Central SIPA income'!J110</f>
        <v>143212849.849571</v>
      </c>
      <c r="U115" s="9"/>
      <c r="V115" s="67" t="n">
        <f aca="false">'Central SIPA income'!F110</f>
        <v>128496.68389819</v>
      </c>
      <c r="W115" s="67"/>
      <c r="X115" s="67" t="n">
        <f aca="false">'Central SIPA income'!M110</f>
        <v>322746.623330312</v>
      </c>
      <c r="Y115" s="9"/>
      <c r="Z115" s="9" t="n">
        <f aca="false">R115+V115-N115-L115-F115</f>
        <v>608136.900831349</v>
      </c>
      <c r="AA115" s="32" t="n">
        <f aca="false">-AA87</f>
        <v>-0</v>
      </c>
      <c r="AB115" s="9" t="n">
        <f aca="false">T115-P115-D115</f>
        <v>-58848337.8824412</v>
      </c>
      <c r="AC115" s="50"/>
      <c r="AD115" s="9"/>
      <c r="AE115" s="9"/>
      <c r="AF115" s="9"/>
      <c r="AG115" s="9" t="n">
        <f aca="false">BF115/100*$AG$57</f>
        <v>8272660809.14975</v>
      </c>
      <c r="AH115" s="40" t="n">
        <f aca="false">(AG115-AG114)/AG114</f>
        <v>0.00310846904414548</v>
      </c>
      <c r="AI115" s="40"/>
      <c r="AJ115" s="40" t="n">
        <f aca="false">AB115/AG115</f>
        <v>-0.00711359249944753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14469599</v>
      </c>
      <c r="AX115" s="7"/>
      <c r="AY115" s="40" t="n">
        <f aca="false">(AW115-AW114)/AW114</f>
        <v>-0.00310966752062645</v>
      </c>
      <c r="AZ115" s="39" t="n">
        <f aca="false">workers_and_wage_central!B103</f>
        <v>7894.02846967022</v>
      </c>
      <c r="BA115" s="40" t="n">
        <f aca="false">(AZ115-AZ114)/AZ114</f>
        <v>0.00623753321923268</v>
      </c>
      <c r="BB115" s="7"/>
      <c r="BC115" s="7"/>
      <c r="BD115" s="7"/>
      <c r="BE115" s="7"/>
      <c r="BF115" s="7" t="n">
        <f aca="false">BF114*(1+AY115)*(1+BA115)*(1-BE115)</f>
        <v>137.935011034212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171746802.999667</v>
      </c>
      <c r="E116" s="9"/>
      <c r="F116" s="67" t="n">
        <f aca="false">'Central pensions'!I116</f>
        <v>31217014.4507419</v>
      </c>
      <c r="G116" s="9" t="n">
        <f aca="false">'Central pensions'!K116</f>
        <v>5604296.89357501</v>
      </c>
      <c r="H116" s="9" t="n">
        <f aca="false">'Central pensions'!V116</f>
        <v>30833187.9735411</v>
      </c>
      <c r="I116" s="67" t="n">
        <f aca="false">'Central pensions'!M116</f>
        <v>173328.769904383</v>
      </c>
      <c r="J116" s="9" t="n">
        <f aca="false">'Central pensions'!W116</f>
        <v>953603.751759014</v>
      </c>
      <c r="K116" s="9"/>
      <c r="L116" s="67" t="n">
        <f aca="false">'Central pensions'!N116</f>
        <v>4360641.73201606</v>
      </c>
      <c r="M116" s="67"/>
      <c r="N116" s="67" t="n">
        <f aca="false">'Central pensions'!L116</f>
        <v>1378364.81884789</v>
      </c>
      <c r="O116" s="9"/>
      <c r="P116" s="9" t="n">
        <f aca="false">'Central pensions'!X116</f>
        <v>30210747.2269816</v>
      </c>
      <c r="Q116" s="67"/>
      <c r="R116" s="67" t="n">
        <f aca="false">'Central SIPA income'!G111</f>
        <v>32874894.3438719</v>
      </c>
      <c r="S116" s="67"/>
      <c r="T116" s="9" t="n">
        <f aca="false">'Central SIPA income'!J111</f>
        <v>125700007.846774</v>
      </c>
      <c r="U116" s="9"/>
      <c r="V116" s="67" t="n">
        <f aca="false">'Central SIPA income'!F111</f>
        <v>136662.856654359</v>
      </c>
      <c r="W116" s="67"/>
      <c r="X116" s="67" t="n">
        <f aca="false">'Central SIPA income'!M111</f>
        <v>343257.694920874</v>
      </c>
      <c r="Y116" s="9"/>
      <c r="Z116" s="9" t="n">
        <f aca="false">R116+V116-N116-L116-F116</f>
        <v>-3944463.80107955</v>
      </c>
      <c r="AA116" s="61" t="n">
        <f aca="false">-AA88</f>
        <v>-0</v>
      </c>
      <c r="AB116" s="9" t="n">
        <f aca="false">T116-P116-D116</f>
        <v>-76257542.3798743</v>
      </c>
      <c r="AC116" s="50"/>
      <c r="AD116" s="9"/>
      <c r="AE116" s="9"/>
      <c r="AF116" s="9"/>
      <c r="AG116" s="9" t="n">
        <f aca="false">BF116/100*$AG$57</f>
        <v>8333848303.61335</v>
      </c>
      <c r="AH116" s="40" t="n">
        <f aca="false">(AG116-AG115)/AG115</f>
        <v>0.00739634996226753</v>
      </c>
      <c r="AI116" s="40"/>
      <c r="AJ116" s="40" t="n">
        <f aca="false">AB116/AG116</f>
        <v>-0.0091503396272297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14525759</v>
      </c>
      <c r="AY116" s="40" t="n">
        <f aca="false">(AW116-AW115)/AW115</f>
        <v>0.0038812409383287</v>
      </c>
      <c r="AZ116" s="39" t="n">
        <f aca="false">workers_and_wage_central!B104</f>
        <v>7921.66955865305</v>
      </c>
      <c r="BA116" s="40" t="n">
        <f aca="false">(AZ116-AZ115)/AZ115</f>
        <v>0.00350151878588073</v>
      </c>
      <c r="BB116" s="7"/>
      <c r="BC116" s="7"/>
      <c r="BD116" s="7"/>
      <c r="BE116" s="7"/>
      <c r="BF116" s="7" t="n">
        <f aca="false">BF115*(1+AY116)*(1+BA116)*(1-BE116)</f>
        <v>138.95522664787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171911067.019053</v>
      </c>
      <c r="E117" s="9"/>
      <c r="F117" s="67" t="n">
        <f aca="false">'Central pensions'!I117</f>
        <v>31246871.3806953</v>
      </c>
      <c r="G117" s="9" t="n">
        <f aca="false">'Central pensions'!K117</f>
        <v>5653657.0867019</v>
      </c>
      <c r="H117" s="9" t="n">
        <f aca="false">'Central pensions'!V117</f>
        <v>31104753.1925139</v>
      </c>
      <c r="I117" s="67" t="n">
        <f aca="false">'Central pensions'!M117</f>
        <v>174855.373815524</v>
      </c>
      <c r="J117" s="9" t="n">
        <f aca="false">'Central pensions'!W117</f>
        <v>962002.676057138</v>
      </c>
      <c r="K117" s="9"/>
      <c r="L117" s="67" t="n">
        <f aca="false">'Central pensions'!N117</f>
        <v>4390635.38358045</v>
      </c>
      <c r="M117" s="67"/>
      <c r="N117" s="67" t="n">
        <f aca="false">'Central pensions'!L117</f>
        <v>1379627.52386069</v>
      </c>
      <c r="O117" s="9"/>
      <c r="P117" s="9" t="n">
        <f aca="false">'Central pensions'!X117</f>
        <v>30373331.4579552</v>
      </c>
      <c r="Q117" s="67"/>
      <c r="R117" s="67" t="n">
        <f aca="false">'Central SIPA income'!G112</f>
        <v>37867461.8941624</v>
      </c>
      <c r="S117" s="67"/>
      <c r="T117" s="9" t="n">
        <f aca="false">'Central SIPA income'!J112</f>
        <v>144789522.589627</v>
      </c>
      <c r="U117" s="9"/>
      <c r="V117" s="67" t="n">
        <f aca="false">'Central SIPA income'!F112</f>
        <v>134738.724129737</v>
      </c>
      <c r="W117" s="67"/>
      <c r="X117" s="67" t="n">
        <f aca="false">'Central SIPA income'!M112</f>
        <v>338424.828761823</v>
      </c>
      <c r="Y117" s="9"/>
      <c r="Z117" s="9" t="n">
        <f aca="false">R117+V117-N117-L117-F117</f>
        <v>985066.330155697</v>
      </c>
      <c r="AA117" s="32" t="n">
        <f aca="false">-AA89</f>
        <v>-0</v>
      </c>
      <c r="AB117" s="9" t="n">
        <f aca="false">T117-P117-D117</f>
        <v>-57494875.8873807</v>
      </c>
      <c r="AC117" s="50"/>
      <c r="AD117" s="9"/>
      <c r="AE117" s="9"/>
      <c r="AF117" s="9"/>
      <c r="AG117" s="9" t="n">
        <f aca="false">BF117/100*$AG$57</f>
        <v>8339445261.25713</v>
      </c>
      <c r="AH117" s="40" t="n">
        <f aca="false">(AG117-AG116)/AG116</f>
        <v>0.000671593415175453</v>
      </c>
      <c r="AI117" s="40" t="n">
        <f aca="false">(AG117-AG113)/AG113</f>
        <v>0.0184063027108562</v>
      </c>
      <c r="AJ117" s="40" t="n">
        <f aca="false">AB117/AG117</f>
        <v>-0.00689432858975486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14525580</v>
      </c>
      <c r="AY117" s="40" t="n">
        <f aca="false">(AW117-AW116)/AW116</f>
        <v>-1.23229361026849E-005</v>
      </c>
      <c r="AZ117" s="39" t="n">
        <f aca="false">workers_and_wage_central!B105</f>
        <v>7927.08738475716</v>
      </c>
      <c r="BA117" s="40" t="n">
        <f aca="false">(AZ117-AZ116)/AZ116</f>
        <v>0.00068392477923946</v>
      </c>
      <c r="BB117" s="7"/>
      <c r="BC117" s="7"/>
      <c r="BD117" s="7"/>
      <c r="BE117" s="7"/>
      <c r="BF117" s="7" t="n">
        <f aca="false">BF116*(1+AY117)*(1+BA117)*(1-BE117)</f>
        <v>139.048548063091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0.0232270209731683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0.0204930549041701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4553103519.4936</v>
      </c>
      <c r="AH149" s="32" t="n">
        <f aca="false">AVERAGE(AJ138:AJ158)</f>
        <v>0.00769188865090011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4830844323.09787</v>
      </c>
      <c r="AJ150" s="32" t="n">
        <f aca="false">(AG150-AG146)/AG146</f>
        <v>-0.0410674564986637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4865595940.11964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4924438140.69255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4985648353.84549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5059688405.3323</v>
      </c>
      <c r="AJ154" s="32" t="n">
        <f aca="false">(AG154-AG150)/AG150</f>
        <v>0.0473714462584208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5133203716.82622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5219904429.13408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5297251375.96084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5375133568.46822</v>
      </c>
      <c r="AJ158" s="32" t="n">
        <f aca="false">(AG158-AG154)/AG154</f>
        <v>0.0623447805211628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5430929532.40212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5480899650.5908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5530330436.50312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5582044392.68683</v>
      </c>
      <c r="AJ162" s="32" t="n">
        <f aca="false">(AG162-AG158)/AG158</f>
        <v>0.0384940804880457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5642735784.1658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5711097435.9156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5773664975.70923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5832734486.90996</v>
      </c>
      <c r="AJ166" s="32" t="n">
        <f aca="false">(AG166-AG162)/AG162</f>
        <v>0.0449100860880951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5879730687.10078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5922408041.04447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5964195919.90767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5997506178.54223</v>
      </c>
      <c r="AJ170" s="32" t="n">
        <f aca="false">(AG170-AG166)/AG166</f>
        <v>0.0282494757822512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6077821017.82426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6114007436.44375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6168499809.71339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6220772959.02623</v>
      </c>
      <c r="AJ174" s="32" t="n">
        <f aca="false">(AG174-AG170)/AG170</f>
        <v>0.037226602830823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6268328319.67826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6299712839.10649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6421367373.85798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6481275540.07158</v>
      </c>
      <c r="AJ178" s="32" t="n">
        <f aca="false">(AG178-AG174)/AG174</f>
        <v>0.0418762399401464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6519431037.88672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6579916939.00136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6606793896.85804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6660401807.63215</v>
      </c>
      <c r="AJ182" s="32" t="n">
        <f aca="false">(AG182-AG178)/AG178</f>
        <v>0.0276375022868708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6722846025.75133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6781452232.45458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6806756483.43544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6879487573.70567</v>
      </c>
      <c r="AJ186" s="32" t="n">
        <f aca="false">(AG186-AG182)/AG182</f>
        <v>0.0328937761416234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6936853836.32617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6999631909.34312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7034331685.3536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7072169963.97031</v>
      </c>
      <c r="AJ190" s="32" t="n">
        <f aca="false">(AG190-AG186)/AG186</f>
        <v>0.0280082474457987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7097174570.61891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7144872998.73808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7143729547.6186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7154196138.30167</v>
      </c>
      <c r="AJ194" s="32" t="n">
        <f aca="false">(AG194-AG190)/AG190</f>
        <v>0.0115984449962661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7179460707.63994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7244069676.77998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7301954373.76255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7352908040.97373</v>
      </c>
      <c r="AJ198" s="32" t="n">
        <f aca="false">(AG198-AG194)/AG194</f>
        <v>0.0277755737794505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7390012530.56091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7417546874.02476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7457360077.78124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7449514046.00152</v>
      </c>
      <c r="AJ202" s="32" t="n">
        <f aca="false">(AG202-AG198)/AG198</f>
        <v>0.0131384758913705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7453315667.7472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7499584451.60013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7484374849.32108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7544838898.70761</v>
      </c>
      <c r="AJ206" s="32" t="n">
        <f aca="false">(AG206-AG202)/AG202</f>
        <v>0.0127961169168137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7620099450.80801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7629894542.7865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7699493485.23949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7744843590.93957</v>
      </c>
      <c r="AJ210" s="32" t="n">
        <f aca="false">(AG210-AG206)/AG206</f>
        <v>0.0265088088582279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7780961751.03361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7836306636.67686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7859764309.71183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7854169353.08719</v>
      </c>
      <c r="AJ214" s="32" t="n">
        <f aca="false">(AG214-AG210)/AG210</f>
        <v>0.014115941899139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7866928948.86252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7915714635.31949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7971929577.42956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8020837325.99856</v>
      </c>
      <c r="AJ218" s="32" t="n">
        <f aca="false">(AG218-AG214)/AG214</f>
        <v>0.0212203182053693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8060011432.39847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8082419262.95279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8075470330.73446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8089442147.02611</v>
      </c>
      <c r="AJ222" s="32" t="n">
        <f aca="false">(AG222-AG218)/AG218</f>
        <v>0.0085533240781702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8114423842.95165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8145620329.9065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8198041925.22572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8188721180.39596</v>
      </c>
      <c r="AJ226" s="32" t="n">
        <f aca="false">(AG226-AG222)/AG222</f>
        <v>0.012272667455364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8247025186.65076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8272660809.14975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8333848303.61335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8339445261.25713</v>
      </c>
      <c r="AJ230" s="32" t="n">
        <f aca="false">(AG230-AG226)/AG226</f>
        <v>0.0184063027108562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9296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2060660.37461146</v>
      </c>
      <c r="C22" s="0" t="n">
        <v>737326.756867433</v>
      </c>
      <c r="D22" s="0" t="n">
        <v>1323543.74998403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9296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2077886.2163707</v>
      </c>
      <c r="C22" s="0" t="n">
        <v>754552.598626666</v>
      </c>
      <c r="D22" s="0" t="n">
        <v>1323543.74998403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167" t="s">
        <v>235</v>
      </c>
      <c r="B1" s="167" t="s">
        <v>273</v>
      </c>
      <c r="C1" s="167" t="s">
        <v>274</v>
      </c>
      <c r="D1" s="167" t="s">
        <v>275</v>
      </c>
      <c r="E1" s="167" t="s">
        <v>276</v>
      </c>
      <c r="F1" s="167" t="s">
        <v>277</v>
      </c>
      <c r="G1" s="167" t="s">
        <v>278</v>
      </c>
      <c r="H1" s="167" t="s">
        <v>279</v>
      </c>
      <c r="I1" s="167" t="s">
        <v>280</v>
      </c>
    </row>
    <row r="2" customFormat="false" ht="12.8" hidden="false" customHeight="false" outlineLevel="0" collapsed="false">
      <c r="A2" s="167" t="n">
        <v>49</v>
      </c>
      <c r="B2" s="167" t="n">
        <v>0</v>
      </c>
      <c r="C2" s="167" t="n">
        <v>8801738.99076201</v>
      </c>
      <c r="D2" s="167" t="n">
        <v>26736059.5330563</v>
      </c>
      <c r="E2" s="167" t="n">
        <v>1427005.84853763</v>
      </c>
      <c r="F2" s="32" t="n">
        <v>0</v>
      </c>
      <c r="G2" s="32" t="n">
        <v>0.0973155836347642</v>
      </c>
      <c r="H2" s="167" t="n">
        <v>0</v>
      </c>
      <c r="I2" s="167" t="n">
        <v>6958642</v>
      </c>
    </row>
    <row r="3" customFormat="false" ht="12.8" hidden="false" customHeight="false" outlineLevel="0" collapsed="false">
      <c r="A3" s="167" t="n">
        <v>50</v>
      </c>
      <c r="B3" s="167" t="n">
        <v>0</v>
      </c>
      <c r="C3" s="167" t="n">
        <v>9099508.66693406</v>
      </c>
      <c r="D3" s="167" t="n">
        <v>25707848.1797891</v>
      </c>
      <c r="E3" s="167" t="n">
        <v>1043771.36622283</v>
      </c>
      <c r="F3" s="32" t="n">
        <v>0</v>
      </c>
      <c r="G3" s="32" t="n">
        <v>0.0827609797176292</v>
      </c>
      <c r="H3" s="167" t="n">
        <v>0</v>
      </c>
      <c r="I3" s="167" t="n">
        <v>5857720</v>
      </c>
    </row>
    <row r="4" customFormat="false" ht="12.8" hidden="false" customHeight="false" outlineLevel="0" collapsed="false">
      <c r="A4" s="167" t="n">
        <v>51</v>
      </c>
      <c r="B4" s="167" t="n">
        <v>0</v>
      </c>
      <c r="C4" s="167" t="n">
        <v>8036361.48877902</v>
      </c>
      <c r="D4" s="167" t="n">
        <v>24963506.2639059</v>
      </c>
      <c r="E4" s="167" t="n">
        <v>1153592.03566395</v>
      </c>
      <c r="F4" s="32" t="n">
        <v>0</v>
      </c>
      <c r="G4" s="32" t="n">
        <v>0.0825628731804289</v>
      </c>
      <c r="H4" s="167" t="n">
        <v>0</v>
      </c>
      <c r="I4" s="167" t="n">
        <v>5366614</v>
      </c>
    </row>
    <row r="5" customFormat="false" ht="12.8" hidden="false" customHeight="false" outlineLevel="0" collapsed="false">
      <c r="A5" s="167" t="n">
        <v>52</v>
      </c>
      <c r="B5" s="167" t="n">
        <v>0</v>
      </c>
      <c r="C5" s="167" t="n">
        <v>8299995.8342433</v>
      </c>
      <c r="D5" s="167" t="n">
        <v>23995544.9768074</v>
      </c>
      <c r="E5" s="167" t="n">
        <v>996333.929193311</v>
      </c>
      <c r="F5" s="32" t="n">
        <v>0</v>
      </c>
      <c r="G5" s="32" t="n">
        <v>0.0843074457838611</v>
      </c>
      <c r="H5" s="167" t="n">
        <v>0</v>
      </c>
      <c r="I5" s="167" t="n">
        <v>5166880</v>
      </c>
    </row>
    <row r="6" customFormat="false" ht="12.8" hidden="false" customHeight="false" outlineLevel="0" collapsed="false">
      <c r="A6" s="167" t="n">
        <v>53</v>
      </c>
      <c r="B6" s="167" t="n">
        <v>0</v>
      </c>
      <c r="C6" s="167" t="n">
        <v>7083790.86251956</v>
      </c>
      <c r="D6" s="167" t="n">
        <v>22092671.6648817</v>
      </c>
      <c r="E6" s="167" t="n">
        <v>1043508.61369406</v>
      </c>
      <c r="F6" s="32" t="n">
        <v>0</v>
      </c>
      <c r="G6" s="32" t="n">
        <v>0.0847062388046971</v>
      </c>
      <c r="H6" s="167" t="n">
        <v>0</v>
      </c>
      <c r="I6" s="167" t="n">
        <v>5001810</v>
      </c>
    </row>
    <row r="7" customFormat="false" ht="12.8" hidden="false" customHeight="false" outlineLevel="0" collapsed="false">
      <c r="A7" s="167" t="n">
        <v>54</v>
      </c>
      <c r="B7" s="167" t="n">
        <v>0</v>
      </c>
      <c r="C7" s="167" t="n">
        <v>7141741.13153861</v>
      </c>
      <c r="D7" s="167" t="n">
        <v>20953603.3074292</v>
      </c>
      <c r="E7" s="167" t="n">
        <v>997322.060808918</v>
      </c>
      <c r="F7" s="32" t="n">
        <v>0</v>
      </c>
      <c r="G7" s="32" t="n">
        <v>0.0819165586849702</v>
      </c>
      <c r="H7" s="167" t="n">
        <v>0</v>
      </c>
      <c r="I7" s="167" t="n">
        <v>4838115</v>
      </c>
    </row>
    <row r="8" customFormat="false" ht="12.8" hidden="false" customHeight="false" outlineLevel="0" collapsed="false">
      <c r="A8" s="167" t="n">
        <v>55</v>
      </c>
      <c r="B8" s="167" t="n">
        <v>0</v>
      </c>
      <c r="C8" s="167" t="n">
        <v>6537200.07387468</v>
      </c>
      <c r="D8" s="167" t="n">
        <v>20525770.8111217</v>
      </c>
      <c r="E8" s="167" t="n">
        <v>894174.176714321</v>
      </c>
      <c r="F8" s="32" t="n">
        <v>0</v>
      </c>
      <c r="G8" s="32" t="n">
        <v>0.0882857804741549</v>
      </c>
      <c r="H8" s="167" t="n">
        <v>0</v>
      </c>
      <c r="I8" s="167" t="n">
        <v>4681067</v>
      </c>
    </row>
    <row r="9" customFormat="false" ht="12.8" hidden="false" customHeight="false" outlineLevel="0" collapsed="false">
      <c r="A9" s="167" t="n">
        <v>56</v>
      </c>
      <c r="B9" s="167" t="n">
        <v>0</v>
      </c>
      <c r="C9" s="167" t="n">
        <v>6844344.09338303</v>
      </c>
      <c r="D9" s="167" t="n">
        <v>20319701.961079</v>
      </c>
      <c r="E9" s="167" t="n">
        <v>1288516.72697038</v>
      </c>
      <c r="F9" s="32" t="n">
        <v>0</v>
      </c>
      <c r="G9" s="32" t="n">
        <v>0.0937907852611056</v>
      </c>
      <c r="H9" s="167" t="n">
        <v>0</v>
      </c>
      <c r="I9" s="167" t="n">
        <v>4528466</v>
      </c>
    </row>
    <row r="10" customFormat="false" ht="12.8" hidden="false" customHeight="false" outlineLevel="0" collapsed="false">
      <c r="A10" s="167" t="n">
        <v>57</v>
      </c>
      <c r="B10" s="167" t="n">
        <v>0</v>
      </c>
      <c r="C10" s="167" t="n">
        <v>6465790.56336901</v>
      </c>
      <c r="D10" s="167" t="n">
        <v>19682315.3943999</v>
      </c>
      <c r="E10" s="167" t="n">
        <v>1413369.66489755</v>
      </c>
      <c r="F10" s="32" t="n">
        <v>0</v>
      </c>
      <c r="G10" s="32" t="n">
        <v>0.096372729676127</v>
      </c>
      <c r="H10" s="167" t="n">
        <v>0</v>
      </c>
      <c r="I10" s="167" t="n">
        <v>4393450</v>
      </c>
    </row>
    <row r="11" customFormat="false" ht="12.8" hidden="false" customHeight="false" outlineLevel="0" collapsed="false">
      <c r="A11" s="167" t="n">
        <v>58</v>
      </c>
      <c r="B11" s="167" t="n">
        <v>0</v>
      </c>
      <c r="C11" s="167" t="n">
        <v>6761134.57189305</v>
      </c>
      <c r="D11" s="167" t="n">
        <v>19156508.4635835</v>
      </c>
      <c r="E11" s="167" t="n">
        <v>1211102.53037176</v>
      </c>
      <c r="F11" s="32" t="n">
        <v>0</v>
      </c>
      <c r="G11" s="32" t="n">
        <v>0.091737001013223</v>
      </c>
      <c r="H11" s="167" t="n">
        <v>0</v>
      </c>
      <c r="I11" s="167" t="n">
        <v>4236824</v>
      </c>
    </row>
    <row r="12" customFormat="false" ht="12.8" hidden="false" customHeight="false" outlineLevel="0" collapsed="false">
      <c r="A12" s="167" t="n">
        <v>59</v>
      </c>
      <c r="B12" s="167" t="n">
        <v>0</v>
      </c>
      <c r="C12" s="167" t="n">
        <v>6330249.5503485</v>
      </c>
      <c r="D12" s="167" t="n">
        <v>19079949.6646004</v>
      </c>
      <c r="E12" s="167" t="n">
        <v>1058541.91695001</v>
      </c>
      <c r="F12" s="32" t="n">
        <v>0</v>
      </c>
      <c r="G12" s="32" t="n">
        <v>0.0962111556845206</v>
      </c>
      <c r="H12" s="167" t="n">
        <v>0</v>
      </c>
      <c r="I12" s="167" t="n">
        <v>4107280</v>
      </c>
    </row>
    <row r="13" customFormat="false" ht="12.8" hidden="false" customHeight="false" outlineLevel="0" collapsed="false">
      <c r="A13" s="167" t="n">
        <v>60</v>
      </c>
      <c r="B13" s="167" t="n">
        <v>0</v>
      </c>
      <c r="C13" s="167" t="n">
        <v>6605808.67022833</v>
      </c>
      <c r="D13" s="167" t="n">
        <v>18841925.8953786</v>
      </c>
      <c r="E13" s="167" t="n">
        <v>1159953.25528279</v>
      </c>
      <c r="F13" s="32" t="n">
        <v>0</v>
      </c>
      <c r="G13" s="32" t="n">
        <v>0.0998145894786448</v>
      </c>
      <c r="H13" s="167" t="n">
        <v>0</v>
      </c>
      <c r="I13" s="167" t="n">
        <v>4000022</v>
      </c>
    </row>
    <row r="14" customFormat="false" ht="12.8" hidden="false" customHeight="false" outlineLevel="0" collapsed="false">
      <c r="A14" s="167" t="n">
        <v>61</v>
      </c>
      <c r="B14" s="167" t="n">
        <v>0</v>
      </c>
      <c r="C14" s="167" t="n">
        <v>5864261.42396086</v>
      </c>
      <c r="D14" s="167" t="n">
        <v>17680914.3075648</v>
      </c>
      <c r="E14" s="167" t="n">
        <v>1210179.08955148</v>
      </c>
      <c r="F14" s="32" t="n">
        <v>0</v>
      </c>
      <c r="G14" s="32" t="n">
        <v>0.103942800969015</v>
      </c>
      <c r="H14" s="167" t="n">
        <v>0</v>
      </c>
      <c r="I14" s="167" t="n">
        <v>3848756</v>
      </c>
    </row>
    <row r="15" customFormat="false" ht="12.8" hidden="false" customHeight="false" outlineLevel="0" collapsed="false">
      <c r="A15" s="167" t="n">
        <v>62</v>
      </c>
      <c r="B15" s="167" t="n">
        <v>0</v>
      </c>
      <c r="C15" s="167" t="n">
        <v>5654656.03983121</v>
      </c>
      <c r="D15" s="167" t="n">
        <v>16505521.6916498</v>
      </c>
      <c r="E15" s="167" t="n">
        <v>1012149.61381906</v>
      </c>
      <c r="F15" s="32" t="n">
        <v>0</v>
      </c>
      <c r="G15" s="32" t="n">
        <v>0.114387988567878</v>
      </c>
      <c r="H15" s="167" t="n">
        <v>0</v>
      </c>
      <c r="I15" s="167" t="n">
        <v>3739508</v>
      </c>
    </row>
    <row r="16" customFormat="false" ht="12.8" hidden="false" customHeight="false" outlineLevel="0" collapsed="false">
      <c r="A16" s="167" t="n">
        <v>63</v>
      </c>
      <c r="B16" s="167" t="n">
        <v>0</v>
      </c>
      <c r="C16" s="167" t="n">
        <v>5130609.37367303</v>
      </c>
      <c r="D16" s="167" t="n">
        <v>15356025.1769844</v>
      </c>
      <c r="E16" s="167" t="n">
        <v>892082.608143525</v>
      </c>
      <c r="F16" s="32" t="n">
        <v>0</v>
      </c>
      <c r="G16" s="32" t="n">
        <v>0.112266352454644</v>
      </c>
      <c r="H16" s="167" t="n">
        <v>0</v>
      </c>
      <c r="I16" s="167" t="n">
        <v>3631026</v>
      </c>
    </row>
    <row r="17" customFormat="false" ht="12.8" hidden="false" customHeight="false" outlineLevel="0" collapsed="false">
      <c r="A17" s="167" t="n">
        <v>64</v>
      </c>
      <c r="B17" s="167" t="n">
        <v>0</v>
      </c>
      <c r="C17" s="167" t="n">
        <v>4503159.03744932</v>
      </c>
      <c r="D17" s="167" t="n">
        <v>13915046.0083624</v>
      </c>
      <c r="E17" s="167" t="n">
        <v>820233.068894143</v>
      </c>
      <c r="F17" s="32" t="n">
        <v>0</v>
      </c>
      <c r="G17" s="32" t="n">
        <v>0.116294435329918</v>
      </c>
      <c r="H17" s="167" t="n">
        <v>0</v>
      </c>
      <c r="I17" s="167" t="n">
        <v>3544971</v>
      </c>
    </row>
    <row r="18" customFormat="false" ht="12.8" hidden="false" customHeight="false" outlineLevel="0" collapsed="false">
      <c r="A18" s="167" t="n">
        <v>65</v>
      </c>
      <c r="B18" s="167" t="n">
        <v>0</v>
      </c>
      <c r="C18" s="167" t="n">
        <v>4356711.90361619</v>
      </c>
      <c r="D18" s="167" t="n">
        <v>13334713.970042</v>
      </c>
      <c r="E18" s="167" t="n">
        <v>977794.278536902</v>
      </c>
      <c r="F18" s="32" t="n">
        <v>0</v>
      </c>
      <c r="G18" s="32" t="n">
        <v>0.11690375117888</v>
      </c>
      <c r="H18" s="167" t="n">
        <v>0</v>
      </c>
      <c r="I18" s="167" t="n">
        <v>3457408</v>
      </c>
    </row>
    <row r="19" customFormat="false" ht="12.8" hidden="false" customHeight="false" outlineLevel="0" collapsed="false">
      <c r="A19" s="167" t="n">
        <v>66</v>
      </c>
      <c r="B19" s="167" t="n">
        <v>0</v>
      </c>
      <c r="C19" s="167" t="n">
        <v>4262041.41940259</v>
      </c>
      <c r="D19" s="167" t="n">
        <v>13039316.3595454</v>
      </c>
      <c r="E19" s="167" t="n">
        <v>880669.088200838</v>
      </c>
      <c r="F19" s="32" t="n">
        <v>0</v>
      </c>
      <c r="G19" s="32" t="n">
        <v>0.122560583688005</v>
      </c>
      <c r="H19" s="167" t="n">
        <v>0</v>
      </c>
      <c r="I19" s="167" t="n">
        <v>3397141</v>
      </c>
    </row>
    <row r="20" customFormat="false" ht="12.8" hidden="false" customHeight="false" outlineLevel="0" collapsed="false">
      <c r="A20" s="167" t="n">
        <v>67</v>
      </c>
      <c r="B20" s="167" t="n">
        <v>0</v>
      </c>
      <c r="C20" s="167" t="n">
        <v>4303184.81482574</v>
      </c>
      <c r="D20" s="167" t="n">
        <v>12730050.9457644</v>
      </c>
      <c r="E20" s="167" t="n">
        <v>823881.219333816</v>
      </c>
      <c r="F20" s="32" t="n">
        <v>0</v>
      </c>
      <c r="G20" s="32" t="n">
        <v>0.122032662433696</v>
      </c>
      <c r="H20" s="167" t="n">
        <v>0</v>
      </c>
      <c r="I20" s="167" t="n">
        <v>3317601</v>
      </c>
    </row>
    <row r="21" customFormat="false" ht="12.8" hidden="false" customHeight="false" outlineLevel="0" collapsed="false">
      <c r="A21" s="167" t="n">
        <v>68</v>
      </c>
      <c r="B21" s="167" t="n">
        <v>0</v>
      </c>
      <c r="C21" s="167" t="n">
        <v>4134056.59752442</v>
      </c>
      <c r="D21" s="167" t="n">
        <v>11958961.7607334</v>
      </c>
      <c r="E21" s="167" t="n">
        <v>824921.855547415</v>
      </c>
      <c r="F21" s="32" t="n">
        <v>0</v>
      </c>
      <c r="G21" s="32" t="n">
        <v>0.118603162958473</v>
      </c>
      <c r="H21" s="167" t="n">
        <v>0</v>
      </c>
      <c r="I21" s="167" t="n">
        <v>3198787</v>
      </c>
    </row>
    <row r="22" customFormat="false" ht="12.8" hidden="false" customHeight="false" outlineLevel="0" collapsed="false">
      <c r="A22" s="167" t="n">
        <v>69</v>
      </c>
      <c r="B22" s="167" t="n">
        <v>0</v>
      </c>
      <c r="C22" s="167" t="n">
        <v>4633493.87499499</v>
      </c>
      <c r="D22" s="167" t="n">
        <v>11941881.2302102</v>
      </c>
      <c r="E22" s="167" t="n">
        <v>977101.920921194</v>
      </c>
      <c r="F22" s="32" t="n">
        <v>0</v>
      </c>
      <c r="G22" s="32" t="n">
        <v>0.125464648309674</v>
      </c>
      <c r="H22" s="167" t="n">
        <v>0</v>
      </c>
      <c r="I22" s="167" t="n">
        <v>3137998</v>
      </c>
    </row>
    <row r="23" customFormat="false" ht="12.8" hidden="false" customHeight="false" outlineLevel="0" collapsed="false">
      <c r="A23" s="167" t="n">
        <v>70</v>
      </c>
      <c r="B23" s="167" t="n">
        <v>666335.3977</v>
      </c>
      <c r="C23" s="167" t="n">
        <v>4245939.92612826</v>
      </c>
      <c r="D23" s="167" t="n">
        <v>10017214.5720101</v>
      </c>
      <c r="E23" s="167" t="n">
        <v>656030.256657453</v>
      </c>
      <c r="F23" s="32" t="n">
        <v>0.361209056163207</v>
      </c>
      <c r="G23" s="32" t="n">
        <v>0</v>
      </c>
      <c r="H23" s="167" t="n">
        <v>1148315</v>
      </c>
      <c r="I23" s="167" t="n">
        <v>3068583</v>
      </c>
    </row>
    <row r="24" customFormat="false" ht="12.8" hidden="false" customHeight="false" outlineLevel="0" collapsed="false">
      <c r="A24" s="167" t="n">
        <v>71</v>
      </c>
      <c r="B24" s="167" t="n">
        <v>903195.286</v>
      </c>
      <c r="C24" s="167" t="n">
        <v>4185404.89798285</v>
      </c>
      <c r="D24" s="167" t="n">
        <v>10038876.9877178</v>
      </c>
      <c r="E24" s="167" t="n">
        <v>651830.000435004</v>
      </c>
      <c r="F24" s="32" t="n">
        <v>0.352726929254199</v>
      </c>
      <c r="G24" s="32" t="n">
        <v>0</v>
      </c>
      <c r="H24" s="167" t="n">
        <v>1082853</v>
      </c>
      <c r="I24" s="167" t="n">
        <v>2998162</v>
      </c>
    </row>
    <row r="25" customFormat="false" ht="12.8" hidden="false" customHeight="false" outlineLevel="0" collapsed="false">
      <c r="A25" s="167" t="n">
        <v>72</v>
      </c>
      <c r="B25" s="167" t="n">
        <v>796860.976303334</v>
      </c>
      <c r="C25" s="167" t="n">
        <v>4006858.75959844</v>
      </c>
      <c r="D25" s="167" t="n">
        <v>9991643.52428119</v>
      </c>
      <c r="E25" s="167" t="n">
        <v>636110.155818584</v>
      </c>
      <c r="F25" s="32" t="n">
        <v>0.347053254910939</v>
      </c>
      <c r="G25" s="32" t="n">
        <v>0</v>
      </c>
      <c r="H25" s="167" t="n">
        <v>1016801</v>
      </c>
      <c r="I25" s="167" t="n">
        <v>2929560</v>
      </c>
    </row>
    <row r="26" customFormat="false" ht="12.8" hidden="false" customHeight="false" outlineLevel="0" collapsed="false">
      <c r="A26" s="167" t="n">
        <v>73</v>
      </c>
      <c r="B26" s="167" t="n">
        <v>724014.607222185</v>
      </c>
      <c r="C26" s="167" t="n">
        <v>3779300.51552251</v>
      </c>
      <c r="D26" s="167" t="n">
        <v>9985820.44942178</v>
      </c>
      <c r="E26" s="167" t="n">
        <v>746604.32003728</v>
      </c>
      <c r="F26" s="32" t="n">
        <v>0.335795636362024</v>
      </c>
      <c r="G26" s="32" t="n">
        <v>0</v>
      </c>
      <c r="H26" s="167" t="n">
        <v>0</v>
      </c>
      <c r="I26" s="167" t="n">
        <v>2865204</v>
      </c>
    </row>
    <row r="27" customFormat="false" ht="12.8" hidden="false" customHeight="false" outlineLevel="0" collapsed="false">
      <c r="A27" s="167" t="n">
        <v>74</v>
      </c>
      <c r="B27" s="167" t="n">
        <v>713658.068184805</v>
      </c>
      <c r="C27" s="167" t="n">
        <v>3766531.51055214</v>
      </c>
      <c r="D27" s="167" t="n">
        <v>9875060.43020649</v>
      </c>
      <c r="E27" s="167" t="n">
        <v>584333.768278381</v>
      </c>
      <c r="F27" s="32" t="n">
        <v>0.334379553651075</v>
      </c>
      <c r="G27" s="32" t="n">
        <v>0</v>
      </c>
      <c r="H27" s="167" t="n">
        <v>0</v>
      </c>
      <c r="I27" s="167" t="n">
        <v>2804409</v>
      </c>
    </row>
    <row r="28" customFormat="false" ht="12.8" hidden="false" customHeight="false" outlineLevel="0" collapsed="false">
      <c r="A28" s="167" t="n">
        <v>75</v>
      </c>
      <c r="B28" s="167" t="n">
        <v>645721.461603397</v>
      </c>
      <c r="C28" s="167" t="n">
        <v>3831689.69051422</v>
      </c>
      <c r="D28" s="167" t="n">
        <v>9890249.28200492</v>
      </c>
      <c r="E28" s="167" t="n">
        <v>602396.529537129</v>
      </c>
      <c r="F28" s="32" t="n">
        <v>0.332421796428884</v>
      </c>
      <c r="G28" s="32" t="n">
        <v>0</v>
      </c>
      <c r="H28" s="167" t="n">
        <v>0</v>
      </c>
      <c r="I28" s="167" t="n">
        <v>2717878</v>
      </c>
    </row>
    <row r="29" customFormat="false" ht="12.8" hidden="false" customHeight="false" outlineLevel="0" collapsed="false">
      <c r="A29" s="167" t="n">
        <v>76</v>
      </c>
      <c r="B29" s="167" t="n">
        <v>741256.651483845</v>
      </c>
      <c r="C29" s="167" t="n">
        <v>3918359.21195165</v>
      </c>
      <c r="D29" s="167" t="n">
        <v>9695813.72188998</v>
      </c>
      <c r="E29" s="167" t="n">
        <v>613963.049086819</v>
      </c>
      <c r="F29" s="32" t="n">
        <v>0.33773427766088</v>
      </c>
      <c r="G29" s="32" t="n">
        <v>0</v>
      </c>
      <c r="H29" s="167" t="n">
        <v>0</v>
      </c>
      <c r="I29" s="167" t="n">
        <v>2654885</v>
      </c>
    </row>
    <row r="30" customFormat="false" ht="12.8" hidden="false" customHeight="false" outlineLevel="0" collapsed="false">
      <c r="A30" s="167" t="n">
        <v>77</v>
      </c>
      <c r="B30" s="167" t="n">
        <v>687832.475253061</v>
      </c>
      <c r="C30" s="167" t="n">
        <v>3926895.34949245</v>
      </c>
      <c r="D30" s="167" t="n">
        <v>9574262.97700271</v>
      </c>
      <c r="E30" s="167" t="n">
        <v>795137.657748462</v>
      </c>
      <c r="F30" s="32" t="n">
        <v>0.339368801955368</v>
      </c>
      <c r="G30" s="32" t="n">
        <v>0</v>
      </c>
      <c r="H30" s="167" t="n">
        <v>0</v>
      </c>
      <c r="I30" s="167" t="n">
        <v>2598513</v>
      </c>
    </row>
    <row r="31" customFormat="false" ht="12.8" hidden="false" customHeight="false" outlineLevel="0" collapsed="false">
      <c r="A31" s="167" t="n">
        <v>78</v>
      </c>
      <c r="B31" s="167" t="n">
        <v>743536.386596669</v>
      </c>
      <c r="C31" s="167" t="n">
        <v>3984048.84240962</v>
      </c>
      <c r="D31" s="167" t="n">
        <v>9703424.84387053</v>
      </c>
      <c r="E31" s="167" t="n">
        <v>599185.952696799</v>
      </c>
      <c r="F31" s="32" t="n">
        <v>0.329812733718693</v>
      </c>
      <c r="G31" s="32" t="n">
        <v>0</v>
      </c>
      <c r="H31" s="167" t="n">
        <v>0</v>
      </c>
      <c r="I31" s="167" t="n">
        <v>2543224</v>
      </c>
    </row>
    <row r="32" customFormat="false" ht="12.8" hidden="false" customHeight="false" outlineLevel="0" collapsed="false">
      <c r="A32" s="167" t="n">
        <v>79</v>
      </c>
      <c r="B32" s="167" t="n">
        <v>699180.857350439</v>
      </c>
      <c r="C32" s="167" t="n">
        <v>3978131.43372392</v>
      </c>
      <c r="D32" s="167" t="n">
        <v>9505989.56200182</v>
      </c>
      <c r="E32" s="167" t="n">
        <v>597235.636126467</v>
      </c>
      <c r="F32" s="32" t="n">
        <v>0.3340682774824</v>
      </c>
      <c r="G32" s="32" t="n">
        <v>0</v>
      </c>
      <c r="H32" s="167" t="n">
        <v>0</v>
      </c>
      <c r="I32" s="167" t="n">
        <v>2486332</v>
      </c>
    </row>
    <row r="33" customFormat="false" ht="12.8" hidden="false" customHeight="false" outlineLevel="0" collapsed="false">
      <c r="A33" s="167" t="n">
        <v>80</v>
      </c>
      <c r="B33" s="167" t="n">
        <v>786338.027471417</v>
      </c>
      <c r="C33" s="167" t="n">
        <v>3986714.15051307</v>
      </c>
      <c r="D33" s="167" t="n">
        <v>9280799.33242857</v>
      </c>
      <c r="E33" s="167" t="n">
        <v>559411.369685029</v>
      </c>
      <c r="F33" s="32" t="n">
        <v>0.344950104500898</v>
      </c>
      <c r="G33" s="32" t="n">
        <v>0</v>
      </c>
      <c r="H33" s="167" t="n">
        <v>0</v>
      </c>
      <c r="I33" s="167" t="n">
        <v>2424925</v>
      </c>
    </row>
    <row r="34" customFormat="false" ht="12.8" hidden="false" customHeight="false" outlineLevel="0" collapsed="false">
      <c r="A34" s="167" t="n">
        <v>81</v>
      </c>
      <c r="B34" s="167" t="n">
        <v>739692.5535879</v>
      </c>
      <c r="C34" s="167" t="n">
        <v>4012236.89655729</v>
      </c>
      <c r="D34" s="167" t="n">
        <v>9381278.68025284</v>
      </c>
      <c r="E34" s="167" t="n">
        <v>738800.378659111</v>
      </c>
      <c r="F34" s="32" t="n">
        <v>0.34667640901244</v>
      </c>
      <c r="G34" s="32" t="n">
        <v>0</v>
      </c>
      <c r="H34" s="167" t="n">
        <v>0</v>
      </c>
      <c r="I34" s="167" t="n">
        <v>2378606</v>
      </c>
    </row>
    <row r="35" customFormat="false" ht="12.8" hidden="false" customHeight="false" outlineLevel="0" collapsed="false">
      <c r="A35" s="167" t="n">
        <v>82</v>
      </c>
      <c r="B35" s="167" t="n">
        <v>782411.79262668</v>
      </c>
      <c r="C35" s="167" t="n">
        <v>4046576.19617305</v>
      </c>
      <c r="D35" s="167" t="n">
        <v>9263622.42213983</v>
      </c>
      <c r="E35" s="167" t="n">
        <v>571858.066748404</v>
      </c>
      <c r="F35" s="32" t="n">
        <v>0.341049446741349</v>
      </c>
      <c r="G35" s="32" t="n">
        <v>0</v>
      </c>
      <c r="H35" s="167" t="n">
        <v>0</v>
      </c>
      <c r="I35" s="167" t="n">
        <v>2329612</v>
      </c>
    </row>
    <row r="36" customFormat="false" ht="12.8" hidden="false" customHeight="false" outlineLevel="0" collapsed="false">
      <c r="A36" s="167" t="n">
        <v>83</v>
      </c>
      <c r="B36" s="167" t="n">
        <v>740549.681237585</v>
      </c>
      <c r="C36" s="167" t="n">
        <v>4044530.30457838</v>
      </c>
      <c r="D36" s="167" t="n">
        <v>8908074.59319936</v>
      </c>
      <c r="E36" s="167" t="n">
        <v>565235.4891407</v>
      </c>
      <c r="F36" s="32" t="n">
        <v>0.344271902205763</v>
      </c>
      <c r="G36" s="32" t="n">
        <v>0</v>
      </c>
      <c r="H36" s="167" t="n">
        <v>0</v>
      </c>
      <c r="I36" s="167" t="n">
        <v>2257221</v>
      </c>
    </row>
    <row r="37" customFormat="false" ht="12.8" hidden="false" customHeight="false" outlineLevel="0" collapsed="false">
      <c r="A37" s="167" t="n">
        <v>84</v>
      </c>
      <c r="B37" s="167" t="n">
        <v>786796.448355442</v>
      </c>
      <c r="C37" s="167" t="n">
        <v>4057600.14268514</v>
      </c>
      <c r="D37" s="167" t="n">
        <v>8718579.92840057</v>
      </c>
      <c r="E37" s="167" t="n">
        <v>565025.288558879</v>
      </c>
      <c r="F37" s="32" t="n">
        <v>0.344925097487051</v>
      </c>
      <c r="G37" s="32" t="n">
        <v>0</v>
      </c>
      <c r="H37" s="167" t="n">
        <v>0</v>
      </c>
      <c r="I37" s="167" t="n">
        <v>2206399</v>
      </c>
    </row>
    <row r="38" customFormat="false" ht="12.8" hidden="false" customHeight="false" outlineLevel="0" collapsed="false">
      <c r="A38" s="167" t="n">
        <v>85</v>
      </c>
      <c r="B38" s="167" t="n">
        <v>751328.749818962</v>
      </c>
      <c r="C38" s="167" t="n">
        <v>4047217.20504406</v>
      </c>
      <c r="D38" s="167" t="n">
        <v>8403888.55020873</v>
      </c>
      <c r="E38" s="167" t="n">
        <v>677199.171705711</v>
      </c>
      <c r="F38" s="32" t="n">
        <v>0.350465185657347</v>
      </c>
      <c r="G38" s="32" t="n">
        <v>0</v>
      </c>
      <c r="H38" s="167" t="n">
        <v>0</v>
      </c>
      <c r="I38" s="167" t="n">
        <v>2169762</v>
      </c>
    </row>
    <row r="39" customFormat="false" ht="12.8" hidden="false" customHeight="false" outlineLevel="0" collapsed="false">
      <c r="A39" s="167" t="n">
        <v>86</v>
      </c>
      <c r="B39" s="167" t="n">
        <v>799836.680142778</v>
      </c>
      <c r="C39" s="167" t="n">
        <v>4064694.25128076</v>
      </c>
      <c r="D39" s="167" t="n">
        <v>8193790.82040476</v>
      </c>
      <c r="E39" s="167" t="n">
        <v>522803.046116468</v>
      </c>
      <c r="F39" s="32" t="n">
        <v>0.35450755803059</v>
      </c>
      <c r="G39" s="32" t="n">
        <v>0</v>
      </c>
      <c r="H39" s="167" t="n">
        <v>0</v>
      </c>
      <c r="I39" s="167" t="n">
        <v>2131963</v>
      </c>
    </row>
    <row r="40" customFormat="false" ht="12.8" hidden="false" customHeight="false" outlineLevel="0" collapsed="false">
      <c r="A40" s="167" t="n">
        <v>87</v>
      </c>
      <c r="B40" s="167" t="n">
        <v>766779.894467199</v>
      </c>
      <c r="C40" s="167" t="n">
        <v>4042947.8622254</v>
      </c>
      <c r="D40" s="167" t="n">
        <v>7965084.36611917</v>
      </c>
      <c r="E40" s="167" t="n">
        <v>523761.767947557</v>
      </c>
      <c r="F40" s="32" t="n">
        <v>0.359216086357452</v>
      </c>
      <c r="G40" s="32" t="n">
        <v>0</v>
      </c>
      <c r="H40" s="167" t="n">
        <v>0</v>
      </c>
      <c r="I40" s="167" t="n">
        <v>2079924</v>
      </c>
    </row>
    <row r="41" customFormat="false" ht="12.8" hidden="false" customHeight="false" outlineLevel="0" collapsed="false">
      <c r="A41" s="167" t="n">
        <v>88</v>
      </c>
      <c r="B41" s="167" t="n">
        <v>795513.123998073</v>
      </c>
      <c r="C41" s="167" t="n">
        <v>4029829.64610367</v>
      </c>
      <c r="D41" s="167" t="n">
        <v>7801070.83641399</v>
      </c>
      <c r="E41" s="167" t="n">
        <v>522091.34083956</v>
      </c>
      <c r="F41" s="32" t="n">
        <v>0.357112397465197</v>
      </c>
      <c r="G41" s="32" t="n">
        <v>0</v>
      </c>
      <c r="H41" s="167" t="n">
        <v>0</v>
      </c>
      <c r="I41" s="167" t="n">
        <v>2050004</v>
      </c>
    </row>
    <row r="42" customFormat="false" ht="12.8" hidden="false" customHeight="false" outlineLevel="0" collapsed="false">
      <c r="A42" s="167" t="n">
        <v>89</v>
      </c>
      <c r="B42" s="167" t="n">
        <v>751051.470219688</v>
      </c>
      <c r="C42" s="167" t="n">
        <v>4017021.16731688</v>
      </c>
      <c r="D42" s="167" t="n">
        <v>7745872.49914753</v>
      </c>
      <c r="E42" s="167" t="n">
        <v>651003.503792614</v>
      </c>
      <c r="F42" s="32" t="n">
        <v>0.356281407536412</v>
      </c>
      <c r="G42" s="32" t="n">
        <v>0</v>
      </c>
      <c r="H42" s="167" t="n">
        <v>0</v>
      </c>
      <c r="I42" s="167" t="n">
        <v>2004157</v>
      </c>
    </row>
    <row r="43" customFormat="false" ht="12.8" hidden="false" customHeight="false" outlineLevel="0" collapsed="false">
      <c r="A43" s="167" t="n">
        <v>90</v>
      </c>
      <c r="B43" s="167" t="n">
        <v>792400.787461057</v>
      </c>
      <c r="C43" s="167" t="n">
        <v>4020916.05703806</v>
      </c>
      <c r="D43" s="167" t="n">
        <v>7663465.17419612</v>
      </c>
      <c r="E43" s="167" t="n">
        <v>500221.333747069</v>
      </c>
      <c r="F43" s="32" t="n">
        <v>0.359821887309471</v>
      </c>
      <c r="G43" s="32" t="n">
        <v>0</v>
      </c>
      <c r="H43" s="167" t="n">
        <v>0</v>
      </c>
      <c r="I43" s="167" t="n">
        <v>1970941</v>
      </c>
    </row>
    <row r="44" customFormat="false" ht="12.8" hidden="false" customHeight="false" outlineLevel="0" collapsed="false">
      <c r="A44" s="167" t="n">
        <v>91</v>
      </c>
      <c r="B44" s="167" t="n">
        <v>754090.931837611</v>
      </c>
      <c r="C44" s="167" t="n">
        <v>4068017.37440815</v>
      </c>
      <c r="D44" s="167" t="n">
        <v>7537455.4553371</v>
      </c>
      <c r="E44" s="167" t="n">
        <v>490870.808289559</v>
      </c>
      <c r="F44" s="32" t="n">
        <v>0.358608346339314</v>
      </c>
      <c r="G44" s="32" t="n">
        <v>0</v>
      </c>
      <c r="H44" s="167" t="n">
        <v>0</v>
      </c>
      <c r="I44" s="167" t="n">
        <v>1934856</v>
      </c>
    </row>
    <row r="45" customFormat="false" ht="12.8" hidden="false" customHeight="false" outlineLevel="0" collapsed="false">
      <c r="A45" s="167" t="n">
        <v>92</v>
      </c>
      <c r="B45" s="167" t="n">
        <v>770908.849215571</v>
      </c>
      <c r="C45" s="167" t="n">
        <v>4029618.71416956</v>
      </c>
      <c r="D45" s="167" t="n">
        <v>7352849.34494363</v>
      </c>
      <c r="E45" s="167" t="n">
        <v>464001.842093335</v>
      </c>
      <c r="F45" s="32" t="n">
        <v>0.356357582099138</v>
      </c>
      <c r="G45" s="32" t="n">
        <v>0</v>
      </c>
      <c r="H45" s="167" t="n">
        <v>0</v>
      </c>
      <c r="I45" s="167" t="n">
        <v>1897215</v>
      </c>
    </row>
    <row r="46" customFormat="false" ht="12.8" hidden="false" customHeight="false" outlineLevel="0" collapsed="false">
      <c r="A46" s="167" t="n">
        <v>93</v>
      </c>
      <c r="B46" s="167" t="n">
        <v>736735.688667744</v>
      </c>
      <c r="C46" s="167" t="n">
        <v>3981921.53004934</v>
      </c>
      <c r="D46" s="167" t="n">
        <v>7283625.22484384</v>
      </c>
      <c r="E46" s="167" t="n">
        <v>566482.123397198</v>
      </c>
      <c r="F46" s="32" t="n">
        <v>0.357467780044099</v>
      </c>
      <c r="G46" s="32" t="n">
        <v>0</v>
      </c>
      <c r="H46" s="167" t="n">
        <v>0</v>
      </c>
      <c r="I46" s="167" t="n">
        <v>1865637</v>
      </c>
    </row>
    <row r="47" customFormat="false" ht="12.8" hidden="false" customHeight="false" outlineLevel="0" collapsed="false">
      <c r="A47" s="167" t="n">
        <v>94</v>
      </c>
      <c r="B47" s="167" t="n">
        <v>739825.915202532</v>
      </c>
      <c r="C47" s="167" t="n">
        <v>3951573.47213047</v>
      </c>
      <c r="D47" s="167" t="n">
        <v>7177623.04831002</v>
      </c>
      <c r="E47" s="167" t="n">
        <v>423819.613064199</v>
      </c>
      <c r="F47" s="32" t="n">
        <v>0.349173454641362</v>
      </c>
      <c r="G47" s="32" t="n">
        <v>0</v>
      </c>
      <c r="H47" s="167" t="n">
        <v>0</v>
      </c>
      <c r="I47" s="167" t="n">
        <v>1820210</v>
      </c>
    </row>
    <row r="48" customFormat="false" ht="12.8" hidden="false" customHeight="false" outlineLevel="0" collapsed="false">
      <c r="A48" s="167" t="n">
        <v>95</v>
      </c>
      <c r="B48" s="167" t="n">
        <v>708437.508087886</v>
      </c>
      <c r="C48" s="167" t="n">
        <v>3907755.47907454</v>
      </c>
      <c r="D48" s="167" t="n">
        <v>7118132.26074816</v>
      </c>
      <c r="E48" s="167" t="n">
        <v>424445.640580396</v>
      </c>
      <c r="F48" s="32" t="n">
        <v>0.34908057168458</v>
      </c>
      <c r="G48" s="32" t="n">
        <v>0</v>
      </c>
      <c r="H48" s="167" t="n">
        <v>0</v>
      </c>
      <c r="I48" s="167" t="n">
        <v>1783154</v>
      </c>
    </row>
    <row r="49" customFormat="false" ht="12.8" hidden="false" customHeight="false" outlineLevel="0" collapsed="false">
      <c r="A49" s="167" t="n">
        <v>96</v>
      </c>
      <c r="B49" s="167" t="n">
        <v>752804.889284961</v>
      </c>
      <c r="C49" s="167" t="n">
        <v>3891501.54616868</v>
      </c>
      <c r="D49" s="167" t="n">
        <v>6902253.69985279</v>
      </c>
      <c r="E49" s="167" t="n">
        <v>393909.239746516</v>
      </c>
      <c r="F49" s="32" t="n">
        <v>0.362870204528964</v>
      </c>
      <c r="G49" s="32" t="n">
        <v>0</v>
      </c>
      <c r="H49" s="167" t="n">
        <v>0</v>
      </c>
      <c r="I49" s="167" t="n">
        <v>1730952</v>
      </c>
    </row>
    <row r="50" customFormat="false" ht="12.8" hidden="false" customHeight="false" outlineLevel="0" collapsed="false">
      <c r="A50" s="167" t="n">
        <v>97</v>
      </c>
      <c r="B50" s="167" t="n">
        <v>693462.577746164</v>
      </c>
      <c r="C50" s="167" t="n">
        <v>3858003.71722189</v>
      </c>
      <c r="D50" s="167" t="n">
        <v>6740842.57006132</v>
      </c>
      <c r="E50" s="167" t="n">
        <v>486434.78407608</v>
      </c>
      <c r="F50" s="32" t="n">
        <v>0.350270018826682</v>
      </c>
      <c r="G50" s="32" t="n">
        <v>0</v>
      </c>
      <c r="H50" s="167" t="n">
        <v>0</v>
      </c>
      <c r="I50" s="167" t="n">
        <v>1696587</v>
      </c>
    </row>
    <row r="51" customFormat="false" ht="12.8" hidden="false" customHeight="false" outlineLevel="0" collapsed="false">
      <c r="A51" s="167" t="n">
        <v>98</v>
      </c>
      <c r="B51" s="167" t="n">
        <v>730569.141124921</v>
      </c>
      <c r="C51" s="167" t="n">
        <v>3850938.26563202</v>
      </c>
      <c r="D51" s="167" t="n">
        <v>6458544.0560699</v>
      </c>
      <c r="E51" s="167" t="n">
        <v>379499.562207215</v>
      </c>
      <c r="F51" s="32" t="n">
        <v>0.361490950944218</v>
      </c>
      <c r="G51" s="32" t="n">
        <v>0</v>
      </c>
      <c r="H51" s="167" t="n">
        <v>0</v>
      </c>
      <c r="I51" s="167" t="n">
        <v>1641881</v>
      </c>
    </row>
    <row r="52" customFormat="false" ht="12.8" hidden="false" customHeight="false" outlineLevel="0" collapsed="false">
      <c r="A52" s="167" t="n">
        <v>99</v>
      </c>
      <c r="B52" s="167" t="n">
        <v>706911.144038305</v>
      </c>
      <c r="C52" s="167" t="n">
        <v>3787770.70650883</v>
      </c>
      <c r="D52" s="167" t="n">
        <v>6483130.90764667</v>
      </c>
      <c r="E52" s="167" t="n">
        <v>341997.717195656</v>
      </c>
      <c r="F52" s="32" t="n">
        <v>0.362104731833837</v>
      </c>
      <c r="G52" s="32" t="n">
        <v>0</v>
      </c>
      <c r="H52" s="167" t="n">
        <v>0</v>
      </c>
      <c r="I52" s="167" t="n">
        <v>1589085</v>
      </c>
    </row>
    <row r="53" customFormat="false" ht="12.8" hidden="false" customHeight="false" outlineLevel="0" collapsed="false">
      <c r="A53" s="167" t="n">
        <v>100</v>
      </c>
      <c r="B53" s="167" t="n">
        <v>692554.638870694</v>
      </c>
      <c r="C53" s="167" t="n">
        <v>3766616.07516337</v>
      </c>
      <c r="D53" s="167" t="n">
        <v>6531301.25211234</v>
      </c>
      <c r="E53" s="167" t="n">
        <v>331575.655626608</v>
      </c>
      <c r="F53" s="32" t="n">
        <v>0.348910354056806</v>
      </c>
      <c r="G53" s="32" t="n">
        <v>0</v>
      </c>
      <c r="H53" s="167" t="n">
        <v>0</v>
      </c>
      <c r="I53" s="167" t="n">
        <v>1548368</v>
      </c>
    </row>
    <row r="54" customFormat="false" ht="12.8" hidden="false" customHeight="false" outlineLevel="0" collapsed="false">
      <c r="A54" s="167" t="n">
        <v>101</v>
      </c>
      <c r="B54" s="167" t="n">
        <v>671862.590379831</v>
      </c>
      <c r="C54" s="167" t="n">
        <v>3777685.52988883</v>
      </c>
      <c r="D54" s="167" t="n">
        <v>6241833.21910091</v>
      </c>
      <c r="E54" s="167" t="n">
        <v>396194.971275114</v>
      </c>
      <c r="F54" s="32" t="n">
        <v>0.350671216298828</v>
      </c>
      <c r="G54" s="32" t="n">
        <v>0</v>
      </c>
      <c r="H54" s="167" t="n">
        <v>0</v>
      </c>
      <c r="I54" s="167" t="n">
        <v>1510462</v>
      </c>
    </row>
    <row r="55" customFormat="false" ht="12.8" hidden="false" customHeight="false" outlineLevel="0" collapsed="false">
      <c r="A55" s="167" t="n">
        <v>102</v>
      </c>
      <c r="B55" s="167" t="n">
        <v>693602.199888433</v>
      </c>
      <c r="C55" s="167" t="n">
        <v>3705168.61603962</v>
      </c>
      <c r="D55" s="167" t="n">
        <v>6306943.8564675</v>
      </c>
      <c r="E55" s="167" t="n">
        <v>307086.916455803</v>
      </c>
      <c r="F55" s="32" t="n">
        <v>0.356990526511373</v>
      </c>
      <c r="G55" s="32" t="n">
        <v>0</v>
      </c>
      <c r="H55" s="167" t="n">
        <v>0</v>
      </c>
      <c r="I55" s="167" t="n">
        <v>1491119</v>
      </c>
    </row>
    <row r="56" customFormat="false" ht="12.8" hidden="false" customHeight="false" outlineLevel="0" collapsed="false">
      <c r="A56" s="167" t="n">
        <v>103</v>
      </c>
      <c r="B56" s="167" t="n">
        <v>660139.515682102</v>
      </c>
      <c r="C56" s="167" t="n">
        <v>3705825.19948577</v>
      </c>
      <c r="D56" s="167" t="n">
        <v>6197050.63263535</v>
      </c>
      <c r="E56" s="167" t="n">
        <v>283102.54297072</v>
      </c>
      <c r="F56" s="32" t="n">
        <v>0.351003527473093</v>
      </c>
      <c r="G56" s="32" t="n">
        <v>0</v>
      </c>
      <c r="H56" s="167" t="n">
        <v>0</v>
      </c>
      <c r="I56" s="167" t="n">
        <v>1458073</v>
      </c>
    </row>
    <row r="57" customFormat="false" ht="12.8" hidden="false" customHeight="false" outlineLevel="0" collapsed="false">
      <c r="A57" s="167" t="n">
        <v>104</v>
      </c>
      <c r="B57" s="167" t="n">
        <v>658697.034196301</v>
      </c>
      <c r="C57" s="167" t="n">
        <v>3709037.89716989</v>
      </c>
      <c r="D57" s="167" t="n">
        <v>5787158.56487109</v>
      </c>
      <c r="E57" s="167" t="n">
        <v>266165.158718561</v>
      </c>
      <c r="F57" s="32" t="n">
        <v>0.348916466525924</v>
      </c>
      <c r="G57" s="32" t="n">
        <v>0</v>
      </c>
      <c r="H57" s="167" t="n">
        <v>0</v>
      </c>
      <c r="I57" s="167" t="n">
        <v>1411563</v>
      </c>
    </row>
    <row r="58" customFormat="false" ht="12.8" hidden="false" customHeight="false" outlineLevel="0" collapsed="false">
      <c r="A58" s="167" t="n">
        <v>105</v>
      </c>
      <c r="B58" s="167" t="n">
        <v>623439.041087967</v>
      </c>
      <c r="C58" s="167" t="n">
        <v>3684335.56845661</v>
      </c>
      <c r="D58" s="167" t="n">
        <v>5678571.07956285</v>
      </c>
      <c r="E58" s="167" t="n">
        <v>320934.794076902</v>
      </c>
      <c r="F58" s="32" t="n">
        <v>0.343106962952979</v>
      </c>
      <c r="G58" s="32" t="n">
        <v>0</v>
      </c>
      <c r="H58" s="167" t="n">
        <v>0</v>
      </c>
      <c r="I58" s="167" t="n">
        <v>1393264</v>
      </c>
    </row>
    <row r="59" customFormat="false" ht="12.8" hidden="false" customHeight="false" outlineLevel="0" collapsed="false">
      <c r="A59" s="167" t="n">
        <v>106</v>
      </c>
      <c r="B59" s="167" t="n">
        <v>646243.421573509</v>
      </c>
      <c r="C59" s="167" t="n">
        <v>3593211.99685914</v>
      </c>
      <c r="D59" s="167" t="n">
        <v>5559613.93129221</v>
      </c>
      <c r="E59" s="167" t="n">
        <v>241951.840089145</v>
      </c>
      <c r="F59" s="32" t="n">
        <v>0.354601448675725</v>
      </c>
      <c r="G59" s="32" t="n">
        <v>0</v>
      </c>
      <c r="H59" s="167" t="n">
        <v>0</v>
      </c>
      <c r="I59" s="167" t="n">
        <v>1372810</v>
      </c>
    </row>
    <row r="60" customFormat="false" ht="12.8" hidden="false" customHeight="false" outlineLevel="0" collapsed="false">
      <c r="A60" s="167" t="n">
        <v>107</v>
      </c>
      <c r="B60" s="167" t="n">
        <v>612689.533448357</v>
      </c>
      <c r="C60" s="167" t="n">
        <v>3556236.2022065</v>
      </c>
      <c r="D60" s="167" t="n">
        <v>5434696.0663338</v>
      </c>
      <c r="E60" s="167" t="n">
        <v>221623.405942789</v>
      </c>
      <c r="F60" s="32" t="n">
        <v>0.348457707110761</v>
      </c>
      <c r="G60" s="32" t="n">
        <v>0</v>
      </c>
      <c r="H60" s="167" t="n">
        <v>0</v>
      </c>
      <c r="I60" s="167" t="n">
        <v>1363965</v>
      </c>
    </row>
    <row r="61" customFormat="false" ht="12.8" hidden="false" customHeight="false" outlineLevel="0" collapsed="false">
      <c r="A61" s="167" t="n">
        <v>108</v>
      </c>
      <c r="B61" s="167" t="n">
        <v>616357.195916121</v>
      </c>
      <c r="C61" s="167" t="n">
        <v>3532733.69036947</v>
      </c>
      <c r="D61" s="167" t="n">
        <v>5472559.25992555</v>
      </c>
      <c r="E61" s="167" t="n">
        <v>223854.115044505</v>
      </c>
      <c r="F61" s="32" t="n">
        <v>0.346542562477865</v>
      </c>
      <c r="G61" s="32" t="n">
        <v>0</v>
      </c>
      <c r="H61" s="167" t="n">
        <v>0</v>
      </c>
      <c r="I61" s="167" t="n">
        <v>1351725</v>
      </c>
    </row>
    <row r="62" customFormat="false" ht="12.8" hidden="false" customHeight="false" outlineLevel="0" collapsed="false">
      <c r="A62" s="167" t="n">
        <v>109</v>
      </c>
      <c r="B62" s="167" t="n">
        <v>578626.495037733</v>
      </c>
      <c r="C62" s="167" t="n">
        <v>3499922.32629545</v>
      </c>
      <c r="D62" s="167" t="n">
        <v>5449032.46892247</v>
      </c>
      <c r="E62" s="167" t="n">
        <v>283355.935442143</v>
      </c>
      <c r="F62" s="32" t="n">
        <v>0.336342801583443</v>
      </c>
      <c r="G62" s="32" t="n">
        <v>0</v>
      </c>
      <c r="H62" s="167" t="n">
        <v>0</v>
      </c>
      <c r="I62" s="167" t="n">
        <v>1347075</v>
      </c>
    </row>
    <row r="63" customFormat="false" ht="12.8" hidden="false" customHeight="false" outlineLevel="0" collapsed="false">
      <c r="A63" s="167" t="n">
        <v>110</v>
      </c>
      <c r="B63" s="167" t="n">
        <v>578078.063443061</v>
      </c>
      <c r="C63" s="167" t="n">
        <v>3477205.66992742</v>
      </c>
      <c r="D63" s="167" t="n">
        <v>5458991.35570303</v>
      </c>
      <c r="E63" s="167" t="n">
        <v>213778.612421928</v>
      </c>
      <c r="F63" s="32" t="n">
        <v>0.332998576671529</v>
      </c>
      <c r="G63" s="32" t="n">
        <v>0</v>
      </c>
      <c r="H63" s="167" t="n">
        <v>0</v>
      </c>
      <c r="I63" s="167" t="n">
        <v>1348125</v>
      </c>
    </row>
    <row r="64" customFormat="false" ht="12.8" hidden="false" customHeight="false" outlineLevel="0" collapsed="false">
      <c r="A64" s="167" t="n">
        <v>111</v>
      </c>
      <c r="B64" s="167" t="n">
        <v>579166.819812218</v>
      </c>
      <c r="C64" s="167" t="n">
        <v>3432917.48336384</v>
      </c>
      <c r="D64" s="167" t="n">
        <v>5279821.49532276</v>
      </c>
      <c r="E64" s="167" t="n">
        <v>202934.011460859</v>
      </c>
      <c r="F64" s="32" t="n">
        <v>0.346442718015093</v>
      </c>
      <c r="G64" s="32" t="n">
        <v>0</v>
      </c>
      <c r="H64" s="167" t="n">
        <v>0</v>
      </c>
      <c r="I64" s="167" t="n">
        <v>1335703</v>
      </c>
    </row>
    <row r="65" customFormat="false" ht="12.8" hidden="false" customHeight="false" outlineLevel="0" collapsed="false">
      <c r="A65" s="167" t="n">
        <v>112</v>
      </c>
      <c r="B65" s="167" t="n">
        <v>584716.39715795</v>
      </c>
      <c r="C65" s="167" t="n">
        <v>3404314.02414678</v>
      </c>
      <c r="D65" s="167" t="n">
        <v>5183212.14999226</v>
      </c>
      <c r="E65" s="167" t="n">
        <v>187758.5071713</v>
      </c>
      <c r="F65" s="32" t="n">
        <v>0.345611584956525</v>
      </c>
      <c r="G65" s="32" t="n">
        <v>0</v>
      </c>
      <c r="H65" s="167" t="n">
        <v>0</v>
      </c>
      <c r="I65" s="167" t="n">
        <v>1327623</v>
      </c>
    </row>
    <row r="66" customFormat="false" ht="12.8" hidden="false" customHeight="false" outlineLevel="0" collapsed="false">
      <c r="A66" s="167" t="n">
        <v>113</v>
      </c>
      <c r="B66" s="167" t="n">
        <v>559848.299220409</v>
      </c>
      <c r="C66" s="167" t="n">
        <v>3381711.36338018</v>
      </c>
      <c r="D66" s="167" t="n">
        <v>5237236.70025216</v>
      </c>
      <c r="E66" s="167" t="n">
        <v>230285.045382563</v>
      </c>
      <c r="F66" s="32" t="n">
        <v>0.344320346138693</v>
      </c>
      <c r="G66" s="32" t="n">
        <v>0</v>
      </c>
      <c r="H66" s="167" t="n">
        <v>0</v>
      </c>
      <c r="I66" s="167" t="n">
        <v>1297448</v>
      </c>
    </row>
    <row r="67" customFormat="false" ht="12.8" hidden="false" customHeight="false" outlineLevel="0" collapsed="false">
      <c r="A67" s="167" t="n">
        <v>114</v>
      </c>
      <c r="B67" s="167" t="n">
        <v>550325.920799524</v>
      </c>
      <c r="C67" s="167" t="n">
        <v>3311144.32981752</v>
      </c>
      <c r="D67" s="167" t="n">
        <v>5118571.19052827</v>
      </c>
      <c r="E67" s="167" t="n">
        <v>152395.871308308</v>
      </c>
      <c r="F67" s="32" t="n">
        <v>0.338134342900092</v>
      </c>
      <c r="G67" s="32" t="n">
        <v>0</v>
      </c>
      <c r="H67" s="167" t="n">
        <v>0</v>
      </c>
      <c r="I67" s="167" t="n">
        <v>1270057</v>
      </c>
    </row>
    <row r="68" customFormat="false" ht="12.8" hidden="false" customHeight="false" outlineLevel="0" collapsed="false">
      <c r="A68" s="167" t="n">
        <v>115</v>
      </c>
      <c r="B68" s="167" t="n">
        <v>513315.285022259</v>
      </c>
      <c r="C68" s="167" t="n">
        <v>3305160.6055376</v>
      </c>
      <c r="D68" s="167" t="n">
        <v>4886109.49296446</v>
      </c>
      <c r="E68" s="167" t="n">
        <v>148522.300810722</v>
      </c>
      <c r="F68" s="32" t="n">
        <v>0.32879844806631</v>
      </c>
      <c r="G68" s="32" t="n">
        <v>0</v>
      </c>
      <c r="H68" s="167" t="n">
        <v>0</v>
      </c>
      <c r="I68" s="167" t="n">
        <v>1233360</v>
      </c>
    </row>
    <row r="69" customFormat="false" ht="12.8" hidden="false" customHeight="false" outlineLevel="0" collapsed="false">
      <c r="A69" s="167" t="n">
        <v>116</v>
      </c>
      <c r="B69" s="167" t="n">
        <v>507276.19181345</v>
      </c>
      <c r="C69" s="167" t="n">
        <v>3273246.44924527</v>
      </c>
      <c r="D69" s="167" t="n">
        <v>4846932.05046501</v>
      </c>
      <c r="E69" s="167" t="n">
        <v>131365.535534752</v>
      </c>
      <c r="F69" s="32" t="n">
        <v>0.324433202407438</v>
      </c>
      <c r="G69" s="32" t="n">
        <v>0</v>
      </c>
      <c r="H69" s="167" t="n">
        <v>0</v>
      </c>
      <c r="I69" s="167" t="n">
        <v>1217996</v>
      </c>
    </row>
    <row r="70" customFormat="false" ht="12.8" hidden="false" customHeight="false" outlineLevel="0" collapsed="false">
      <c r="A70" s="167" t="n">
        <v>117</v>
      </c>
      <c r="B70" s="167" t="n">
        <v>490090.11436179</v>
      </c>
      <c r="C70" s="167" t="n">
        <v>3219187.09915463</v>
      </c>
      <c r="D70" s="167" t="n">
        <v>4832023.57893728</v>
      </c>
      <c r="E70" s="167" t="n">
        <v>152869.640643101</v>
      </c>
      <c r="F70" s="32" t="n">
        <v>0.325486289118437</v>
      </c>
      <c r="G70" s="32" t="n">
        <v>0</v>
      </c>
      <c r="H70" s="167" t="n">
        <v>0</v>
      </c>
      <c r="I70" s="167" t="n">
        <v>1210439</v>
      </c>
    </row>
    <row r="71" customFormat="false" ht="12.8" hidden="false" customHeight="false" outlineLevel="0" collapsed="false">
      <c r="A71" s="167" t="n">
        <v>118</v>
      </c>
      <c r="B71" s="167" t="n">
        <v>498128.073734781</v>
      </c>
      <c r="C71" s="167" t="n">
        <v>3162771.74225456</v>
      </c>
      <c r="D71" s="167" t="n">
        <v>4745370.47757766</v>
      </c>
      <c r="E71" s="167" t="n">
        <v>114944.60727584</v>
      </c>
      <c r="F71" s="32" t="n">
        <v>0.329570778276647</v>
      </c>
      <c r="G71" s="32" t="n">
        <v>0</v>
      </c>
      <c r="H71" s="167" t="n">
        <v>0</v>
      </c>
      <c r="I71" s="167" t="n">
        <v>1210652</v>
      </c>
    </row>
    <row r="72" customFormat="false" ht="12.8" hidden="false" customHeight="false" outlineLevel="0" collapsed="false">
      <c r="A72" s="167" t="n">
        <v>119</v>
      </c>
      <c r="B72" s="167" t="n">
        <v>465781.27346904</v>
      </c>
      <c r="C72" s="167" t="n">
        <v>3120256.31862845</v>
      </c>
      <c r="D72" s="167" t="n">
        <v>4634147.42169873</v>
      </c>
      <c r="E72" s="167" t="n">
        <v>115361.987508727</v>
      </c>
      <c r="F72" s="32" t="n">
        <v>0.319413684219785</v>
      </c>
      <c r="G72" s="32" t="n">
        <v>0</v>
      </c>
      <c r="H72" s="167" t="n">
        <v>0</v>
      </c>
      <c r="I72" s="167" t="n">
        <v>1200859</v>
      </c>
    </row>
    <row r="73" customFormat="false" ht="12.8" hidden="false" customHeight="false" outlineLevel="0" collapsed="false">
      <c r="A73" s="167" t="n">
        <v>120</v>
      </c>
      <c r="B73" s="167" t="n">
        <v>465210.549948045</v>
      </c>
      <c r="C73" s="167" t="n">
        <v>3064775.4088185</v>
      </c>
      <c r="D73" s="167" t="n">
        <v>4564825.10455282</v>
      </c>
      <c r="E73" s="167" t="n">
        <v>105237.937535654</v>
      </c>
      <c r="F73" s="32" t="n">
        <v>0.319867052971476</v>
      </c>
      <c r="G73" s="32" t="n">
        <v>0</v>
      </c>
      <c r="H73" s="167" t="n">
        <v>0</v>
      </c>
      <c r="I73" s="167" t="n">
        <v>1181169</v>
      </c>
    </row>
    <row r="74" customFormat="false" ht="12.8" hidden="false" customHeight="false" outlineLevel="0" collapsed="false">
      <c r="A74" s="167" t="n">
        <v>121</v>
      </c>
      <c r="B74" s="167" t="n">
        <v>460459.925530582</v>
      </c>
      <c r="C74" s="167" t="n">
        <v>3029904.55891715</v>
      </c>
      <c r="D74" s="167" t="n">
        <v>4473043.71108594</v>
      </c>
      <c r="E74" s="167" t="n">
        <v>115753.962464142</v>
      </c>
      <c r="F74" s="32" t="n">
        <v>0.328044169309565</v>
      </c>
      <c r="G74" s="32" t="n">
        <v>0</v>
      </c>
      <c r="H74" s="167" t="n">
        <v>0</v>
      </c>
      <c r="I74" s="167" t="n">
        <v>1145176</v>
      </c>
    </row>
    <row r="75" customFormat="false" ht="12.8" hidden="false" customHeight="false" outlineLevel="0" collapsed="false">
      <c r="A75" s="167" t="n">
        <v>122</v>
      </c>
      <c r="B75" s="167" t="n">
        <v>465158.662202085</v>
      </c>
      <c r="C75" s="167" t="n">
        <v>2997296.73244594</v>
      </c>
      <c r="D75" s="167" t="n">
        <v>4214816.19088032</v>
      </c>
      <c r="E75" s="167" t="n">
        <v>86099.8781613363</v>
      </c>
      <c r="F75" s="32" t="n">
        <v>0.332384048246019</v>
      </c>
      <c r="G75" s="32" t="n">
        <v>0</v>
      </c>
      <c r="H75" s="167" t="n">
        <v>0</v>
      </c>
      <c r="I75" s="167" t="n">
        <v>1106844</v>
      </c>
    </row>
    <row r="76" customFormat="false" ht="12.8" hidden="false" customHeight="false" outlineLevel="0" collapsed="false">
      <c r="A76" s="167" t="n">
        <v>123</v>
      </c>
      <c r="B76" s="167" t="n">
        <v>430546.194469508</v>
      </c>
      <c r="C76" s="167" t="n">
        <v>2939806.84407963</v>
      </c>
      <c r="D76" s="167" t="n">
        <v>4283887.09521969</v>
      </c>
      <c r="E76" s="167" t="n">
        <v>89044.2949683162</v>
      </c>
      <c r="F76" s="32" t="n">
        <v>0.319494955307477</v>
      </c>
      <c r="G76" s="32" t="n">
        <v>0</v>
      </c>
      <c r="H76" s="167" t="n">
        <v>0</v>
      </c>
      <c r="I76" s="167" t="n">
        <v>1087975</v>
      </c>
    </row>
    <row r="77" customFormat="false" ht="12.8" hidden="false" customHeight="false" outlineLevel="0" collapsed="false">
      <c r="A77" s="167" t="n">
        <v>124</v>
      </c>
      <c r="B77" s="167" t="n">
        <v>449972.153787881</v>
      </c>
      <c r="C77" s="167" t="n">
        <v>2909651.28145623</v>
      </c>
      <c r="D77" s="167" t="n">
        <v>4209944.38273432</v>
      </c>
      <c r="E77" s="167" t="n">
        <v>72057.6168281998</v>
      </c>
      <c r="F77" s="32" t="n">
        <v>0.332620486989007</v>
      </c>
      <c r="G77" s="32" t="n">
        <v>0</v>
      </c>
      <c r="H77" s="167" t="n">
        <v>0</v>
      </c>
      <c r="I77" s="167" t="n">
        <v>1065217</v>
      </c>
    </row>
    <row r="78" customFormat="false" ht="12.8" hidden="false" customHeight="false" outlineLevel="0" collapsed="false">
      <c r="A78" s="167" t="n">
        <v>125</v>
      </c>
      <c r="B78" s="167" t="n">
        <v>407284.971435654</v>
      </c>
      <c r="C78" s="167" t="n">
        <v>2872776.51592889</v>
      </c>
      <c r="D78" s="167" t="n">
        <v>4185469.56429608</v>
      </c>
      <c r="E78" s="167" t="n">
        <v>101276.639440795</v>
      </c>
      <c r="F78" s="32" t="n">
        <v>0.315377467547585</v>
      </c>
      <c r="G78" s="32" t="n">
        <v>0</v>
      </c>
      <c r="H78" s="167" t="n">
        <v>0</v>
      </c>
      <c r="I78" s="167" t="n">
        <v>1028731</v>
      </c>
    </row>
    <row r="79" customFormat="false" ht="12.8" hidden="false" customHeight="false" outlineLevel="0" collapsed="false">
      <c r="A79" s="167" t="n">
        <v>126</v>
      </c>
      <c r="B79" s="167" t="n">
        <v>404534.419990957</v>
      </c>
      <c r="C79" s="167" t="n">
        <v>2832340.13896226</v>
      </c>
      <c r="D79" s="167" t="n">
        <v>4071045.79636688</v>
      </c>
      <c r="E79" s="167" t="n">
        <v>77035.526300443</v>
      </c>
      <c r="F79" s="32" t="n">
        <v>0.31241008958347</v>
      </c>
      <c r="G79" s="32" t="n">
        <v>0</v>
      </c>
      <c r="H79" s="167" t="n">
        <v>0</v>
      </c>
      <c r="I79" s="167" t="n">
        <v>1005305</v>
      </c>
    </row>
    <row r="80" customFormat="false" ht="12.8" hidden="false" customHeight="false" outlineLevel="0" collapsed="false">
      <c r="A80" s="167" t="n">
        <v>127</v>
      </c>
      <c r="B80" s="167" t="n">
        <v>387592.468259174</v>
      </c>
      <c r="C80" s="167" t="n">
        <v>2784674.81753383</v>
      </c>
      <c r="D80" s="167" t="n">
        <v>4021848.73607051</v>
      </c>
      <c r="E80" s="167" t="n">
        <v>64021.9997559075</v>
      </c>
      <c r="F80" s="32" t="n">
        <v>0.312251776947314</v>
      </c>
      <c r="G80" s="32" t="n">
        <v>0</v>
      </c>
      <c r="H80" s="167" t="n">
        <v>0</v>
      </c>
      <c r="I80" s="167" t="n">
        <v>953407</v>
      </c>
    </row>
    <row r="81" customFormat="false" ht="12.8" hidden="false" customHeight="false" outlineLevel="0" collapsed="false">
      <c r="A81" s="167" t="n">
        <v>128</v>
      </c>
      <c r="B81" s="167" t="n">
        <v>383659.59865302</v>
      </c>
      <c r="C81" s="167" t="n">
        <v>2684213.7374924</v>
      </c>
      <c r="D81" s="167" t="n">
        <v>3788980.03813352</v>
      </c>
      <c r="E81" s="167" t="n">
        <v>76024.5886385271</v>
      </c>
      <c r="F81" s="32" t="n">
        <v>0.30971553046968</v>
      </c>
      <c r="G81" s="32" t="n">
        <v>0</v>
      </c>
      <c r="H81" s="167" t="n">
        <v>0</v>
      </c>
      <c r="I81" s="167" t="n">
        <v>916778</v>
      </c>
    </row>
    <row r="82" customFormat="false" ht="12.8" hidden="false" customHeight="false" outlineLevel="0" collapsed="false">
      <c r="A82" s="167" t="n">
        <v>129</v>
      </c>
      <c r="B82" s="167" t="n">
        <v>353952.95334991</v>
      </c>
      <c r="C82" s="167" t="n">
        <v>2664524.12476888</v>
      </c>
      <c r="D82" s="167" t="n">
        <v>3954319.88857957</v>
      </c>
      <c r="E82" s="167" t="n">
        <v>77619.3397622297</v>
      </c>
      <c r="F82" s="32" t="n">
        <v>0.297235250068971</v>
      </c>
      <c r="G82" s="32" t="n">
        <v>0</v>
      </c>
      <c r="H82" s="167" t="n">
        <v>0</v>
      </c>
      <c r="I82" s="167" t="n">
        <v>881627</v>
      </c>
    </row>
    <row r="83" customFormat="false" ht="12.8" hidden="false" customHeight="false" outlineLevel="0" collapsed="false">
      <c r="A83" s="167" t="n">
        <v>130</v>
      </c>
      <c r="B83" s="167" t="n">
        <v>341366.418630899</v>
      </c>
      <c r="C83" s="167" t="n">
        <v>2631943.35812732</v>
      </c>
      <c r="D83" s="167" t="n">
        <v>3948979.32140253</v>
      </c>
      <c r="E83" s="167" t="n">
        <v>62653.6451620144</v>
      </c>
      <c r="F83" s="32" t="n">
        <v>0.286024690037406</v>
      </c>
      <c r="G83" s="32" t="n">
        <v>0</v>
      </c>
      <c r="H83" s="167" t="n">
        <v>0</v>
      </c>
      <c r="I83" s="167" t="n">
        <v>864594</v>
      </c>
    </row>
    <row r="84" customFormat="false" ht="12.8" hidden="false" customHeight="false" outlineLevel="0" collapsed="false">
      <c r="A84" s="167" t="n">
        <v>131</v>
      </c>
      <c r="B84" s="167" t="n">
        <v>311208.001470396</v>
      </c>
      <c r="C84" s="167" t="n">
        <v>2577181.21426413</v>
      </c>
      <c r="D84" s="167" t="n">
        <v>3790316.14704883</v>
      </c>
      <c r="E84" s="167" t="n">
        <v>67355.4728756113</v>
      </c>
      <c r="F84" s="32" t="n">
        <v>0.274935445752549</v>
      </c>
      <c r="G84" s="32" t="n">
        <v>0</v>
      </c>
      <c r="H84" s="167" t="n">
        <v>0</v>
      </c>
      <c r="I84" s="167" t="n">
        <v>826761</v>
      </c>
    </row>
    <row r="85" customFormat="false" ht="12.8" hidden="false" customHeight="false" outlineLevel="0" collapsed="false">
      <c r="A85" s="167" t="n">
        <v>132</v>
      </c>
      <c r="B85" s="167" t="n">
        <v>329628.836691929</v>
      </c>
      <c r="C85" s="167" t="n">
        <v>2562836.09825742</v>
      </c>
      <c r="D85" s="167" t="n">
        <v>3600418.45037401</v>
      </c>
      <c r="E85" s="167" t="n">
        <v>59066.1117757313</v>
      </c>
      <c r="F85" s="32" t="n">
        <v>0.28892831147798</v>
      </c>
      <c r="G85" s="32" t="n">
        <v>0</v>
      </c>
      <c r="H85" s="167" t="n">
        <v>0</v>
      </c>
      <c r="I85" s="167" t="n">
        <v>799348</v>
      </c>
    </row>
    <row r="86" customFormat="false" ht="12.8" hidden="false" customHeight="false" outlineLevel="0" collapsed="false">
      <c r="A86" s="167" t="n">
        <v>133</v>
      </c>
      <c r="B86" s="167" t="n">
        <v>315251.903787508</v>
      </c>
      <c r="C86" s="167" t="n">
        <v>2507731.27353862</v>
      </c>
      <c r="D86" s="167" t="n">
        <v>3576663.43492099</v>
      </c>
      <c r="E86" s="167" t="n">
        <v>65904.1327330854</v>
      </c>
      <c r="F86" s="32" t="n">
        <v>0.290273372821055</v>
      </c>
      <c r="G86" s="32" t="n">
        <v>0</v>
      </c>
      <c r="H86" s="167" t="n">
        <v>0</v>
      </c>
      <c r="I86" s="167" t="n">
        <v>756714</v>
      </c>
    </row>
    <row r="87" customFormat="false" ht="12.8" hidden="false" customHeight="false" outlineLevel="0" collapsed="false">
      <c r="A87" s="167" t="n">
        <v>134</v>
      </c>
      <c r="B87" s="167" t="n">
        <v>304120.606032426</v>
      </c>
      <c r="C87" s="167" t="n">
        <v>2484191.5862769</v>
      </c>
      <c r="D87" s="167" t="n">
        <v>3637537.1507949</v>
      </c>
      <c r="E87" s="167" t="n">
        <v>49732.7668771419</v>
      </c>
      <c r="F87" s="32" t="n">
        <v>0.278963300626389</v>
      </c>
      <c r="G87" s="32" t="n">
        <v>0</v>
      </c>
      <c r="H87" s="167" t="n">
        <v>0</v>
      </c>
      <c r="I87" s="167" t="n">
        <v>743624</v>
      </c>
    </row>
    <row r="88" customFormat="false" ht="12.8" hidden="false" customHeight="false" outlineLevel="0" collapsed="false">
      <c r="A88" s="167" t="n">
        <v>135</v>
      </c>
      <c r="B88" s="167" t="n">
        <v>295647.603898472</v>
      </c>
      <c r="C88" s="167" t="n">
        <v>2476977.66063712</v>
      </c>
      <c r="D88" s="167" t="n">
        <v>3483121.11740524</v>
      </c>
      <c r="E88" s="167" t="n">
        <v>46934.3216839186</v>
      </c>
      <c r="F88" s="32" t="n">
        <v>0.281946088099934</v>
      </c>
      <c r="G88" s="32" t="n">
        <v>0</v>
      </c>
      <c r="H88" s="167" t="n">
        <v>0</v>
      </c>
      <c r="I88" s="167" t="n">
        <v>718988</v>
      </c>
    </row>
    <row r="89" customFormat="false" ht="12.8" hidden="false" customHeight="false" outlineLevel="0" collapsed="false">
      <c r="A89" s="167" t="n">
        <v>136</v>
      </c>
      <c r="B89" s="167" t="n">
        <v>282934.391895837</v>
      </c>
      <c r="C89" s="167" t="n">
        <v>2431702.57280247</v>
      </c>
      <c r="D89" s="167" t="n">
        <v>3359492.88843621</v>
      </c>
      <c r="E89" s="167" t="n">
        <v>42423.6133224111</v>
      </c>
      <c r="F89" s="32" t="n">
        <v>0.273453176446236</v>
      </c>
      <c r="G89" s="32" t="n">
        <v>0</v>
      </c>
      <c r="H89" s="167" t="n">
        <v>0</v>
      </c>
      <c r="I89" s="167" t="n">
        <v>690682</v>
      </c>
    </row>
    <row r="90" customFormat="false" ht="12.8" hidden="false" customHeight="false" outlineLevel="0" collapsed="false">
      <c r="A90" s="167" t="n">
        <v>137</v>
      </c>
      <c r="B90" s="167" t="n">
        <v>253732.861288516</v>
      </c>
      <c r="C90" s="167" t="n">
        <v>2408191.72645312</v>
      </c>
      <c r="D90" s="167" t="n">
        <v>3274141.85841431</v>
      </c>
      <c r="E90" s="167" t="n">
        <v>51154.5694970408</v>
      </c>
      <c r="F90" s="32" t="n">
        <v>0.257084444775072</v>
      </c>
      <c r="G90" s="32" t="n">
        <v>0</v>
      </c>
      <c r="H90" s="167" t="n">
        <v>0</v>
      </c>
      <c r="I90" s="167" t="n">
        <v>661504</v>
      </c>
    </row>
    <row r="91" customFormat="false" ht="12.8" hidden="false" customHeight="false" outlineLevel="0" collapsed="false">
      <c r="A91" s="167" t="n">
        <v>138</v>
      </c>
      <c r="B91" s="167" t="n">
        <v>251475.652762821</v>
      </c>
      <c r="C91" s="167" t="n">
        <v>2391333.57159193</v>
      </c>
      <c r="D91" s="167" t="n">
        <v>3289612.59895598</v>
      </c>
      <c r="E91" s="167" t="n">
        <v>35985.417837123</v>
      </c>
      <c r="F91" s="32" t="n">
        <v>0.256718887577384</v>
      </c>
      <c r="G91" s="32" t="n">
        <v>0</v>
      </c>
      <c r="H91" s="167" t="n">
        <v>0</v>
      </c>
      <c r="I91" s="167" t="n">
        <v>634435</v>
      </c>
    </row>
    <row r="92" customFormat="false" ht="12.8" hidden="false" customHeight="false" outlineLevel="0" collapsed="false">
      <c r="A92" s="167" t="n">
        <v>139</v>
      </c>
      <c r="B92" s="167" t="n">
        <v>253629.172542988</v>
      </c>
      <c r="C92" s="167" t="n">
        <v>2364528.27552242</v>
      </c>
      <c r="D92" s="167" t="n">
        <v>2975103.38196106</v>
      </c>
      <c r="E92" s="167" t="n">
        <v>39868.6051035986</v>
      </c>
      <c r="F92" s="32" t="n">
        <v>0.2715020600734</v>
      </c>
      <c r="G92" s="32" t="n">
        <v>0</v>
      </c>
      <c r="H92" s="167" t="n">
        <v>0</v>
      </c>
      <c r="I92" s="167" t="n">
        <v>603076</v>
      </c>
    </row>
    <row r="93" customFormat="false" ht="12.8" hidden="false" customHeight="false" outlineLevel="0" collapsed="false">
      <c r="A93" s="167" t="n">
        <v>140</v>
      </c>
      <c r="B93" s="167" t="n">
        <v>213590.946220303</v>
      </c>
      <c r="C93" s="167" t="n">
        <v>2310788.32510969</v>
      </c>
      <c r="D93" s="167" t="n">
        <v>3060637.0976658</v>
      </c>
      <c r="E93" s="167" t="n">
        <v>35384.1950841195</v>
      </c>
      <c r="F93" s="32" t="n">
        <v>0.232574093410918</v>
      </c>
      <c r="G93" s="32" t="n">
        <v>0</v>
      </c>
      <c r="H93" s="167" t="n">
        <v>0</v>
      </c>
      <c r="I93" s="167" t="n">
        <v>585250</v>
      </c>
    </row>
    <row r="94" customFormat="false" ht="12.8" hidden="false" customHeight="false" outlineLevel="0" collapsed="false">
      <c r="A94" s="167" t="n">
        <v>141</v>
      </c>
      <c r="B94" s="167" t="n">
        <v>188499.507065392</v>
      </c>
      <c r="C94" s="167" t="n">
        <v>2261231.35938748</v>
      </c>
      <c r="D94" s="167" t="n">
        <v>3084364.08316261</v>
      </c>
      <c r="E94" s="167" t="n">
        <v>40167.4925139534</v>
      </c>
      <c r="F94" s="32" t="n">
        <v>0.215719499865093</v>
      </c>
      <c r="G94" s="32" t="n">
        <v>0</v>
      </c>
      <c r="H94" s="167" t="n">
        <v>0</v>
      </c>
      <c r="I94" s="167" t="n">
        <v>563635</v>
      </c>
    </row>
    <row r="95" customFormat="false" ht="12.8" hidden="false" customHeight="false" outlineLevel="0" collapsed="false">
      <c r="A95" s="167" t="n">
        <v>142</v>
      </c>
      <c r="B95" s="167" t="n">
        <v>202554.594721506</v>
      </c>
      <c r="C95" s="167" t="n">
        <v>2186391.45437136</v>
      </c>
      <c r="D95" s="167" t="n">
        <v>2908979.15270238</v>
      </c>
      <c r="E95" s="167" t="n">
        <v>44556.9136323584</v>
      </c>
      <c r="F95" s="32" t="n">
        <v>0.235244199803885</v>
      </c>
      <c r="G95" s="32" t="n">
        <v>0</v>
      </c>
      <c r="H95" s="167" t="n">
        <v>0</v>
      </c>
      <c r="I95" s="167" t="n">
        <v>545212</v>
      </c>
    </row>
    <row r="96" customFormat="false" ht="12.8" hidden="false" customHeight="false" outlineLevel="0" collapsed="false">
      <c r="A96" s="167" t="n">
        <v>143</v>
      </c>
      <c r="B96" s="167" t="n">
        <v>188279.609054946</v>
      </c>
      <c r="C96" s="167" t="n">
        <v>2189529.79185557</v>
      </c>
      <c r="D96" s="167" t="n">
        <v>2688786.3934262</v>
      </c>
      <c r="E96" s="167" t="n">
        <v>36342.1981809965</v>
      </c>
      <c r="F96" s="32" t="n">
        <v>0.228510950579783</v>
      </c>
      <c r="G96" s="32" t="n">
        <v>0</v>
      </c>
      <c r="H96" s="167" t="n">
        <v>0</v>
      </c>
      <c r="I96" s="167" t="n">
        <v>516614</v>
      </c>
    </row>
    <row r="97" customFormat="false" ht="12.8" hidden="false" customHeight="false" outlineLevel="0" collapsed="false">
      <c r="A97" s="167" t="n">
        <v>144</v>
      </c>
      <c r="B97" s="167" t="n">
        <v>177371.384371367</v>
      </c>
      <c r="C97" s="167" t="n">
        <v>2133586.12211862</v>
      </c>
      <c r="D97" s="167" t="n">
        <v>2661667.94117768</v>
      </c>
      <c r="E97" s="167" t="n">
        <v>35550.811317048</v>
      </c>
      <c r="F97" s="32" t="n">
        <v>0.217974726820017</v>
      </c>
      <c r="G97" s="32" t="n">
        <v>0</v>
      </c>
      <c r="H97" s="167" t="n">
        <v>0</v>
      </c>
      <c r="I97" s="167" t="n">
        <v>501586</v>
      </c>
    </row>
    <row r="98" customFormat="false" ht="12.8" hidden="false" customHeight="false" outlineLevel="0" collapsed="false">
      <c r="A98" s="167" t="n">
        <v>145</v>
      </c>
      <c r="B98" s="167" t="n">
        <v>181702.251272747</v>
      </c>
      <c r="C98" s="167" t="n">
        <v>2058220.85741213</v>
      </c>
      <c r="D98" s="167" t="n">
        <v>2511336.77062689</v>
      </c>
      <c r="E98" s="167" t="n">
        <v>41936.6113451103</v>
      </c>
      <c r="F98" s="32" t="n">
        <v>0.233725097247444</v>
      </c>
      <c r="G98" s="32" t="n">
        <v>0</v>
      </c>
      <c r="H98" s="167" t="n">
        <v>0</v>
      </c>
      <c r="I98" s="167" t="n">
        <v>480759</v>
      </c>
    </row>
    <row r="99" customFormat="false" ht="12.8" hidden="false" customHeight="false" outlineLevel="0" collapsed="false">
      <c r="A99" s="167" t="n">
        <v>146</v>
      </c>
      <c r="B99" s="167" t="n">
        <v>181536.51666215</v>
      </c>
      <c r="C99" s="167" t="n">
        <v>2014363.06274454</v>
      </c>
      <c r="D99" s="167" t="n">
        <v>2427272.77987465</v>
      </c>
      <c r="E99" s="167" t="n">
        <v>43973.4328554882</v>
      </c>
      <c r="F99" s="32" t="n">
        <v>0.238305086503217</v>
      </c>
      <c r="G99" s="32" t="n">
        <v>0</v>
      </c>
      <c r="H99" s="167" t="n">
        <v>0</v>
      </c>
      <c r="I99" s="167" t="n">
        <v>460958</v>
      </c>
    </row>
    <row r="100" customFormat="false" ht="12.8" hidden="false" customHeight="false" outlineLevel="0" collapsed="false">
      <c r="A100" s="167" t="n">
        <v>147</v>
      </c>
      <c r="B100" s="167" t="n">
        <v>161099.004478827</v>
      </c>
      <c r="C100" s="167" t="n">
        <v>1969744.76252552</v>
      </c>
      <c r="D100" s="167" t="n">
        <v>2436755.32008836</v>
      </c>
      <c r="E100" s="167" t="n">
        <v>40553.8198673928</v>
      </c>
      <c r="F100" s="32" t="n">
        <v>0.221543529977342</v>
      </c>
      <c r="G100" s="32" t="n">
        <v>0</v>
      </c>
      <c r="H100" s="167" t="n">
        <v>0</v>
      </c>
      <c r="I100" s="167" t="n">
        <v>445449</v>
      </c>
    </row>
    <row r="101" customFormat="false" ht="12.8" hidden="false" customHeight="false" outlineLevel="0" collapsed="false">
      <c r="A101" s="167" t="n">
        <v>148</v>
      </c>
      <c r="B101" s="167" t="n">
        <v>162142.002581442</v>
      </c>
      <c r="C101" s="167" t="n">
        <v>1960601.99164694</v>
      </c>
      <c r="D101" s="167" t="n">
        <v>2392910.24732999</v>
      </c>
      <c r="E101" s="167" t="n">
        <v>34648.2032328342</v>
      </c>
      <c r="F101" s="32" t="n">
        <v>0.224227737691617</v>
      </c>
      <c r="G101" s="32" t="n">
        <v>0</v>
      </c>
      <c r="H101" s="167" t="n">
        <v>0</v>
      </c>
      <c r="I101" s="167" t="n">
        <v>430819</v>
      </c>
    </row>
    <row r="102" customFormat="false" ht="12.8" hidden="false" customHeight="false" outlineLevel="0" collapsed="false">
      <c r="A102" s="167" t="n">
        <v>149</v>
      </c>
      <c r="B102" s="167" t="n">
        <v>148924.663407429</v>
      </c>
      <c r="C102" s="167" t="n">
        <v>1922056.92030047</v>
      </c>
      <c r="D102" s="167" t="n">
        <v>2266532.7944297</v>
      </c>
      <c r="E102" s="167" t="n">
        <v>44089.603639834</v>
      </c>
      <c r="F102" s="32" t="n">
        <v>0.216285565321019</v>
      </c>
      <c r="G102" s="32" t="n">
        <v>0</v>
      </c>
      <c r="H102" s="167" t="n">
        <v>0</v>
      </c>
      <c r="I102" s="167" t="n">
        <v>416697</v>
      </c>
    </row>
    <row r="103" customFormat="false" ht="12.8" hidden="false" customHeight="false" outlineLevel="0" collapsed="false">
      <c r="A103" s="167" t="n">
        <v>150</v>
      </c>
      <c r="B103" s="167" t="n">
        <v>151677.499753978</v>
      </c>
      <c r="C103" s="167" t="n">
        <v>1871349.62705247</v>
      </c>
      <c r="D103" s="167" t="n">
        <v>2163190.20313216</v>
      </c>
      <c r="E103" s="167" t="n">
        <v>33400.2093595998</v>
      </c>
      <c r="F103" s="32" t="n">
        <v>0.224134937416079</v>
      </c>
      <c r="G103" s="32" t="n">
        <v>0</v>
      </c>
      <c r="H103" s="167" t="n">
        <v>0</v>
      </c>
      <c r="I103" s="167" t="n">
        <v>400225</v>
      </c>
    </row>
    <row r="104" customFormat="false" ht="12.8" hidden="false" customHeight="false" outlineLevel="0" collapsed="false">
      <c r="A104" s="167" t="n">
        <v>151</v>
      </c>
      <c r="B104" s="167" t="n">
        <v>134500.012976165</v>
      </c>
      <c r="C104" s="167" t="n">
        <v>1830845.6522609</v>
      </c>
      <c r="D104" s="167" t="n">
        <v>2124358.55893513</v>
      </c>
      <c r="E104" s="167" t="n">
        <v>23168.0112253096</v>
      </c>
      <c r="F104" s="32" t="n">
        <v>0.20923457436056</v>
      </c>
      <c r="G104" s="32" t="n">
        <v>0</v>
      </c>
      <c r="H104" s="167" t="n">
        <v>0</v>
      </c>
      <c r="I104" s="167" t="n">
        <v>387976</v>
      </c>
    </row>
    <row r="105" customFormat="false" ht="12.8" hidden="false" customHeight="false" outlineLevel="0" collapsed="false">
      <c r="A105" s="167" t="n">
        <v>152</v>
      </c>
      <c r="B105" s="167" t="n">
        <v>145051.149330218</v>
      </c>
      <c r="C105" s="167" t="n">
        <v>1753539.83359489</v>
      </c>
      <c r="D105" s="167" t="n">
        <v>2074535.49914844</v>
      </c>
      <c r="E105" s="167" t="n">
        <v>21117.8933729686</v>
      </c>
      <c r="F105" s="32" t="n">
        <v>0.228345229624739</v>
      </c>
      <c r="G105" s="32" t="n">
        <v>0</v>
      </c>
      <c r="H105" s="167" t="n">
        <v>0</v>
      </c>
      <c r="I105" s="167" t="n">
        <v>376846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6844344.09338303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6465790.56336901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6761134.57189305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6605808.67022833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5864261.42396086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5654656.03983121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5130609.37367303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4503159.03744932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4356711.90361619</v>
      </c>
      <c r="D18" s="0" t="n">
        <v>13334713.970042</v>
      </c>
      <c r="E18" s="0" t="n">
        <v>977794.278536902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4262041.41940259</v>
      </c>
      <c r="D19" s="0" t="n">
        <v>13039316.3595454</v>
      </c>
      <c r="E19" s="0" t="n">
        <v>880669.088200838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4305354.81916743</v>
      </c>
      <c r="D20" s="0" t="n">
        <v>12730050.9457644</v>
      </c>
      <c r="E20" s="0" t="n">
        <v>823881.219333816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4139879.82563655</v>
      </c>
      <c r="D21" s="0" t="n">
        <v>11958961.7607334</v>
      </c>
      <c r="E21" s="0" t="n">
        <v>824883.644943442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4635750.13121881</v>
      </c>
      <c r="D22" s="0" t="n">
        <v>11935306.1550978</v>
      </c>
      <c r="E22" s="0" t="n">
        <v>976643.441170888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666529.52028</v>
      </c>
      <c r="C23" s="0" t="n">
        <v>4248280.75694223</v>
      </c>
      <c r="D23" s="0" t="n">
        <v>10006342.639537</v>
      </c>
      <c r="E23" s="0" t="n">
        <v>656029.815137828</v>
      </c>
      <c r="F23" s="0" t="n">
        <v>0.361313149198172</v>
      </c>
      <c r="G23" s="0" t="n">
        <v>0</v>
      </c>
      <c r="H23" s="0" t="n">
        <v>1148614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903197.117853333</v>
      </c>
      <c r="C24" s="0" t="n">
        <v>4186515.33711917</v>
      </c>
      <c r="D24" s="0" t="n">
        <v>10027608.0109119</v>
      </c>
      <c r="E24" s="0" t="n">
        <v>651829.959613757</v>
      </c>
      <c r="F24" s="0" t="n">
        <v>0.352726929254199</v>
      </c>
      <c r="G24" s="0" t="n">
        <v>0</v>
      </c>
      <c r="H24" s="0" t="n">
        <v>1082859</v>
      </c>
      <c r="I24" s="0" t="n">
        <v>2998164</v>
      </c>
    </row>
    <row r="25" customFormat="false" ht="12.8" hidden="false" customHeight="false" outlineLevel="0" collapsed="false">
      <c r="A25" s="0" t="n">
        <v>72</v>
      </c>
      <c r="B25" s="0" t="n">
        <v>796616.345213334</v>
      </c>
      <c r="C25" s="0" t="n">
        <v>4009338.28150985</v>
      </c>
      <c r="D25" s="0" t="n">
        <v>9992119.72358776</v>
      </c>
      <c r="E25" s="0" t="n">
        <v>636101.653037734</v>
      </c>
      <c r="F25" s="0" t="n">
        <v>0.346947029958612</v>
      </c>
      <c r="G25" s="0" t="n">
        <v>0</v>
      </c>
      <c r="H25" s="0" t="n">
        <v>1016509</v>
      </c>
      <c r="I25" s="0" t="n">
        <v>2929558</v>
      </c>
    </row>
    <row r="26" customFormat="false" ht="12.8" hidden="false" customHeight="false" outlineLevel="0" collapsed="false">
      <c r="A26" s="0" t="n">
        <v>73</v>
      </c>
      <c r="B26" s="0" t="n">
        <v>701609.291706447</v>
      </c>
      <c r="C26" s="0" t="n">
        <v>3684211.17349927</v>
      </c>
      <c r="D26" s="0" t="n">
        <v>9946009.22791293</v>
      </c>
      <c r="E26" s="0" t="n">
        <v>720865.421527197</v>
      </c>
      <c r="F26" s="0" t="n">
        <v>0.33428297884212</v>
      </c>
      <c r="G26" s="0" t="n">
        <v>0</v>
      </c>
      <c r="H26" s="0" t="n">
        <v>0</v>
      </c>
      <c r="I26" s="0" t="n">
        <v>2865203</v>
      </c>
    </row>
    <row r="27" customFormat="false" ht="12.8" hidden="false" customHeight="false" outlineLevel="0" collapsed="false">
      <c r="A27" s="0" t="n">
        <v>74</v>
      </c>
      <c r="B27" s="0" t="n">
        <v>692151.940815037</v>
      </c>
      <c r="C27" s="0" t="n">
        <v>3675837.71552522</v>
      </c>
      <c r="D27" s="0" t="n">
        <v>9756471.4831852</v>
      </c>
      <c r="E27" s="0" t="n">
        <v>567822.267219391</v>
      </c>
      <c r="F27" s="0" t="n">
        <v>0.332821432932844</v>
      </c>
      <c r="G27" s="0" t="n">
        <v>0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635942.003709942</v>
      </c>
      <c r="C28" s="0" t="n">
        <v>3790823.96866464</v>
      </c>
      <c r="D28" s="0" t="n">
        <v>9687416.89906827</v>
      </c>
      <c r="E28" s="0" t="n">
        <v>596598.582856825</v>
      </c>
      <c r="F28" s="0" t="n">
        <v>0.334203797670974</v>
      </c>
      <c r="G28" s="0" t="n">
        <v>0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714218.105405188</v>
      </c>
      <c r="C29" s="0" t="n">
        <v>3865947.94503416</v>
      </c>
      <c r="D29" s="0" t="n">
        <v>9446493.22111939</v>
      </c>
      <c r="E29" s="0" t="n">
        <v>611614.906666156</v>
      </c>
      <c r="F29" s="0" t="n">
        <v>0.338246933083651</v>
      </c>
      <c r="G29" s="0" t="n">
        <v>0</v>
      </c>
      <c r="H29" s="0" t="n">
        <v>0</v>
      </c>
      <c r="I29" s="0" t="n">
        <v>2654875</v>
      </c>
    </row>
    <row r="30" customFormat="false" ht="12.8" hidden="false" customHeight="false" outlineLevel="0" collapsed="false">
      <c r="A30" s="0" t="n">
        <v>77</v>
      </c>
      <c r="B30" s="0" t="n">
        <v>667670.509020891</v>
      </c>
      <c r="C30" s="0" t="n">
        <v>3858968.02343556</v>
      </c>
      <c r="D30" s="0" t="n">
        <v>9169810.56987704</v>
      </c>
      <c r="E30" s="0" t="n">
        <v>784382.673543341</v>
      </c>
      <c r="F30" s="0" t="n">
        <v>0.341515713527581</v>
      </c>
      <c r="G30" s="0" t="n">
        <v>0</v>
      </c>
      <c r="H30" s="0" t="n">
        <v>0</v>
      </c>
      <c r="I30" s="0" t="n">
        <v>2598526</v>
      </c>
    </row>
    <row r="31" customFormat="false" ht="12.8" hidden="false" customHeight="false" outlineLevel="0" collapsed="false">
      <c r="A31" s="0" t="n">
        <v>78</v>
      </c>
      <c r="B31" s="0" t="n">
        <v>708977.914355133</v>
      </c>
      <c r="C31" s="0" t="n">
        <v>3885928.22291517</v>
      </c>
      <c r="D31" s="0" t="n">
        <v>9265309.93393494</v>
      </c>
      <c r="E31" s="0" t="n">
        <v>591010.861903859</v>
      </c>
      <c r="F31" s="0" t="n">
        <v>0.331117636276901</v>
      </c>
      <c r="G31" s="0" t="n">
        <v>0</v>
      </c>
      <c r="H31" s="0" t="n">
        <v>0</v>
      </c>
      <c r="I31" s="0" t="n">
        <v>2543220</v>
      </c>
    </row>
    <row r="32" customFormat="false" ht="12.8" hidden="false" customHeight="false" outlineLevel="0" collapsed="false">
      <c r="A32" s="0" t="n">
        <v>79</v>
      </c>
      <c r="B32" s="0" t="n">
        <v>671696.786867452</v>
      </c>
      <c r="C32" s="0" t="n">
        <v>3851506.36956941</v>
      </c>
      <c r="D32" s="0" t="n">
        <v>8918378.17881371</v>
      </c>
      <c r="E32" s="0" t="n">
        <v>580773.637435769</v>
      </c>
      <c r="F32" s="0" t="n">
        <v>0.339320595498203</v>
      </c>
      <c r="G32" s="0" t="n">
        <v>0</v>
      </c>
      <c r="H32" s="0" t="n">
        <v>0</v>
      </c>
      <c r="I32" s="0" t="n">
        <v>2485205</v>
      </c>
    </row>
    <row r="33" customFormat="false" ht="12.8" hidden="false" customHeight="false" outlineLevel="0" collapsed="false">
      <c r="A33" s="0" t="n">
        <v>80</v>
      </c>
      <c r="B33" s="0" t="n">
        <v>709099.437389881</v>
      </c>
      <c r="C33" s="0" t="n">
        <v>3831314.27941022</v>
      </c>
      <c r="D33" s="0" t="n">
        <v>8831697.41509305</v>
      </c>
      <c r="E33" s="0" t="n">
        <v>561406.675706758</v>
      </c>
      <c r="F33" s="0" t="n">
        <v>0.335078109303426</v>
      </c>
      <c r="G33" s="0" t="n">
        <v>0</v>
      </c>
      <c r="H33" s="0" t="n">
        <v>0</v>
      </c>
      <c r="I33" s="0" t="n">
        <v>2441872</v>
      </c>
    </row>
    <row r="34" customFormat="false" ht="12.8" hidden="false" customHeight="false" outlineLevel="0" collapsed="false">
      <c r="A34" s="0" t="n">
        <v>81</v>
      </c>
      <c r="B34" s="0" t="n">
        <v>665115.121729055</v>
      </c>
      <c r="C34" s="0" t="n">
        <v>3866294.62143516</v>
      </c>
      <c r="D34" s="0" t="n">
        <v>8666634.10712055</v>
      </c>
      <c r="E34" s="0" t="n">
        <v>691307.080200213</v>
      </c>
      <c r="F34" s="0" t="n">
        <v>0.337214824732282</v>
      </c>
      <c r="G34" s="0" t="n">
        <v>0</v>
      </c>
      <c r="H34" s="0" t="n">
        <v>0</v>
      </c>
      <c r="I34" s="0" t="n">
        <v>2401404</v>
      </c>
    </row>
    <row r="35" customFormat="false" ht="12.8" hidden="false" customHeight="false" outlineLevel="0" collapsed="false">
      <c r="A35" s="0" t="n">
        <v>82</v>
      </c>
      <c r="B35" s="0" t="n">
        <v>717191.265531239</v>
      </c>
      <c r="C35" s="0" t="n">
        <v>3874398.13452259</v>
      </c>
      <c r="D35" s="0" t="n">
        <v>8590886.62932556</v>
      </c>
      <c r="E35" s="0" t="n">
        <v>533791.808294328</v>
      </c>
      <c r="F35" s="0" t="n">
        <v>0.340295189925276</v>
      </c>
      <c r="G35" s="0" t="n">
        <v>0</v>
      </c>
      <c r="H35" s="0" t="n">
        <v>0</v>
      </c>
      <c r="I35" s="0" t="n">
        <v>2363117</v>
      </c>
    </row>
    <row r="36" customFormat="false" ht="12.8" hidden="false" customHeight="false" outlineLevel="0" collapsed="false">
      <c r="A36" s="0" t="n">
        <v>83</v>
      </c>
      <c r="B36" s="0" t="n">
        <v>674478.539494862</v>
      </c>
      <c r="C36" s="0" t="n">
        <v>3835395.87630349</v>
      </c>
      <c r="D36" s="0" t="n">
        <v>8622718.96624166</v>
      </c>
      <c r="E36" s="0" t="n">
        <v>527519.325055142</v>
      </c>
      <c r="F36" s="0" t="n">
        <v>0.342877379741899</v>
      </c>
      <c r="G36" s="0" t="n">
        <v>0</v>
      </c>
      <c r="H36" s="0" t="n">
        <v>0</v>
      </c>
      <c r="I36" s="0" t="n">
        <v>2296456</v>
      </c>
    </row>
    <row r="37" customFormat="false" ht="12.8" hidden="false" customHeight="false" outlineLevel="0" collapsed="false">
      <c r="A37" s="0" t="n">
        <v>84</v>
      </c>
      <c r="B37" s="0" t="n">
        <v>716224.333338698</v>
      </c>
      <c r="C37" s="0" t="n">
        <v>3845966.11361041</v>
      </c>
      <c r="D37" s="0" t="n">
        <v>8344616.99765516</v>
      </c>
      <c r="E37" s="0" t="n">
        <v>527083.423464785</v>
      </c>
      <c r="F37" s="0" t="n">
        <v>0.34391405573071</v>
      </c>
      <c r="G37" s="0" t="n">
        <v>0</v>
      </c>
      <c r="H37" s="0" t="n">
        <v>0</v>
      </c>
      <c r="I37" s="0" t="n">
        <v>2239018</v>
      </c>
    </row>
    <row r="38" customFormat="false" ht="12.8" hidden="false" customHeight="false" outlineLevel="0" collapsed="false">
      <c r="A38" s="0" t="n">
        <v>85</v>
      </c>
      <c r="B38" s="0" t="n">
        <v>673128.90260056</v>
      </c>
      <c r="C38" s="0" t="n">
        <v>3810140.41202218</v>
      </c>
      <c r="D38" s="0" t="n">
        <v>8044627.11781454</v>
      </c>
      <c r="E38" s="0" t="n">
        <v>658008.133674024</v>
      </c>
      <c r="F38" s="0" t="n">
        <v>0.345084660037292</v>
      </c>
      <c r="G38" s="0" t="n">
        <v>0</v>
      </c>
      <c r="H38" s="0" t="n">
        <v>0</v>
      </c>
      <c r="I38" s="0" t="n">
        <v>2185845</v>
      </c>
    </row>
    <row r="39" customFormat="false" ht="12.8" hidden="false" customHeight="false" outlineLevel="0" collapsed="false">
      <c r="A39" s="0" t="n">
        <v>86</v>
      </c>
      <c r="B39" s="0" t="n">
        <v>725551.8574631</v>
      </c>
      <c r="C39" s="0" t="n">
        <v>3809409.15915383</v>
      </c>
      <c r="D39" s="0" t="n">
        <v>7814025.49806935</v>
      </c>
      <c r="E39" s="0" t="n">
        <v>516064.484304766</v>
      </c>
      <c r="F39" s="0" t="n">
        <v>0.353458683153037</v>
      </c>
      <c r="G39" s="0" t="n">
        <v>0</v>
      </c>
      <c r="H39" s="0" t="n">
        <v>0</v>
      </c>
      <c r="I39" s="0" t="n">
        <v>2129384</v>
      </c>
    </row>
    <row r="40" customFormat="false" ht="12.8" hidden="false" customHeight="false" outlineLevel="0" collapsed="false">
      <c r="A40" s="0" t="n">
        <v>87</v>
      </c>
      <c r="B40" s="0" t="n">
        <v>680647.999561957</v>
      </c>
      <c r="C40" s="0" t="n">
        <v>3775112.65013225</v>
      </c>
      <c r="D40" s="0" t="n">
        <v>7479145.61199214</v>
      </c>
      <c r="E40" s="0" t="n">
        <v>486514.657281114</v>
      </c>
      <c r="F40" s="0" t="n">
        <v>0.354423878079904</v>
      </c>
      <c r="G40" s="0" t="n">
        <v>0</v>
      </c>
      <c r="H40" s="0" t="n">
        <v>0</v>
      </c>
      <c r="I40" s="0" t="n">
        <v>2049344</v>
      </c>
    </row>
    <row r="41" customFormat="false" ht="12.8" hidden="false" customHeight="false" outlineLevel="0" collapsed="false">
      <c r="A41" s="0" t="n">
        <v>88</v>
      </c>
      <c r="B41" s="0" t="n">
        <v>720935.371595238</v>
      </c>
      <c r="C41" s="0" t="n">
        <v>3782810.40860711</v>
      </c>
      <c r="D41" s="0" t="n">
        <v>7331118.7591104</v>
      </c>
      <c r="E41" s="0" t="n">
        <v>477591.515533468</v>
      </c>
      <c r="F41" s="0" t="n">
        <v>0.357806499791055</v>
      </c>
      <c r="G41" s="0" t="n">
        <v>0</v>
      </c>
      <c r="H41" s="0" t="n">
        <v>0</v>
      </c>
      <c r="I41" s="0" t="n">
        <v>2017990</v>
      </c>
    </row>
    <row r="42" customFormat="false" ht="12.8" hidden="false" customHeight="false" outlineLevel="0" collapsed="false">
      <c r="A42" s="0" t="n">
        <v>89</v>
      </c>
      <c r="B42" s="0" t="n">
        <v>688872.44901787</v>
      </c>
      <c r="C42" s="0" t="n">
        <v>3764523.91466534</v>
      </c>
      <c r="D42" s="0" t="n">
        <v>7238947.77875387</v>
      </c>
      <c r="E42" s="0" t="n">
        <v>576888.954723391</v>
      </c>
      <c r="F42" s="0" t="n">
        <v>0.361099825760905</v>
      </c>
      <c r="G42" s="0" t="n">
        <v>0</v>
      </c>
      <c r="H42" s="0" t="n">
        <v>0</v>
      </c>
      <c r="I42" s="0" t="n">
        <v>1967678</v>
      </c>
    </row>
    <row r="43" customFormat="false" ht="12.8" hidden="false" customHeight="false" outlineLevel="0" collapsed="false">
      <c r="A43" s="0" t="n">
        <v>90</v>
      </c>
      <c r="B43" s="0" t="n">
        <v>728981.929004581</v>
      </c>
      <c r="C43" s="0" t="n">
        <v>3750185.15301102</v>
      </c>
      <c r="D43" s="0" t="n">
        <v>7062649.65609847</v>
      </c>
      <c r="E43" s="0" t="n">
        <v>475746.894278904</v>
      </c>
      <c r="F43" s="0" t="n">
        <v>0.366017876646223</v>
      </c>
      <c r="G43" s="0" t="n">
        <v>0</v>
      </c>
      <c r="H43" s="0" t="n">
        <v>0</v>
      </c>
      <c r="I43" s="0" t="n">
        <v>1928634</v>
      </c>
    </row>
    <row r="44" customFormat="false" ht="12.8" hidden="false" customHeight="false" outlineLevel="0" collapsed="false">
      <c r="A44" s="0" t="n">
        <v>91</v>
      </c>
      <c r="B44" s="0" t="n">
        <v>696359.423355388</v>
      </c>
      <c r="C44" s="0" t="n">
        <v>3743008.07762248</v>
      </c>
      <c r="D44" s="0" t="n">
        <v>6868687.47947064</v>
      </c>
      <c r="E44" s="0" t="n">
        <v>454586.904431191</v>
      </c>
      <c r="F44" s="0" t="n">
        <v>0.368753991508107</v>
      </c>
      <c r="G44" s="0" t="n">
        <v>0</v>
      </c>
      <c r="H44" s="0" t="n">
        <v>0</v>
      </c>
      <c r="I44" s="0" t="n">
        <v>1875583</v>
      </c>
    </row>
    <row r="45" customFormat="false" ht="12.8" hidden="false" customHeight="false" outlineLevel="0" collapsed="false">
      <c r="A45" s="0" t="n">
        <v>92</v>
      </c>
      <c r="B45" s="0" t="n">
        <v>725762.784013276</v>
      </c>
      <c r="C45" s="0" t="n">
        <v>3670395.49920513</v>
      </c>
      <c r="D45" s="0" t="n">
        <v>6686281.58327202</v>
      </c>
      <c r="E45" s="0" t="n">
        <v>465725.086450794</v>
      </c>
      <c r="F45" s="0" t="n">
        <v>0.37372266670938</v>
      </c>
      <c r="G45" s="0" t="n">
        <v>0</v>
      </c>
      <c r="H45" s="0" t="n">
        <v>0</v>
      </c>
      <c r="I45" s="0" t="n">
        <v>1838440</v>
      </c>
    </row>
    <row r="46" customFormat="false" ht="12.8" hidden="false" customHeight="false" outlineLevel="0" collapsed="false">
      <c r="A46" s="0" t="n">
        <v>93</v>
      </c>
      <c r="B46" s="0" t="n">
        <v>683584.130830801</v>
      </c>
      <c r="C46" s="0" t="n">
        <v>3649453.06646428</v>
      </c>
      <c r="D46" s="0" t="n">
        <v>6637137.76885077</v>
      </c>
      <c r="E46" s="0" t="n">
        <v>565397.172060369</v>
      </c>
      <c r="F46" s="0" t="n">
        <v>0.369004594579351</v>
      </c>
      <c r="G46" s="0" t="n">
        <v>0</v>
      </c>
      <c r="H46" s="0" t="n">
        <v>0</v>
      </c>
      <c r="I46" s="0" t="n">
        <v>1815368</v>
      </c>
    </row>
    <row r="47" customFormat="false" ht="12.8" hidden="false" customHeight="false" outlineLevel="0" collapsed="false">
      <c r="A47" s="0" t="n">
        <v>94</v>
      </c>
      <c r="B47" s="0" t="n">
        <v>704970.977055421</v>
      </c>
      <c r="C47" s="0" t="n">
        <v>3616912.83242946</v>
      </c>
      <c r="D47" s="0" t="n">
        <v>6274249.97940799</v>
      </c>
      <c r="E47" s="0" t="n">
        <v>440857.295866414</v>
      </c>
      <c r="F47" s="0" t="n">
        <v>0.370604105610663</v>
      </c>
      <c r="G47" s="0" t="n">
        <v>0</v>
      </c>
      <c r="H47" s="0" t="n">
        <v>0</v>
      </c>
      <c r="I47" s="0" t="n">
        <v>1766215</v>
      </c>
    </row>
    <row r="48" customFormat="false" ht="12.8" hidden="false" customHeight="false" outlineLevel="0" collapsed="false">
      <c r="A48" s="0" t="n">
        <v>95</v>
      </c>
      <c r="B48" s="0" t="n">
        <v>657983.651852964</v>
      </c>
      <c r="C48" s="0" t="n">
        <v>3569587.84132897</v>
      </c>
      <c r="D48" s="0" t="n">
        <v>6180673.07798021</v>
      </c>
      <c r="E48" s="0" t="n">
        <v>441055.047723926</v>
      </c>
      <c r="F48" s="0" t="n">
        <v>0.364839218064541</v>
      </c>
      <c r="G48" s="0" t="n">
        <v>0</v>
      </c>
      <c r="H48" s="0" t="n">
        <v>0</v>
      </c>
      <c r="I48" s="0" t="n">
        <v>1715152</v>
      </c>
    </row>
    <row r="49" customFormat="false" ht="12.8" hidden="false" customHeight="false" outlineLevel="0" collapsed="false">
      <c r="A49" s="0" t="n">
        <v>96</v>
      </c>
      <c r="B49" s="0" t="n">
        <v>671940.859730586</v>
      </c>
      <c r="C49" s="0" t="n">
        <v>3513629.90271315</v>
      </c>
      <c r="D49" s="0" t="n">
        <v>6182614.62605413</v>
      </c>
      <c r="E49" s="0" t="n">
        <v>427202.800443837</v>
      </c>
      <c r="F49" s="0" t="n">
        <v>0.365086624140228</v>
      </c>
      <c r="G49" s="0" t="n">
        <v>0</v>
      </c>
      <c r="H49" s="0" t="n">
        <v>0</v>
      </c>
      <c r="I49" s="0" t="n">
        <v>1684197</v>
      </c>
    </row>
    <row r="50" customFormat="false" ht="12.8" hidden="false" customHeight="false" outlineLevel="0" collapsed="false">
      <c r="A50" s="0" t="n">
        <v>97</v>
      </c>
      <c r="B50" s="0" t="n">
        <v>641017.138698097</v>
      </c>
      <c r="C50" s="0" t="n">
        <v>3491652.04211687</v>
      </c>
      <c r="D50" s="0" t="n">
        <v>5861791.80637696</v>
      </c>
      <c r="E50" s="0" t="n">
        <v>509671.990768403</v>
      </c>
      <c r="F50" s="0" t="n">
        <v>0.364995005581997</v>
      </c>
      <c r="G50" s="0" t="n">
        <v>0</v>
      </c>
      <c r="H50" s="0" t="n">
        <v>0</v>
      </c>
      <c r="I50" s="0" t="n">
        <v>1652482</v>
      </c>
    </row>
    <row r="51" customFormat="false" ht="12.8" hidden="false" customHeight="false" outlineLevel="0" collapsed="false">
      <c r="A51" s="0" t="n">
        <v>98</v>
      </c>
      <c r="B51" s="0" t="n">
        <v>664869.4858578</v>
      </c>
      <c r="C51" s="0" t="n">
        <v>3479859.24494419</v>
      </c>
      <c r="D51" s="0" t="n">
        <v>5811510.13514657</v>
      </c>
      <c r="E51" s="0" t="n">
        <v>391218.110373539</v>
      </c>
      <c r="F51" s="0" t="n">
        <v>0.368492813916049</v>
      </c>
      <c r="G51" s="0" t="n">
        <v>0</v>
      </c>
      <c r="H51" s="0" t="n">
        <v>0</v>
      </c>
      <c r="I51" s="0" t="n">
        <v>1633563</v>
      </c>
    </row>
    <row r="52" customFormat="false" ht="12.8" hidden="false" customHeight="false" outlineLevel="0" collapsed="false">
      <c r="A52" s="0" t="n">
        <v>99</v>
      </c>
      <c r="B52" s="0" t="n">
        <v>637667.120490086</v>
      </c>
      <c r="C52" s="0" t="n">
        <v>3471816.0149785</v>
      </c>
      <c r="D52" s="0" t="n">
        <v>5866756.2554925</v>
      </c>
      <c r="E52" s="0" t="n">
        <v>406969.350118478</v>
      </c>
      <c r="F52" s="0" t="n">
        <v>0.366159593048272</v>
      </c>
      <c r="G52" s="0" t="n">
        <v>0</v>
      </c>
      <c r="H52" s="0" t="n">
        <v>0</v>
      </c>
      <c r="I52" s="0" t="n">
        <v>1618116</v>
      </c>
    </row>
    <row r="53" customFormat="false" ht="12.8" hidden="false" customHeight="false" outlineLevel="0" collapsed="false">
      <c r="A53" s="0" t="n">
        <v>100</v>
      </c>
      <c r="B53" s="0" t="n">
        <v>645291.822844315</v>
      </c>
      <c r="C53" s="0" t="n">
        <v>3394166.04953212</v>
      </c>
      <c r="D53" s="0" t="n">
        <v>5718045.34181727</v>
      </c>
      <c r="E53" s="0" t="n">
        <v>383174.893624149</v>
      </c>
      <c r="F53" s="0" t="n">
        <v>0.366957837062461</v>
      </c>
      <c r="G53" s="0" t="n">
        <v>0</v>
      </c>
      <c r="H53" s="0" t="n">
        <v>0</v>
      </c>
      <c r="I53" s="0" t="n">
        <v>1600983</v>
      </c>
    </row>
    <row r="54" customFormat="false" ht="12.8" hidden="false" customHeight="false" outlineLevel="0" collapsed="false">
      <c r="A54" s="0" t="n">
        <v>101</v>
      </c>
      <c r="B54" s="0" t="n">
        <v>623457.337964621</v>
      </c>
      <c r="C54" s="0" t="n">
        <v>3340012.44300088</v>
      </c>
      <c r="D54" s="0" t="n">
        <v>5621990.68293879</v>
      </c>
      <c r="E54" s="0" t="n">
        <v>471480.615509638</v>
      </c>
      <c r="F54" s="0" t="n">
        <v>0.368756688923017</v>
      </c>
      <c r="G54" s="0" t="n">
        <v>0</v>
      </c>
      <c r="H54" s="0" t="n">
        <v>0</v>
      </c>
      <c r="I54" s="0" t="n">
        <v>1568454</v>
      </c>
    </row>
    <row r="55" customFormat="false" ht="12.8" hidden="false" customHeight="false" outlineLevel="0" collapsed="false">
      <c r="A55" s="0" t="n">
        <v>102</v>
      </c>
      <c r="B55" s="0" t="n">
        <v>632008.446104907</v>
      </c>
      <c r="C55" s="0" t="n">
        <v>3273715.83142365</v>
      </c>
      <c r="D55" s="0" t="n">
        <v>5617734.49882239</v>
      </c>
      <c r="E55" s="0" t="n">
        <v>355086.391055248</v>
      </c>
      <c r="F55" s="0" t="n">
        <v>0.372338458235859</v>
      </c>
      <c r="G55" s="0" t="n">
        <v>0</v>
      </c>
      <c r="H55" s="0" t="n">
        <v>0</v>
      </c>
      <c r="I55" s="0" t="n">
        <v>1534432</v>
      </c>
    </row>
    <row r="56" customFormat="false" ht="12.8" hidden="false" customHeight="false" outlineLevel="0" collapsed="false">
      <c r="A56" s="0" t="n">
        <v>103</v>
      </c>
      <c r="B56" s="0" t="n">
        <v>617498.273247945</v>
      </c>
      <c r="C56" s="0" t="n">
        <v>3231470.74771735</v>
      </c>
      <c r="D56" s="0" t="n">
        <v>5509377.28159306</v>
      </c>
      <c r="E56" s="0" t="n">
        <v>330754.450575735</v>
      </c>
      <c r="F56" s="0" t="n">
        <v>0.375016667930379</v>
      </c>
      <c r="G56" s="0" t="n">
        <v>0</v>
      </c>
      <c r="H56" s="0" t="n">
        <v>0</v>
      </c>
      <c r="I56" s="0" t="n">
        <v>1514249</v>
      </c>
    </row>
    <row r="57" customFormat="false" ht="12.8" hidden="false" customHeight="false" outlineLevel="0" collapsed="false">
      <c r="A57" s="0" t="n">
        <v>104</v>
      </c>
      <c r="B57" s="0" t="n">
        <v>643132.129581953</v>
      </c>
      <c r="C57" s="0" t="n">
        <v>3239500.31655481</v>
      </c>
      <c r="D57" s="0" t="n">
        <v>5322641.55887992</v>
      </c>
      <c r="E57" s="0" t="n">
        <v>331957.419103575</v>
      </c>
      <c r="F57" s="0" t="n">
        <v>0.38522248728284</v>
      </c>
      <c r="G57" s="0" t="n">
        <v>0</v>
      </c>
      <c r="H57" s="0" t="n">
        <v>0</v>
      </c>
      <c r="I57" s="0" t="n">
        <v>1503397</v>
      </c>
    </row>
    <row r="58" customFormat="false" ht="12.8" hidden="false" customHeight="false" outlineLevel="0" collapsed="false">
      <c r="A58" s="0" t="n">
        <v>105</v>
      </c>
      <c r="B58" s="0" t="n">
        <v>619176.827091752</v>
      </c>
      <c r="C58" s="0" t="n">
        <v>3182645.96199104</v>
      </c>
      <c r="D58" s="0" t="n">
        <v>5175581.04251509</v>
      </c>
      <c r="E58" s="0" t="n">
        <v>427821.159349372</v>
      </c>
      <c r="F58" s="0" t="n">
        <v>0.386493610331883</v>
      </c>
      <c r="G58" s="0" t="n">
        <v>0</v>
      </c>
      <c r="H58" s="0" t="n">
        <v>0</v>
      </c>
      <c r="I58" s="0" t="n">
        <v>1489024</v>
      </c>
    </row>
    <row r="59" customFormat="false" ht="12.8" hidden="false" customHeight="false" outlineLevel="0" collapsed="false">
      <c r="A59" s="0" t="n">
        <v>106</v>
      </c>
      <c r="B59" s="0" t="n">
        <v>613527.549678972</v>
      </c>
      <c r="C59" s="0" t="n">
        <v>3121416.91449175</v>
      </c>
      <c r="D59" s="0" t="n">
        <v>5201820.73871521</v>
      </c>
      <c r="E59" s="0" t="n">
        <v>313415.858300254</v>
      </c>
      <c r="F59" s="0" t="n">
        <v>0.379165891536962</v>
      </c>
      <c r="G59" s="0" t="n">
        <v>0</v>
      </c>
      <c r="H59" s="0" t="n">
        <v>0</v>
      </c>
      <c r="I59" s="0" t="n">
        <v>1475488</v>
      </c>
    </row>
    <row r="60" customFormat="false" ht="12.8" hidden="false" customHeight="false" outlineLevel="0" collapsed="false">
      <c r="A60" s="0" t="n">
        <v>107</v>
      </c>
      <c r="B60" s="0" t="n">
        <v>594126.070227952</v>
      </c>
      <c r="C60" s="0" t="n">
        <v>3048765.64921252</v>
      </c>
      <c r="D60" s="0" t="n">
        <v>5138326.95916165</v>
      </c>
      <c r="E60" s="0" t="n">
        <v>290385.505320719</v>
      </c>
      <c r="F60" s="0" t="n">
        <v>0.38328463390087</v>
      </c>
      <c r="G60" s="0" t="n">
        <v>0</v>
      </c>
      <c r="H60" s="0" t="n">
        <v>0</v>
      </c>
      <c r="I60" s="0" t="n">
        <v>1449138</v>
      </c>
    </row>
    <row r="61" customFormat="false" ht="12.8" hidden="false" customHeight="false" outlineLevel="0" collapsed="false">
      <c r="A61" s="0" t="n">
        <v>108</v>
      </c>
      <c r="B61" s="0" t="n">
        <v>592354.441391187</v>
      </c>
      <c r="C61" s="0" t="n">
        <v>3017936.45865743</v>
      </c>
      <c r="D61" s="0" t="n">
        <v>4955079.43721416</v>
      </c>
      <c r="E61" s="0" t="n">
        <v>297507.641208182</v>
      </c>
      <c r="F61" s="0" t="n">
        <v>0.378412539005057</v>
      </c>
      <c r="G61" s="0" t="n">
        <v>0</v>
      </c>
      <c r="H61" s="0" t="n">
        <v>0</v>
      </c>
      <c r="I61" s="0" t="n">
        <v>1407894</v>
      </c>
    </row>
    <row r="62" customFormat="false" ht="12.8" hidden="false" customHeight="false" outlineLevel="0" collapsed="false">
      <c r="A62" s="0" t="n">
        <v>109</v>
      </c>
      <c r="B62" s="0" t="n">
        <v>561260.498659558</v>
      </c>
      <c r="C62" s="0" t="n">
        <v>2988194.1171914</v>
      </c>
      <c r="D62" s="0" t="n">
        <v>4924874.33322872</v>
      </c>
      <c r="E62" s="0" t="n">
        <v>326308.357477301</v>
      </c>
      <c r="F62" s="0" t="n">
        <v>0.372924632915963</v>
      </c>
      <c r="G62" s="0" t="n">
        <v>0</v>
      </c>
      <c r="H62" s="0" t="n">
        <v>0</v>
      </c>
      <c r="I62" s="0" t="n">
        <v>1382713</v>
      </c>
    </row>
    <row r="63" customFormat="false" ht="12.8" hidden="false" customHeight="false" outlineLevel="0" collapsed="false">
      <c r="A63" s="0" t="n">
        <v>110</v>
      </c>
      <c r="B63" s="0" t="n">
        <v>562224.106354054</v>
      </c>
      <c r="C63" s="0" t="n">
        <v>2948134.40676283</v>
      </c>
      <c r="D63" s="0" t="n">
        <v>4866287.44317562</v>
      </c>
      <c r="E63" s="0" t="n">
        <v>245882.317535865</v>
      </c>
      <c r="F63" s="0" t="n">
        <v>0.369751252637864</v>
      </c>
      <c r="G63" s="0" t="n">
        <v>0</v>
      </c>
      <c r="H63" s="0" t="n">
        <v>0</v>
      </c>
      <c r="I63" s="0" t="n">
        <v>1373532</v>
      </c>
    </row>
    <row r="64" customFormat="false" ht="12.8" hidden="false" customHeight="false" outlineLevel="0" collapsed="false">
      <c r="A64" s="0" t="n">
        <v>111</v>
      </c>
      <c r="B64" s="0" t="n">
        <v>542591.707175606</v>
      </c>
      <c r="C64" s="0" t="n">
        <v>2905375.3588578</v>
      </c>
      <c r="D64" s="0" t="n">
        <v>4859141.77811639</v>
      </c>
      <c r="E64" s="0" t="n">
        <v>221566.19670809</v>
      </c>
      <c r="F64" s="0" t="n">
        <v>0.370866381502244</v>
      </c>
      <c r="G64" s="0" t="n">
        <v>0</v>
      </c>
      <c r="H64" s="0" t="n">
        <v>0</v>
      </c>
      <c r="I64" s="0" t="n">
        <v>1356896</v>
      </c>
    </row>
    <row r="65" customFormat="false" ht="12.8" hidden="false" customHeight="false" outlineLevel="0" collapsed="false">
      <c r="A65" s="0" t="n">
        <v>112</v>
      </c>
      <c r="B65" s="0" t="n">
        <v>558379.445934295</v>
      </c>
      <c r="C65" s="0" t="n">
        <v>2882493.09420714</v>
      </c>
      <c r="D65" s="0" t="n">
        <v>4648375.85281479</v>
      </c>
      <c r="E65" s="0" t="n">
        <v>214520.637270924</v>
      </c>
      <c r="F65" s="0" t="n">
        <v>0.380573016772053</v>
      </c>
      <c r="G65" s="0" t="n">
        <v>0</v>
      </c>
      <c r="H65" s="0" t="n">
        <v>0</v>
      </c>
      <c r="I65" s="0" t="n">
        <v>1327638</v>
      </c>
    </row>
    <row r="66" customFormat="false" ht="12.8" hidden="false" customHeight="false" outlineLevel="0" collapsed="false">
      <c r="A66" s="0" t="n">
        <v>113</v>
      </c>
      <c r="B66" s="0" t="n">
        <v>530238.980281011</v>
      </c>
      <c r="C66" s="0" t="n">
        <v>2853761.36009596</v>
      </c>
      <c r="D66" s="0" t="n">
        <v>4583286.69417443</v>
      </c>
      <c r="E66" s="0" t="n">
        <v>259034.123053931</v>
      </c>
      <c r="F66" s="0" t="n">
        <v>0.374936009493006</v>
      </c>
      <c r="G66" s="0" t="n">
        <v>0</v>
      </c>
      <c r="H66" s="0" t="n">
        <v>0</v>
      </c>
      <c r="I66" s="0" t="n">
        <v>1313586</v>
      </c>
    </row>
    <row r="67" customFormat="false" ht="12.8" hidden="false" customHeight="false" outlineLevel="0" collapsed="false">
      <c r="A67" s="0" t="n">
        <v>114</v>
      </c>
      <c r="B67" s="0" t="n">
        <v>530447.380866392</v>
      </c>
      <c r="C67" s="0" t="n">
        <v>2777046.50777738</v>
      </c>
      <c r="D67" s="0" t="n">
        <v>4439115.42759805</v>
      </c>
      <c r="E67" s="0" t="n">
        <v>208398.60458011</v>
      </c>
      <c r="F67" s="0" t="n">
        <v>0.37585958446257</v>
      </c>
      <c r="G67" s="0" t="n">
        <v>0</v>
      </c>
      <c r="H67" s="0" t="n">
        <v>0</v>
      </c>
      <c r="I67" s="0" t="n">
        <v>1303802</v>
      </c>
    </row>
    <row r="68" customFormat="false" ht="12.8" hidden="false" customHeight="false" outlineLevel="0" collapsed="false">
      <c r="A68" s="0" t="n">
        <v>115</v>
      </c>
      <c r="B68" s="0" t="n">
        <v>500277.251921729</v>
      </c>
      <c r="C68" s="0" t="n">
        <v>2722190.6375729</v>
      </c>
      <c r="D68" s="0" t="n">
        <v>4345208.39428932</v>
      </c>
      <c r="E68" s="0" t="n">
        <v>182250.037379721</v>
      </c>
      <c r="F68" s="0" t="n">
        <v>0.369498955556563</v>
      </c>
      <c r="G68" s="0" t="n">
        <v>0</v>
      </c>
      <c r="H68" s="0" t="n">
        <v>0</v>
      </c>
      <c r="I68" s="0" t="n">
        <v>1293735</v>
      </c>
    </row>
    <row r="69" customFormat="false" ht="12.8" hidden="false" customHeight="false" outlineLevel="0" collapsed="false">
      <c r="A69" s="0" t="n">
        <v>116</v>
      </c>
      <c r="B69" s="0" t="n">
        <v>514128.96919364</v>
      </c>
      <c r="C69" s="0" t="n">
        <v>2695988.94011982</v>
      </c>
      <c r="D69" s="0" t="n">
        <v>4316487.36645388</v>
      </c>
      <c r="E69" s="0" t="n">
        <v>184632.414854383</v>
      </c>
      <c r="F69" s="0" t="n">
        <v>0.377755904520716</v>
      </c>
      <c r="G69" s="0" t="n">
        <v>0</v>
      </c>
      <c r="H69" s="0" t="n">
        <v>0</v>
      </c>
      <c r="I69" s="0" t="n">
        <v>1270512</v>
      </c>
    </row>
    <row r="70" customFormat="false" ht="12.8" hidden="false" customHeight="false" outlineLevel="0" collapsed="false">
      <c r="A70" s="0" t="n">
        <v>117</v>
      </c>
      <c r="B70" s="0" t="n">
        <v>471288.268789147</v>
      </c>
      <c r="C70" s="0" t="n">
        <v>2639070.99936949</v>
      </c>
      <c r="D70" s="0" t="n">
        <v>4122053.26487888</v>
      </c>
      <c r="E70" s="0" t="n">
        <v>195896.468715127</v>
      </c>
      <c r="F70" s="0" t="n">
        <v>0.362623666568611</v>
      </c>
      <c r="G70" s="0" t="n">
        <v>0</v>
      </c>
      <c r="H70" s="0" t="n">
        <v>0</v>
      </c>
      <c r="I70" s="0" t="n">
        <v>1236556</v>
      </c>
    </row>
    <row r="71" customFormat="false" ht="12.8" hidden="false" customHeight="false" outlineLevel="0" collapsed="false">
      <c r="A71" s="0" t="n">
        <v>118</v>
      </c>
      <c r="B71" s="0" t="n">
        <v>464049.289767494</v>
      </c>
      <c r="C71" s="0" t="n">
        <v>2613449.32215996</v>
      </c>
      <c r="D71" s="0" t="n">
        <v>4105269.0901344</v>
      </c>
      <c r="E71" s="0" t="n">
        <v>154343.647449191</v>
      </c>
      <c r="F71" s="0" t="n">
        <v>0.355807539343234</v>
      </c>
      <c r="G71" s="0" t="n">
        <v>0</v>
      </c>
      <c r="H71" s="0" t="n">
        <v>0</v>
      </c>
      <c r="I71" s="0" t="n">
        <v>1238623</v>
      </c>
    </row>
    <row r="72" customFormat="false" ht="12.8" hidden="false" customHeight="false" outlineLevel="0" collapsed="false">
      <c r="A72" s="0" t="n">
        <v>119</v>
      </c>
      <c r="B72" s="0" t="n">
        <v>452187.551738357</v>
      </c>
      <c r="C72" s="0" t="n">
        <v>2582303.66287604</v>
      </c>
      <c r="D72" s="0" t="n">
        <v>3951280.04629872</v>
      </c>
      <c r="E72" s="0" t="n">
        <v>148360.86699057</v>
      </c>
      <c r="F72" s="0" t="n">
        <v>0.359217609314277</v>
      </c>
      <c r="G72" s="0" t="n">
        <v>0</v>
      </c>
      <c r="H72" s="0" t="n">
        <v>0</v>
      </c>
      <c r="I72" s="0" t="n">
        <v>1220821</v>
      </c>
    </row>
    <row r="73" customFormat="false" ht="12.8" hidden="false" customHeight="false" outlineLevel="0" collapsed="false">
      <c r="A73" s="0" t="n">
        <v>120</v>
      </c>
      <c r="B73" s="0" t="n">
        <v>453487.279149948</v>
      </c>
      <c r="C73" s="0" t="n">
        <v>2569042.75509657</v>
      </c>
      <c r="D73" s="0" t="n">
        <v>4031872.55358062</v>
      </c>
      <c r="E73" s="0" t="n">
        <v>158185.255353115</v>
      </c>
      <c r="F73" s="0" t="n">
        <v>0.356230200872178</v>
      </c>
      <c r="G73" s="0" t="n">
        <v>0</v>
      </c>
      <c r="H73" s="0" t="n">
        <v>0</v>
      </c>
      <c r="I73" s="0" t="n">
        <v>1214155</v>
      </c>
    </row>
    <row r="74" customFormat="false" ht="12.8" hidden="false" customHeight="false" outlineLevel="0" collapsed="false">
      <c r="A74" s="0" t="n">
        <v>121</v>
      </c>
      <c r="B74" s="0" t="n">
        <v>436117.536736183</v>
      </c>
      <c r="C74" s="0" t="n">
        <v>2532345.94514902</v>
      </c>
      <c r="D74" s="0" t="n">
        <v>3932230.16124899</v>
      </c>
      <c r="E74" s="0" t="n">
        <v>150214.735910747</v>
      </c>
      <c r="F74" s="0" t="n">
        <v>0.355736077014316</v>
      </c>
      <c r="G74" s="0" t="n">
        <v>0</v>
      </c>
      <c r="H74" s="0" t="n">
        <v>0</v>
      </c>
      <c r="I74" s="0" t="n">
        <v>1187435</v>
      </c>
    </row>
    <row r="75" customFormat="false" ht="12.8" hidden="false" customHeight="false" outlineLevel="0" collapsed="false">
      <c r="A75" s="0" t="n">
        <v>122</v>
      </c>
      <c r="B75" s="0" t="n">
        <v>430725.885704689</v>
      </c>
      <c r="C75" s="0" t="n">
        <v>2464965.62157948</v>
      </c>
      <c r="D75" s="0" t="n">
        <v>3889037.47120189</v>
      </c>
      <c r="E75" s="0" t="n">
        <v>118644.021317725</v>
      </c>
      <c r="F75" s="0" t="n">
        <v>0.352417153023101</v>
      </c>
      <c r="G75" s="0" t="n">
        <v>0</v>
      </c>
      <c r="H75" s="0" t="n">
        <v>0</v>
      </c>
      <c r="I75" s="0" t="n">
        <v>1158140</v>
      </c>
    </row>
    <row r="76" customFormat="false" ht="12.8" hidden="false" customHeight="false" outlineLevel="0" collapsed="false">
      <c r="A76" s="0" t="n">
        <v>123</v>
      </c>
      <c r="B76" s="0" t="n">
        <v>395470.18972112</v>
      </c>
      <c r="C76" s="0" t="n">
        <v>2447853.40980426</v>
      </c>
      <c r="D76" s="0" t="n">
        <v>3969633.7653192</v>
      </c>
      <c r="E76" s="0" t="n">
        <v>136828.763137017</v>
      </c>
      <c r="F76" s="0" t="n">
        <v>0.33811651850639</v>
      </c>
      <c r="G76" s="0" t="n">
        <v>0</v>
      </c>
      <c r="H76" s="0" t="n">
        <v>0</v>
      </c>
      <c r="I76" s="0" t="n">
        <v>1125000</v>
      </c>
    </row>
    <row r="77" customFormat="false" ht="12.8" hidden="false" customHeight="false" outlineLevel="0" collapsed="false">
      <c r="A77" s="0" t="n">
        <v>124</v>
      </c>
      <c r="B77" s="0" t="n">
        <v>419832.212819238</v>
      </c>
      <c r="C77" s="0" t="n">
        <v>2391945.4603029</v>
      </c>
      <c r="D77" s="0" t="n">
        <v>3762729.57399049</v>
      </c>
      <c r="E77" s="0" t="n">
        <v>120637.761709112</v>
      </c>
      <c r="F77" s="0" t="n">
        <v>0.357568948689142</v>
      </c>
      <c r="G77" s="0" t="n">
        <v>0</v>
      </c>
      <c r="H77" s="0" t="n">
        <v>0</v>
      </c>
      <c r="I77" s="0" t="n">
        <v>1085030</v>
      </c>
    </row>
    <row r="78" customFormat="false" ht="12.8" hidden="false" customHeight="false" outlineLevel="0" collapsed="false">
      <c r="A78" s="0" t="n">
        <v>125</v>
      </c>
      <c r="B78" s="0" t="n">
        <v>379548.591904451</v>
      </c>
      <c r="C78" s="0" t="n">
        <v>2364001.46994533</v>
      </c>
      <c r="D78" s="0" t="n">
        <v>3779566.18298357</v>
      </c>
      <c r="E78" s="0" t="n">
        <v>123266.08698991</v>
      </c>
      <c r="F78" s="0" t="n">
        <v>0.338618045435364</v>
      </c>
      <c r="G78" s="0" t="n">
        <v>0</v>
      </c>
      <c r="H78" s="0" t="n">
        <v>0</v>
      </c>
      <c r="I78" s="0" t="n">
        <v>1059194</v>
      </c>
    </row>
    <row r="79" customFormat="false" ht="12.8" hidden="false" customHeight="false" outlineLevel="0" collapsed="false">
      <c r="A79" s="0" t="n">
        <v>126</v>
      </c>
      <c r="B79" s="0" t="n">
        <v>381055.588163644</v>
      </c>
      <c r="C79" s="0" t="n">
        <v>2307840.27372443</v>
      </c>
      <c r="D79" s="0" t="n">
        <v>3775162.87456825</v>
      </c>
      <c r="E79" s="0" t="n">
        <v>93249.2135901061</v>
      </c>
      <c r="F79" s="0" t="n">
        <v>0.340316408456803</v>
      </c>
      <c r="G79" s="0" t="n">
        <v>0</v>
      </c>
      <c r="H79" s="0" t="n">
        <v>0</v>
      </c>
      <c r="I79" s="0" t="n">
        <v>1021334</v>
      </c>
    </row>
    <row r="80" customFormat="false" ht="12.8" hidden="false" customHeight="false" outlineLevel="0" collapsed="false">
      <c r="A80" s="0" t="n">
        <v>127</v>
      </c>
      <c r="B80" s="0" t="n">
        <v>357067.270057103</v>
      </c>
      <c r="C80" s="0" t="n">
        <v>2266976.86534532</v>
      </c>
      <c r="D80" s="0" t="n">
        <v>3810937.10629139</v>
      </c>
      <c r="E80" s="0" t="n">
        <v>83487.8369777325</v>
      </c>
      <c r="F80" s="0" t="n">
        <v>0.335832378701545</v>
      </c>
      <c r="G80" s="0" t="n">
        <v>0</v>
      </c>
      <c r="H80" s="0" t="n">
        <v>0</v>
      </c>
      <c r="I80" s="0" t="n">
        <v>996058</v>
      </c>
    </row>
    <row r="81" customFormat="false" ht="12.8" hidden="false" customHeight="false" outlineLevel="0" collapsed="false">
      <c r="A81" s="0" t="n">
        <v>128</v>
      </c>
      <c r="B81" s="0" t="n">
        <v>323542.727446444</v>
      </c>
      <c r="C81" s="0" t="n">
        <v>2252571.76859143</v>
      </c>
      <c r="D81" s="0" t="n">
        <v>3794587.42146858</v>
      </c>
      <c r="E81" s="0" t="n">
        <v>76938.969268339</v>
      </c>
      <c r="F81" s="0" t="n">
        <v>0.306600481557735</v>
      </c>
      <c r="G81" s="0" t="n">
        <v>0</v>
      </c>
      <c r="H81" s="0" t="n">
        <v>0</v>
      </c>
      <c r="I81" s="0" t="n">
        <v>958042</v>
      </c>
    </row>
    <row r="82" customFormat="false" ht="12.8" hidden="false" customHeight="false" outlineLevel="0" collapsed="false">
      <c r="A82" s="0" t="n">
        <v>129</v>
      </c>
      <c r="B82" s="0" t="n">
        <v>297399.451793023</v>
      </c>
      <c r="C82" s="0" t="n">
        <v>2190917.40880294</v>
      </c>
      <c r="D82" s="0" t="n">
        <v>3708051.65521175</v>
      </c>
      <c r="E82" s="0" t="n">
        <v>91862.8776015721</v>
      </c>
      <c r="F82" s="0" t="n">
        <v>0.29655501318521</v>
      </c>
      <c r="G82" s="0" t="n">
        <v>0</v>
      </c>
      <c r="H82" s="0" t="n">
        <v>0</v>
      </c>
      <c r="I82" s="0" t="n">
        <v>927560</v>
      </c>
    </row>
    <row r="83" customFormat="false" ht="12.8" hidden="false" customHeight="false" outlineLevel="0" collapsed="false">
      <c r="A83" s="0" t="n">
        <v>130</v>
      </c>
      <c r="B83" s="0" t="n">
        <v>296238.851443481</v>
      </c>
      <c r="C83" s="0" t="n">
        <v>2182085.67458682</v>
      </c>
      <c r="D83" s="0" t="n">
        <v>3610035.43944782</v>
      </c>
      <c r="E83" s="0" t="n">
        <v>68380.5397123275</v>
      </c>
      <c r="F83" s="0" t="n">
        <v>0.29531138735034</v>
      </c>
      <c r="G83" s="0" t="n">
        <v>0</v>
      </c>
      <c r="H83" s="0" t="n">
        <v>0</v>
      </c>
      <c r="I83" s="0" t="n">
        <v>912544</v>
      </c>
    </row>
    <row r="84" customFormat="false" ht="12.8" hidden="false" customHeight="false" outlineLevel="0" collapsed="false">
      <c r="A84" s="0" t="n">
        <v>131</v>
      </c>
      <c r="B84" s="0" t="n">
        <v>286868.37095972</v>
      </c>
      <c r="C84" s="0" t="n">
        <v>2118798.61567728</v>
      </c>
      <c r="D84" s="0" t="n">
        <v>3505565.12228808</v>
      </c>
      <c r="E84" s="0" t="n">
        <v>61474.2393778645</v>
      </c>
      <c r="F84" s="0" t="n">
        <v>0.299972470847333</v>
      </c>
      <c r="G84" s="0" t="n">
        <v>0</v>
      </c>
      <c r="H84" s="0" t="n">
        <v>0</v>
      </c>
      <c r="I84" s="0" t="n">
        <v>886090</v>
      </c>
    </row>
    <row r="85" customFormat="false" ht="12.8" hidden="false" customHeight="false" outlineLevel="0" collapsed="false">
      <c r="A85" s="0" t="n">
        <v>132</v>
      </c>
      <c r="B85" s="0" t="n">
        <v>290376.113448671</v>
      </c>
      <c r="C85" s="0" t="n">
        <v>2081838.1925549</v>
      </c>
      <c r="D85" s="0" t="n">
        <v>3368361.06490517</v>
      </c>
      <c r="E85" s="0" t="n">
        <v>62097.931925588</v>
      </c>
      <c r="F85" s="0" t="n">
        <v>0.302920952708042</v>
      </c>
      <c r="G85" s="0" t="n">
        <v>0</v>
      </c>
      <c r="H85" s="0" t="n">
        <v>0</v>
      </c>
      <c r="I85" s="0" t="n">
        <v>855154</v>
      </c>
    </row>
    <row r="86" customFormat="false" ht="12.8" hidden="false" customHeight="false" outlineLevel="0" collapsed="false">
      <c r="A86" s="0" t="n">
        <v>133</v>
      </c>
      <c r="B86" s="0" t="n">
        <v>288986.32957943</v>
      </c>
      <c r="C86" s="0" t="n">
        <v>2059651.18895248</v>
      </c>
      <c r="D86" s="0" t="n">
        <v>3222693.71313702</v>
      </c>
      <c r="E86" s="0" t="n">
        <v>84967.5890568242</v>
      </c>
      <c r="F86" s="0" t="n">
        <v>0.314951984973918</v>
      </c>
      <c r="G86" s="0" t="n">
        <v>0</v>
      </c>
      <c r="H86" s="0" t="n">
        <v>0</v>
      </c>
      <c r="I86" s="0" t="n">
        <v>807900</v>
      </c>
    </row>
    <row r="87" customFormat="false" ht="12.8" hidden="false" customHeight="false" outlineLevel="0" collapsed="false">
      <c r="A87" s="0" t="n">
        <v>134</v>
      </c>
      <c r="B87" s="0" t="n">
        <v>269387.251363419</v>
      </c>
      <c r="C87" s="0" t="n">
        <v>2010923.47148669</v>
      </c>
      <c r="D87" s="0" t="n">
        <v>3123583.9808474</v>
      </c>
      <c r="E87" s="0" t="n">
        <v>57927.3668428195</v>
      </c>
      <c r="F87" s="0" t="n">
        <v>0.297079295115082</v>
      </c>
      <c r="G87" s="0" t="n">
        <v>0</v>
      </c>
      <c r="H87" s="0" t="n">
        <v>0</v>
      </c>
      <c r="I87" s="0" t="n">
        <v>778737</v>
      </c>
    </row>
    <row r="88" customFormat="false" ht="12.8" hidden="false" customHeight="false" outlineLevel="0" collapsed="false">
      <c r="A88" s="0" t="n">
        <v>135</v>
      </c>
      <c r="B88" s="0" t="n">
        <v>262718.609644028</v>
      </c>
      <c r="C88" s="0" t="n">
        <v>1980851.24108463</v>
      </c>
      <c r="D88" s="0" t="n">
        <v>3096869.9235246</v>
      </c>
      <c r="E88" s="0" t="n">
        <v>78576.4280519414</v>
      </c>
      <c r="F88" s="0" t="n">
        <v>0.301589703985708</v>
      </c>
      <c r="G88" s="0" t="n">
        <v>0</v>
      </c>
      <c r="H88" s="0" t="n">
        <v>0</v>
      </c>
      <c r="I88" s="0" t="n">
        <v>760229</v>
      </c>
    </row>
    <row r="89" customFormat="false" ht="12.8" hidden="false" customHeight="false" outlineLevel="0" collapsed="false">
      <c r="A89" s="0" t="n">
        <v>136</v>
      </c>
      <c r="B89" s="0" t="n">
        <v>261532.661430966</v>
      </c>
      <c r="C89" s="0" t="n">
        <v>1957259.70040175</v>
      </c>
      <c r="D89" s="0" t="n">
        <v>3012280.08602902</v>
      </c>
      <c r="E89" s="0" t="n">
        <v>75961.1341059219</v>
      </c>
      <c r="F89" s="0" t="n">
        <v>0.303169617551932</v>
      </c>
      <c r="G89" s="0" t="n">
        <v>0</v>
      </c>
      <c r="H89" s="0" t="n">
        <v>0</v>
      </c>
      <c r="I89" s="0" t="n">
        <v>724610</v>
      </c>
    </row>
    <row r="90" customFormat="false" ht="12.8" hidden="false" customHeight="false" outlineLevel="0" collapsed="false">
      <c r="A90" s="0" t="n">
        <v>137</v>
      </c>
      <c r="B90" s="0" t="n">
        <v>235959.421030639</v>
      </c>
      <c r="C90" s="0" t="n">
        <v>1935883.6465288</v>
      </c>
      <c r="D90" s="0" t="n">
        <v>2922885.2135192</v>
      </c>
      <c r="E90" s="0" t="n">
        <v>93614.118254934</v>
      </c>
      <c r="F90" s="0" t="n">
        <v>0.286966441027603</v>
      </c>
      <c r="G90" s="0" t="n">
        <v>0</v>
      </c>
      <c r="H90" s="0" t="n">
        <v>0</v>
      </c>
      <c r="I90" s="0" t="n">
        <v>695658</v>
      </c>
    </row>
    <row r="91" customFormat="false" ht="12.8" hidden="false" customHeight="false" outlineLevel="0" collapsed="false">
      <c r="A91" s="0" t="n">
        <v>138</v>
      </c>
      <c r="B91" s="0" t="n">
        <v>231352.253946059</v>
      </c>
      <c r="C91" s="0" t="n">
        <v>1870112.78612267</v>
      </c>
      <c r="D91" s="0" t="n">
        <v>2898944.86240191</v>
      </c>
      <c r="E91" s="0" t="n">
        <v>64671.4792571859</v>
      </c>
      <c r="F91" s="0" t="n">
        <v>0.285287095660993</v>
      </c>
      <c r="G91" s="0" t="n">
        <v>0</v>
      </c>
      <c r="H91" s="0" t="n">
        <v>0</v>
      </c>
      <c r="I91" s="0" t="n">
        <v>675202</v>
      </c>
    </row>
    <row r="92" customFormat="false" ht="12.8" hidden="false" customHeight="false" outlineLevel="0" collapsed="false">
      <c r="A92" s="0" t="n">
        <v>139</v>
      </c>
      <c r="B92" s="0" t="n">
        <v>226498.082646932</v>
      </c>
      <c r="C92" s="0" t="n">
        <v>1858228.93607226</v>
      </c>
      <c r="D92" s="0" t="n">
        <v>2716321.0829563</v>
      </c>
      <c r="E92" s="0" t="n">
        <v>52307.9592519203</v>
      </c>
      <c r="F92" s="0" t="n">
        <v>0.290769049419382</v>
      </c>
      <c r="G92" s="0" t="n">
        <v>0</v>
      </c>
      <c r="H92" s="0" t="n">
        <v>0</v>
      </c>
      <c r="I92" s="0" t="n">
        <v>659720</v>
      </c>
    </row>
    <row r="93" customFormat="false" ht="12.8" hidden="false" customHeight="false" outlineLevel="0" collapsed="false">
      <c r="A93" s="0" t="n">
        <v>140</v>
      </c>
      <c r="B93" s="0" t="n">
        <v>224396.473725796</v>
      </c>
      <c r="C93" s="0" t="n">
        <v>1834219.99663978</v>
      </c>
      <c r="D93" s="0" t="n">
        <v>2595073.31693046</v>
      </c>
      <c r="E93" s="0" t="n">
        <v>55706.0598436625</v>
      </c>
      <c r="F93" s="0" t="n">
        <v>0.28929453855719</v>
      </c>
      <c r="G93" s="0" t="n">
        <v>0</v>
      </c>
      <c r="H93" s="0" t="n">
        <v>0</v>
      </c>
      <c r="I93" s="0" t="n">
        <v>633416</v>
      </c>
    </row>
    <row r="94" customFormat="false" ht="12.8" hidden="false" customHeight="false" outlineLevel="0" collapsed="false">
      <c r="A94" s="0" t="n">
        <v>141</v>
      </c>
      <c r="B94" s="0" t="n">
        <v>205650.360553111</v>
      </c>
      <c r="C94" s="0" t="n">
        <v>1808592.20622907</v>
      </c>
      <c r="D94" s="0" t="n">
        <v>2533219.72185656</v>
      </c>
      <c r="E94" s="0" t="n">
        <v>66823.0341822143</v>
      </c>
      <c r="F94" s="0" t="n">
        <v>0.276366191707908</v>
      </c>
      <c r="G94" s="0" t="n">
        <v>0</v>
      </c>
      <c r="H94" s="0" t="n">
        <v>0</v>
      </c>
      <c r="I94" s="0" t="n">
        <v>618816</v>
      </c>
    </row>
    <row r="95" customFormat="false" ht="12.8" hidden="false" customHeight="false" outlineLevel="0" collapsed="false">
      <c r="A95" s="0" t="n">
        <v>142</v>
      </c>
      <c r="B95" s="0" t="n">
        <v>213525.118741241</v>
      </c>
      <c r="C95" s="0" t="n">
        <v>1760401.11715547</v>
      </c>
      <c r="D95" s="0" t="n">
        <v>2345844.16733186</v>
      </c>
      <c r="E95" s="0" t="n">
        <v>52856.5663365234</v>
      </c>
      <c r="F95" s="0" t="n">
        <v>0.289296184078715</v>
      </c>
      <c r="G95" s="0" t="n">
        <v>0</v>
      </c>
      <c r="H95" s="0" t="n">
        <v>0</v>
      </c>
      <c r="I95" s="0" t="n">
        <v>600766</v>
      </c>
    </row>
    <row r="96" customFormat="false" ht="12.8" hidden="false" customHeight="false" outlineLevel="0" collapsed="false">
      <c r="A96" s="0" t="n">
        <v>143</v>
      </c>
      <c r="B96" s="0" t="n">
        <v>207780.452030617</v>
      </c>
      <c r="C96" s="0" t="n">
        <v>1776312.08365669</v>
      </c>
      <c r="D96" s="0" t="n">
        <v>2312332.83575711</v>
      </c>
      <c r="E96" s="0" t="n">
        <v>54522.0998482099</v>
      </c>
      <c r="F96" s="0" t="n">
        <v>0.296467071278331</v>
      </c>
      <c r="G96" s="0" t="n">
        <v>0</v>
      </c>
      <c r="H96" s="0" t="n">
        <v>0</v>
      </c>
      <c r="I96" s="0" t="n">
        <v>564028</v>
      </c>
    </row>
    <row r="97" customFormat="false" ht="12.8" hidden="false" customHeight="false" outlineLevel="0" collapsed="false">
      <c r="A97" s="0" t="n">
        <v>144</v>
      </c>
      <c r="B97" s="0" t="n">
        <v>209982.246037871</v>
      </c>
      <c r="C97" s="0" t="n">
        <v>1734724.15337751</v>
      </c>
      <c r="D97" s="0" t="n">
        <v>2197738.61062815</v>
      </c>
      <c r="E97" s="0" t="n">
        <v>40680.9515039026</v>
      </c>
      <c r="F97" s="0" t="n">
        <v>0.300821768424879</v>
      </c>
      <c r="G97" s="0" t="n">
        <v>0</v>
      </c>
      <c r="H97" s="0" t="n">
        <v>0</v>
      </c>
      <c r="I97" s="0" t="n">
        <v>549926</v>
      </c>
    </row>
    <row r="98" customFormat="false" ht="12.8" hidden="false" customHeight="false" outlineLevel="0" collapsed="false">
      <c r="A98" s="0" t="n">
        <v>145</v>
      </c>
      <c r="B98" s="0" t="n">
        <v>207909.467824193</v>
      </c>
      <c r="C98" s="0" t="n">
        <v>1673396.8132292</v>
      </c>
      <c r="D98" s="0" t="n">
        <v>2198820.55326327</v>
      </c>
      <c r="E98" s="0" t="n">
        <v>49803.9728384431</v>
      </c>
      <c r="F98" s="0" t="n">
        <v>0.312072573853735</v>
      </c>
      <c r="G98" s="0" t="n">
        <v>0</v>
      </c>
      <c r="H98" s="0" t="n">
        <v>0</v>
      </c>
      <c r="I98" s="0" t="n">
        <v>536106</v>
      </c>
    </row>
    <row r="99" customFormat="false" ht="12.8" hidden="false" customHeight="false" outlineLevel="0" collapsed="false">
      <c r="A99" s="0" t="n">
        <v>146</v>
      </c>
      <c r="B99" s="0" t="n">
        <v>199971.318723127</v>
      </c>
      <c r="C99" s="0" t="n">
        <v>1608555.12689251</v>
      </c>
      <c r="D99" s="0" t="n">
        <v>2106184.6866732</v>
      </c>
      <c r="E99" s="0" t="n">
        <v>58074.0640524674</v>
      </c>
      <c r="F99" s="0" t="n">
        <v>0.304504225932797</v>
      </c>
      <c r="G99" s="0" t="n">
        <v>0</v>
      </c>
      <c r="H99" s="0" t="n">
        <v>0</v>
      </c>
      <c r="I99" s="0" t="n">
        <v>522505</v>
      </c>
    </row>
    <row r="100" customFormat="false" ht="12.8" hidden="false" customHeight="false" outlineLevel="0" collapsed="false">
      <c r="A100" s="0" t="n">
        <v>147</v>
      </c>
      <c r="B100" s="0" t="n">
        <v>186872.614350421</v>
      </c>
      <c r="C100" s="0" t="n">
        <v>1569724.27595844</v>
      </c>
      <c r="D100" s="0" t="n">
        <v>2067014.59932176</v>
      </c>
      <c r="E100" s="0" t="n">
        <v>39584.7134586665</v>
      </c>
      <c r="F100" s="0" t="n">
        <v>0.299472743078869</v>
      </c>
      <c r="G100" s="0" t="n">
        <v>0</v>
      </c>
      <c r="H100" s="0" t="n">
        <v>0</v>
      </c>
      <c r="I100" s="0" t="n">
        <v>503905</v>
      </c>
    </row>
    <row r="101" customFormat="false" ht="12.8" hidden="false" customHeight="false" outlineLevel="0" collapsed="false">
      <c r="A101" s="0" t="n">
        <v>148</v>
      </c>
      <c r="B101" s="0" t="n">
        <v>171962.828801271</v>
      </c>
      <c r="C101" s="0" t="n">
        <v>1544411.85629056</v>
      </c>
      <c r="D101" s="0" t="n">
        <v>2097682.55598071</v>
      </c>
      <c r="E101" s="0" t="n">
        <v>44517.6924867462</v>
      </c>
      <c r="F101" s="0" t="n">
        <v>0.278268426739324</v>
      </c>
      <c r="G101" s="0" t="n">
        <v>0</v>
      </c>
      <c r="H101" s="0" t="n">
        <v>0</v>
      </c>
      <c r="I101" s="0" t="n">
        <v>483040</v>
      </c>
    </row>
    <row r="102" customFormat="false" ht="12.8" hidden="false" customHeight="false" outlineLevel="0" collapsed="false">
      <c r="A102" s="0" t="n">
        <v>149</v>
      </c>
      <c r="B102" s="0" t="n">
        <v>158660.244656191</v>
      </c>
      <c r="C102" s="0" t="n">
        <v>1497280.58805062</v>
      </c>
      <c r="D102" s="0" t="n">
        <v>2011299.75678239</v>
      </c>
      <c r="E102" s="0" t="n">
        <v>42286.2328631285</v>
      </c>
      <c r="F102" s="0" t="n">
        <v>0.271909915059675</v>
      </c>
      <c r="G102" s="0" t="n">
        <v>0</v>
      </c>
      <c r="H102" s="0" t="n">
        <v>0</v>
      </c>
      <c r="I102" s="0" t="n">
        <v>467846</v>
      </c>
    </row>
    <row r="103" customFormat="false" ht="12.8" hidden="false" customHeight="false" outlineLevel="0" collapsed="false">
      <c r="A103" s="0" t="n">
        <v>150</v>
      </c>
      <c r="B103" s="0" t="n">
        <v>160893.795679497</v>
      </c>
      <c r="C103" s="0" t="n">
        <v>1494900.66502589</v>
      </c>
      <c r="D103" s="0" t="n">
        <v>1929184.05065622</v>
      </c>
      <c r="E103" s="0" t="n">
        <v>43710.6311694423</v>
      </c>
      <c r="F103" s="0" t="n">
        <v>0.277597343635602</v>
      </c>
      <c r="G103" s="0" t="n">
        <v>0</v>
      </c>
      <c r="H103" s="0" t="n">
        <v>0</v>
      </c>
      <c r="I103" s="0" t="n">
        <v>454405</v>
      </c>
    </row>
    <row r="104" customFormat="false" ht="12.8" hidden="false" customHeight="false" outlineLevel="0" collapsed="false">
      <c r="A104" s="0" t="n">
        <v>151</v>
      </c>
      <c r="B104" s="0" t="n">
        <v>147798.537479304</v>
      </c>
      <c r="C104" s="0" t="n">
        <v>1458163.76347419</v>
      </c>
      <c r="D104" s="0" t="n">
        <v>1892938.50848401</v>
      </c>
      <c r="E104" s="0" t="n">
        <v>34247.3123069801</v>
      </c>
      <c r="F104" s="0" t="n">
        <v>0.269653029722826</v>
      </c>
      <c r="G104" s="0" t="n">
        <v>0</v>
      </c>
      <c r="H104" s="0" t="n">
        <v>0</v>
      </c>
      <c r="I104" s="0" t="n">
        <v>436036</v>
      </c>
    </row>
    <row r="105" customFormat="false" ht="12.8" hidden="false" customHeight="false" outlineLevel="0" collapsed="false">
      <c r="A105" s="0" t="n">
        <v>152</v>
      </c>
      <c r="B105" s="0" t="n">
        <v>141293.944573981</v>
      </c>
      <c r="C105" s="0" t="n">
        <v>1471101.95668846</v>
      </c>
      <c r="D105" s="0" t="n">
        <v>1811632.49120565</v>
      </c>
      <c r="E105" s="0" t="n">
        <v>30566.203337841</v>
      </c>
      <c r="F105" s="0" t="n">
        <v>0.259852916866581</v>
      </c>
      <c r="G105" s="0" t="n">
        <v>0</v>
      </c>
      <c r="H105" s="0" t="n">
        <v>0</v>
      </c>
      <c r="I105" s="0" t="n">
        <v>420941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6844344.09338303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6465790.56336901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6761134.57189305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6605808.67022833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5864261.42396086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5654656.03983121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5130609.37367303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4503159.03744932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4356711.90361619</v>
      </c>
      <c r="D18" s="0" t="n">
        <v>13334713.970042</v>
      </c>
      <c r="E18" s="0" t="n">
        <v>977794.278536902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4262041.41940259</v>
      </c>
      <c r="D19" s="0" t="n">
        <v>13039316.3595454</v>
      </c>
      <c r="E19" s="0" t="n">
        <v>880669.088200838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4303184.81482574</v>
      </c>
      <c r="D20" s="0" t="n">
        <v>12730050.9457644</v>
      </c>
      <c r="E20" s="0" t="n">
        <v>823881.219333816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4134056.59752442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4633493.87490969</v>
      </c>
      <c r="D22" s="0" t="n">
        <v>11941881.2302102</v>
      </c>
      <c r="E22" s="0" t="n">
        <v>977101.920921194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666335.3977</v>
      </c>
      <c r="C23" s="0" t="n">
        <v>4245939.92600573</v>
      </c>
      <c r="D23" s="0" t="n">
        <v>10017214.5720101</v>
      </c>
      <c r="E23" s="0" t="n">
        <v>656030.256657453</v>
      </c>
      <c r="F23" s="0" t="n">
        <v>0.361209056163207</v>
      </c>
      <c r="G23" s="0" t="n">
        <v>0</v>
      </c>
      <c r="H23" s="0" t="n">
        <v>1148315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903195.286</v>
      </c>
      <c r="C24" s="0" t="n">
        <v>4185404.89939125</v>
      </c>
      <c r="D24" s="0" t="n">
        <v>10038876.9877178</v>
      </c>
      <c r="E24" s="0" t="n">
        <v>651830.000435004</v>
      </c>
      <c r="F24" s="0" t="n">
        <v>0.352726929254199</v>
      </c>
      <c r="G24" s="0" t="n">
        <v>0</v>
      </c>
      <c r="H24" s="0" t="n">
        <v>1082853</v>
      </c>
      <c r="I24" s="0" t="n">
        <v>2998162</v>
      </c>
    </row>
    <row r="25" customFormat="false" ht="12.8" hidden="false" customHeight="false" outlineLevel="0" collapsed="false">
      <c r="A25" s="0" t="n">
        <v>72</v>
      </c>
      <c r="B25" s="0" t="n">
        <v>796860.976303334</v>
      </c>
      <c r="C25" s="0" t="n">
        <v>4006858.76260642</v>
      </c>
      <c r="D25" s="0" t="n">
        <v>9991643.52428119</v>
      </c>
      <c r="E25" s="0" t="n">
        <v>636110.155818584</v>
      </c>
      <c r="F25" s="0" t="n">
        <v>0.347053254910939</v>
      </c>
      <c r="G25" s="0" t="n">
        <v>0</v>
      </c>
      <c r="H25" s="0" t="n">
        <v>1016801</v>
      </c>
      <c r="I25" s="0" t="n">
        <v>2929560</v>
      </c>
    </row>
    <row r="26" customFormat="false" ht="12.8" hidden="false" customHeight="false" outlineLevel="0" collapsed="false">
      <c r="A26" s="0" t="n">
        <v>73</v>
      </c>
      <c r="B26" s="0" t="n">
        <v>725610.683061939</v>
      </c>
      <c r="C26" s="0" t="n">
        <v>3789650.43253796</v>
      </c>
      <c r="D26" s="0" t="n">
        <v>10070488.9794739</v>
      </c>
      <c r="E26" s="0" t="n">
        <v>747167.599885567</v>
      </c>
      <c r="F26" s="0" t="n">
        <v>0.335619379264627</v>
      </c>
      <c r="G26" s="0" t="n">
        <v>0</v>
      </c>
      <c r="H26" s="0" t="n">
        <v>0</v>
      </c>
      <c r="I26" s="0" t="n">
        <v>2865204</v>
      </c>
    </row>
    <row r="27" customFormat="false" ht="12.8" hidden="false" customHeight="false" outlineLevel="0" collapsed="false">
      <c r="A27" s="0" t="n">
        <v>74</v>
      </c>
      <c r="B27" s="0" t="n">
        <v>706488.78510442</v>
      </c>
      <c r="C27" s="0" t="n">
        <v>3789783.40006506</v>
      </c>
      <c r="D27" s="0" t="n">
        <v>10082035.9587469</v>
      </c>
      <c r="E27" s="0" t="n">
        <v>586214.531571523</v>
      </c>
      <c r="F27" s="0" t="n">
        <v>0.332187789094609</v>
      </c>
      <c r="G27" s="0" t="n">
        <v>0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644786.415071</v>
      </c>
      <c r="C28" s="0" t="n">
        <v>3885085.23747523</v>
      </c>
      <c r="D28" s="0" t="n">
        <v>10184138.5709636</v>
      </c>
      <c r="E28" s="0" t="n">
        <v>602280.564734723</v>
      </c>
      <c r="F28" s="0" t="n">
        <v>0.332037169823778</v>
      </c>
      <c r="G28" s="0" t="n">
        <v>0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755627.805318769</v>
      </c>
      <c r="C29" s="0" t="n">
        <v>4002176.47191137</v>
      </c>
      <c r="D29" s="0" t="n">
        <v>10179349.891738</v>
      </c>
      <c r="E29" s="0" t="n">
        <v>621540.504343538</v>
      </c>
      <c r="F29" s="0" t="n">
        <v>0.334752504666905</v>
      </c>
      <c r="G29" s="0" t="n">
        <v>0</v>
      </c>
      <c r="H29" s="0" t="n">
        <v>0</v>
      </c>
      <c r="I29" s="0" t="n">
        <v>2654879</v>
      </c>
    </row>
    <row r="30" customFormat="false" ht="12.8" hidden="false" customHeight="false" outlineLevel="0" collapsed="false">
      <c r="A30" s="0" t="n">
        <v>77</v>
      </c>
      <c r="B30" s="0" t="n">
        <v>705392.334013786</v>
      </c>
      <c r="C30" s="0" t="n">
        <v>4043268.07317728</v>
      </c>
      <c r="D30" s="0" t="n">
        <v>10066562.7916742</v>
      </c>
      <c r="E30" s="0" t="n">
        <v>809275.818167932</v>
      </c>
      <c r="F30" s="0" t="n">
        <v>0.337192334774773</v>
      </c>
      <c r="G30" s="0" t="n">
        <v>0</v>
      </c>
      <c r="H30" s="0" t="n">
        <v>0</v>
      </c>
      <c r="I30" s="0" t="n">
        <v>2598297</v>
      </c>
    </row>
    <row r="31" customFormat="false" ht="12.8" hidden="false" customHeight="false" outlineLevel="0" collapsed="false">
      <c r="A31" s="0" t="n">
        <v>78</v>
      </c>
      <c r="B31" s="0" t="n">
        <v>789819.230377009</v>
      </c>
      <c r="C31" s="0" t="n">
        <v>4136075.31417077</v>
      </c>
      <c r="D31" s="0" t="n">
        <v>10311122.8256779</v>
      </c>
      <c r="E31" s="0" t="n">
        <v>613568.882659074</v>
      </c>
      <c r="F31" s="0" t="n">
        <v>0.327340225373768</v>
      </c>
      <c r="G31" s="0" t="n">
        <v>0</v>
      </c>
      <c r="H31" s="0" t="n">
        <v>0</v>
      </c>
      <c r="I31" s="0" t="n">
        <v>2543005</v>
      </c>
    </row>
    <row r="32" customFormat="false" ht="12.8" hidden="false" customHeight="false" outlineLevel="0" collapsed="false">
      <c r="A32" s="0" t="n">
        <v>79</v>
      </c>
      <c r="B32" s="0" t="n">
        <v>746160.002489706</v>
      </c>
      <c r="C32" s="0" t="n">
        <v>4138255.18176036</v>
      </c>
      <c r="D32" s="0" t="n">
        <v>10046058.8651437</v>
      </c>
      <c r="E32" s="0" t="n">
        <v>613458.302492607</v>
      </c>
      <c r="F32" s="0" t="n">
        <v>0.331997335167197</v>
      </c>
      <c r="G32" s="0" t="n">
        <v>0</v>
      </c>
      <c r="H32" s="0" t="n">
        <v>0</v>
      </c>
      <c r="I32" s="0" t="n">
        <v>2485881</v>
      </c>
    </row>
    <row r="33" customFormat="false" ht="12.8" hidden="false" customHeight="false" outlineLevel="0" collapsed="false">
      <c r="A33" s="0" t="n">
        <v>80</v>
      </c>
      <c r="B33" s="0" t="n">
        <v>827282.114301453</v>
      </c>
      <c r="C33" s="0" t="n">
        <v>4160741.41902454</v>
      </c>
      <c r="D33" s="0" t="n">
        <v>10014503.5544776</v>
      </c>
      <c r="E33" s="0" t="n">
        <v>603640.599299079</v>
      </c>
      <c r="F33" s="0" t="n">
        <v>0.32991069778072</v>
      </c>
      <c r="G33" s="0" t="n">
        <v>0</v>
      </c>
      <c r="H33" s="0" t="n">
        <v>0</v>
      </c>
      <c r="I33" s="0" t="n">
        <v>2439475</v>
      </c>
    </row>
    <row r="34" customFormat="false" ht="12.8" hidden="false" customHeight="false" outlineLevel="0" collapsed="false">
      <c r="A34" s="0" t="n">
        <v>81</v>
      </c>
      <c r="B34" s="0" t="n">
        <v>786228.253879729</v>
      </c>
      <c r="C34" s="0" t="n">
        <v>4237441.0594952</v>
      </c>
      <c r="D34" s="0" t="n">
        <v>9858637.65713187</v>
      </c>
      <c r="E34" s="0" t="n">
        <v>777173.289452856</v>
      </c>
      <c r="F34" s="0" t="n">
        <v>0.332723609734259</v>
      </c>
      <c r="G34" s="0" t="n">
        <v>0</v>
      </c>
      <c r="H34" s="0" t="n">
        <v>0</v>
      </c>
      <c r="I34" s="0" t="n">
        <v>2386123</v>
      </c>
    </row>
    <row r="35" customFormat="false" ht="12.8" hidden="false" customHeight="false" outlineLevel="0" collapsed="false">
      <c r="A35" s="0" t="n">
        <v>82</v>
      </c>
      <c r="B35" s="0" t="n">
        <v>858306.053776388</v>
      </c>
      <c r="C35" s="0" t="n">
        <v>4245705.6479659</v>
      </c>
      <c r="D35" s="0" t="n">
        <v>9697426.47012789</v>
      </c>
      <c r="E35" s="0" t="n">
        <v>630882.181884743</v>
      </c>
      <c r="F35" s="0" t="n">
        <v>0.33627886939061</v>
      </c>
      <c r="G35" s="0" t="n">
        <v>0</v>
      </c>
      <c r="H35" s="0" t="n">
        <v>0</v>
      </c>
      <c r="I35" s="0" t="n">
        <v>2346614</v>
      </c>
    </row>
    <row r="36" customFormat="false" ht="12.8" hidden="false" customHeight="false" outlineLevel="0" collapsed="false">
      <c r="A36" s="0" t="n">
        <v>83</v>
      </c>
      <c r="B36" s="0" t="n">
        <v>826622.612052457</v>
      </c>
      <c r="C36" s="0" t="n">
        <v>4221231.5429628</v>
      </c>
      <c r="D36" s="0" t="n">
        <v>9518118.30395288</v>
      </c>
      <c r="E36" s="0" t="n">
        <v>596446.154909042</v>
      </c>
      <c r="F36" s="0" t="n">
        <v>0.345046647515542</v>
      </c>
      <c r="G36" s="0" t="n">
        <v>0</v>
      </c>
      <c r="H36" s="0" t="n">
        <v>0</v>
      </c>
      <c r="I36" s="0" t="n">
        <v>2279411</v>
      </c>
    </row>
    <row r="37" customFormat="false" ht="12.8" hidden="false" customHeight="false" outlineLevel="0" collapsed="false">
      <c r="A37" s="0" t="n">
        <v>84</v>
      </c>
      <c r="B37" s="0" t="n">
        <v>876587.530790818</v>
      </c>
      <c r="C37" s="0" t="n">
        <v>4256801.29422605</v>
      </c>
      <c r="D37" s="0" t="n">
        <v>9386036.85622676</v>
      </c>
      <c r="E37" s="0" t="n">
        <v>614465.266118494</v>
      </c>
      <c r="F37" s="0" t="n">
        <v>0.344175248159098</v>
      </c>
      <c r="G37" s="0" t="n">
        <v>0</v>
      </c>
      <c r="H37" s="0" t="n">
        <v>0</v>
      </c>
      <c r="I37" s="0" t="n">
        <v>2203969</v>
      </c>
    </row>
    <row r="38" customFormat="false" ht="12.8" hidden="false" customHeight="false" outlineLevel="0" collapsed="false">
      <c r="A38" s="0" t="n">
        <v>85</v>
      </c>
      <c r="B38" s="0" t="n">
        <v>852790.666938887</v>
      </c>
      <c r="C38" s="0" t="n">
        <v>4231511.35310067</v>
      </c>
      <c r="D38" s="0" t="n">
        <v>9086415.70387725</v>
      </c>
      <c r="E38" s="0" t="n">
        <v>785526.750080565</v>
      </c>
      <c r="F38" s="0" t="n">
        <v>0.353609709728962</v>
      </c>
      <c r="G38" s="0" t="n">
        <v>0</v>
      </c>
      <c r="H38" s="0" t="n">
        <v>0</v>
      </c>
      <c r="I38" s="0" t="n">
        <v>2164017</v>
      </c>
    </row>
    <row r="39" customFormat="false" ht="12.8" hidden="false" customHeight="false" outlineLevel="0" collapsed="false">
      <c r="A39" s="0" t="n">
        <v>86</v>
      </c>
      <c r="B39" s="0" t="n">
        <v>879973.084928907</v>
      </c>
      <c r="C39" s="0" t="n">
        <v>4239313.12852033</v>
      </c>
      <c r="D39" s="0" t="n">
        <v>8774541.72378959</v>
      </c>
      <c r="E39" s="0" t="n">
        <v>620782.766906865</v>
      </c>
      <c r="F39" s="0" t="n">
        <v>0.343969948933261</v>
      </c>
      <c r="G39" s="0" t="n">
        <v>0</v>
      </c>
      <c r="H39" s="0" t="n">
        <v>0</v>
      </c>
      <c r="I39" s="0" t="n">
        <v>2094354</v>
      </c>
    </row>
    <row r="40" customFormat="false" ht="12.8" hidden="false" customHeight="false" outlineLevel="0" collapsed="false">
      <c r="A40" s="0" t="n">
        <v>87</v>
      </c>
      <c r="B40" s="0" t="n">
        <v>841091.111563304</v>
      </c>
      <c r="C40" s="0" t="n">
        <v>4227651.2194227</v>
      </c>
      <c r="D40" s="0" t="n">
        <v>8693768.83997326</v>
      </c>
      <c r="E40" s="0" t="n">
        <v>590026.323649854</v>
      </c>
      <c r="F40" s="0" t="n">
        <v>0.346441985497098</v>
      </c>
      <c r="G40" s="0" t="n">
        <v>0</v>
      </c>
      <c r="H40" s="0" t="n">
        <v>0</v>
      </c>
      <c r="I40" s="0" t="n">
        <v>2051376</v>
      </c>
    </row>
    <row r="41" customFormat="false" ht="12.8" hidden="false" customHeight="false" outlineLevel="0" collapsed="false">
      <c r="A41" s="0" t="n">
        <v>88</v>
      </c>
      <c r="B41" s="0" t="n">
        <v>894621.307952012</v>
      </c>
      <c r="C41" s="0" t="n">
        <v>4223542.02022061</v>
      </c>
      <c r="D41" s="0" t="n">
        <v>8374840.17613982</v>
      </c>
      <c r="E41" s="0" t="n">
        <v>581103.318748044</v>
      </c>
      <c r="F41" s="0" t="n">
        <v>0.347247279573291</v>
      </c>
      <c r="G41" s="0" t="n">
        <v>0</v>
      </c>
      <c r="H41" s="0" t="n">
        <v>0</v>
      </c>
      <c r="I41" s="0" t="n">
        <v>2003598</v>
      </c>
    </row>
    <row r="42" customFormat="false" ht="12.8" hidden="false" customHeight="false" outlineLevel="0" collapsed="false">
      <c r="A42" s="0" t="n">
        <v>89</v>
      </c>
      <c r="B42" s="0" t="n">
        <v>869545.766598991</v>
      </c>
      <c r="C42" s="0" t="n">
        <v>4228752.59895948</v>
      </c>
      <c r="D42" s="0" t="n">
        <v>8392984.74289505</v>
      </c>
      <c r="E42" s="0" t="n">
        <v>741948.191192058</v>
      </c>
      <c r="F42" s="0" t="n">
        <v>0.354290634592583</v>
      </c>
      <c r="G42" s="0" t="n">
        <v>0</v>
      </c>
      <c r="H42" s="0" t="n">
        <v>0</v>
      </c>
      <c r="I42" s="0" t="n">
        <v>1972895</v>
      </c>
    </row>
    <row r="43" customFormat="false" ht="12.8" hidden="false" customHeight="false" outlineLevel="0" collapsed="false">
      <c r="A43" s="0" t="n">
        <v>90</v>
      </c>
      <c r="B43" s="0" t="n">
        <v>899248.913082469</v>
      </c>
      <c r="C43" s="0" t="n">
        <v>4251337.04322905</v>
      </c>
      <c r="D43" s="0" t="n">
        <v>8239177.58617775</v>
      </c>
      <c r="E43" s="0" t="n">
        <v>588342.959758028</v>
      </c>
      <c r="F43" s="0" t="n">
        <v>0.351616135528085</v>
      </c>
      <c r="G43" s="0" t="n">
        <v>0</v>
      </c>
      <c r="H43" s="0" t="n">
        <v>0</v>
      </c>
      <c r="I43" s="0" t="n">
        <v>1934230</v>
      </c>
    </row>
    <row r="44" customFormat="false" ht="12.8" hidden="false" customHeight="false" outlineLevel="0" collapsed="false">
      <c r="A44" s="0" t="n">
        <v>91</v>
      </c>
      <c r="B44" s="0" t="n">
        <v>856090.578206923</v>
      </c>
      <c r="C44" s="0" t="n">
        <v>4231308.94155108</v>
      </c>
      <c r="D44" s="0" t="n">
        <v>8113717.5648167</v>
      </c>
      <c r="E44" s="0" t="n">
        <v>592470.681658136</v>
      </c>
      <c r="F44" s="0" t="n">
        <v>0.353080484646361</v>
      </c>
      <c r="G44" s="0" t="n">
        <v>0</v>
      </c>
      <c r="H44" s="0" t="n">
        <v>0</v>
      </c>
      <c r="I44" s="0" t="n">
        <v>1888668</v>
      </c>
    </row>
    <row r="45" customFormat="false" ht="12.8" hidden="false" customHeight="false" outlineLevel="0" collapsed="false">
      <c r="A45" s="0" t="n">
        <v>92</v>
      </c>
      <c r="B45" s="0" t="n">
        <v>889445.072221476</v>
      </c>
      <c r="C45" s="0" t="n">
        <v>4158307.23679993</v>
      </c>
      <c r="D45" s="0" t="n">
        <v>7778775.5217703</v>
      </c>
      <c r="E45" s="0" t="n">
        <v>572044.649041678</v>
      </c>
      <c r="F45" s="0" t="n">
        <v>0.359080306958739</v>
      </c>
      <c r="G45" s="0" t="n">
        <v>0</v>
      </c>
      <c r="H45" s="0" t="n">
        <v>0</v>
      </c>
      <c r="I45" s="0" t="n">
        <v>1838898</v>
      </c>
    </row>
    <row r="46" customFormat="false" ht="12.8" hidden="false" customHeight="false" outlineLevel="0" collapsed="false">
      <c r="A46" s="0" t="n">
        <v>93</v>
      </c>
      <c r="B46" s="0" t="n">
        <v>846970.553095104</v>
      </c>
      <c r="C46" s="0" t="n">
        <v>4122332.17077688</v>
      </c>
      <c r="D46" s="0" t="n">
        <v>7569438.85886506</v>
      </c>
      <c r="E46" s="0" t="n">
        <v>714832.735496276</v>
      </c>
      <c r="F46" s="0" t="n">
        <v>0.358068010886488</v>
      </c>
      <c r="G46" s="0" t="n">
        <v>0</v>
      </c>
      <c r="H46" s="0" t="n">
        <v>0</v>
      </c>
      <c r="I46" s="0" t="n">
        <v>1814110</v>
      </c>
    </row>
    <row r="47" customFormat="false" ht="12.8" hidden="false" customHeight="false" outlineLevel="0" collapsed="false">
      <c r="A47" s="0" t="n">
        <v>94</v>
      </c>
      <c r="B47" s="0" t="n">
        <v>876925.71956688</v>
      </c>
      <c r="C47" s="0" t="n">
        <v>4117039.52844216</v>
      </c>
      <c r="D47" s="0" t="n">
        <v>7476838.02112904</v>
      </c>
      <c r="E47" s="0" t="n">
        <v>543989.548169311</v>
      </c>
      <c r="F47" s="0" t="n">
        <v>0.357730608655471</v>
      </c>
      <c r="G47" s="0" t="n">
        <v>0</v>
      </c>
      <c r="H47" s="0" t="n">
        <v>0</v>
      </c>
      <c r="I47" s="0" t="n">
        <v>1785516</v>
      </c>
    </row>
    <row r="48" customFormat="false" ht="12.8" hidden="false" customHeight="false" outlineLevel="0" collapsed="false">
      <c r="A48" s="0" t="n">
        <v>95</v>
      </c>
      <c r="B48" s="0" t="n">
        <v>838492.228068921</v>
      </c>
      <c r="C48" s="0" t="n">
        <v>4096311.09982421</v>
      </c>
      <c r="D48" s="0" t="n">
        <v>7456011.76096579</v>
      </c>
      <c r="E48" s="0" t="n">
        <v>529962.868801237</v>
      </c>
      <c r="F48" s="0" t="n">
        <v>0.355488526006959</v>
      </c>
      <c r="G48" s="0" t="n">
        <v>0</v>
      </c>
      <c r="H48" s="0" t="n">
        <v>0</v>
      </c>
      <c r="I48" s="0" t="n">
        <v>1741893</v>
      </c>
    </row>
    <row r="49" customFormat="false" ht="12.8" hidden="false" customHeight="false" outlineLevel="0" collapsed="false">
      <c r="A49" s="0" t="n">
        <v>96</v>
      </c>
      <c r="B49" s="0" t="n">
        <v>844970.900631156</v>
      </c>
      <c r="C49" s="0" t="n">
        <v>4064254.17682918</v>
      </c>
      <c r="D49" s="0" t="n">
        <v>7321949.5546549</v>
      </c>
      <c r="E49" s="0" t="n">
        <v>505193.380990631</v>
      </c>
      <c r="F49" s="0" t="n">
        <v>0.34713186915558</v>
      </c>
      <c r="G49" s="0" t="n">
        <v>0</v>
      </c>
      <c r="H49" s="0" t="n">
        <v>0</v>
      </c>
      <c r="I49" s="0" t="n">
        <v>1712849</v>
      </c>
    </row>
    <row r="50" customFormat="false" ht="12.8" hidden="false" customHeight="false" outlineLevel="0" collapsed="false">
      <c r="A50" s="0" t="n">
        <v>97</v>
      </c>
      <c r="B50" s="0" t="n">
        <v>818730.051373943</v>
      </c>
      <c r="C50" s="0" t="n">
        <v>4021239.95456481</v>
      </c>
      <c r="D50" s="0" t="n">
        <v>7199194.30682409</v>
      </c>
      <c r="E50" s="0" t="n">
        <v>610805.377749982</v>
      </c>
      <c r="F50" s="0" t="n">
        <v>0.348820766121661</v>
      </c>
      <c r="G50" s="0" t="n">
        <v>0</v>
      </c>
      <c r="H50" s="0" t="n">
        <v>0</v>
      </c>
      <c r="I50" s="0" t="n">
        <v>1688908</v>
      </c>
    </row>
    <row r="51" customFormat="false" ht="12.8" hidden="false" customHeight="false" outlineLevel="0" collapsed="false">
      <c r="A51" s="0" t="n">
        <v>98</v>
      </c>
      <c r="B51" s="0" t="n">
        <v>854200.578032214</v>
      </c>
      <c r="C51" s="0" t="n">
        <v>3973996.42397818</v>
      </c>
      <c r="D51" s="0" t="n">
        <v>7187837.86529596</v>
      </c>
      <c r="E51" s="0" t="n">
        <v>481750.594924453</v>
      </c>
      <c r="F51" s="0" t="n">
        <v>0.35353730996741</v>
      </c>
      <c r="G51" s="0" t="n">
        <v>0</v>
      </c>
      <c r="H51" s="0" t="n">
        <v>0</v>
      </c>
      <c r="I51" s="0" t="n">
        <v>1652593</v>
      </c>
    </row>
    <row r="52" customFormat="false" ht="12.8" hidden="false" customHeight="false" outlineLevel="0" collapsed="false">
      <c r="A52" s="0" t="n">
        <v>99</v>
      </c>
      <c r="B52" s="0" t="n">
        <v>805604.776400183</v>
      </c>
      <c r="C52" s="0" t="n">
        <v>3960251.51162661</v>
      </c>
      <c r="D52" s="0" t="n">
        <v>7176162.87359209</v>
      </c>
      <c r="E52" s="0" t="n">
        <v>446458.447962041</v>
      </c>
      <c r="F52" s="0" t="n">
        <v>0.345612788872237</v>
      </c>
      <c r="G52" s="0" t="n">
        <v>0</v>
      </c>
      <c r="H52" s="0" t="n">
        <v>0</v>
      </c>
      <c r="I52" s="0" t="n">
        <v>1611831</v>
      </c>
    </row>
    <row r="53" customFormat="false" ht="12.8" hidden="false" customHeight="false" outlineLevel="0" collapsed="false">
      <c r="A53" s="0" t="n">
        <v>100</v>
      </c>
      <c r="B53" s="0" t="n">
        <v>817273.595508835</v>
      </c>
      <c r="C53" s="0" t="n">
        <v>3949175.74139682</v>
      </c>
      <c r="D53" s="0" t="n">
        <v>7183057.15721443</v>
      </c>
      <c r="E53" s="0" t="n">
        <v>451413.999526528</v>
      </c>
      <c r="F53" s="0" t="n">
        <v>0.342607447068627</v>
      </c>
      <c r="G53" s="0" t="n">
        <v>0</v>
      </c>
      <c r="H53" s="0" t="n">
        <v>0</v>
      </c>
      <c r="I53" s="0" t="n">
        <v>1585908</v>
      </c>
    </row>
    <row r="54" customFormat="false" ht="12.8" hidden="false" customHeight="false" outlineLevel="0" collapsed="false">
      <c r="A54" s="0" t="n">
        <v>101</v>
      </c>
      <c r="B54" s="0" t="n">
        <v>812752.09520094</v>
      </c>
      <c r="C54" s="0" t="n">
        <v>3883502.98192269</v>
      </c>
      <c r="D54" s="0" t="n">
        <v>6939337.52019722</v>
      </c>
      <c r="E54" s="0" t="n">
        <v>537965.451609479</v>
      </c>
      <c r="F54" s="0" t="n">
        <v>0.352283141297371</v>
      </c>
      <c r="G54" s="0" t="n">
        <v>0</v>
      </c>
      <c r="H54" s="0" t="n">
        <v>0</v>
      </c>
      <c r="I54" s="0" t="n">
        <v>1568255</v>
      </c>
    </row>
    <row r="55" customFormat="false" ht="12.8" hidden="false" customHeight="false" outlineLevel="0" collapsed="false">
      <c r="A55" s="0" t="n">
        <v>102</v>
      </c>
      <c r="B55" s="0" t="n">
        <v>821274.742008886</v>
      </c>
      <c r="C55" s="0" t="n">
        <v>3843092.25504994</v>
      </c>
      <c r="D55" s="0" t="n">
        <v>6777101.08589522</v>
      </c>
      <c r="E55" s="0" t="n">
        <v>408427.534196314</v>
      </c>
      <c r="F55" s="0" t="n">
        <v>0.351608430698799</v>
      </c>
      <c r="G55" s="0" t="n">
        <v>0</v>
      </c>
      <c r="H55" s="0" t="n">
        <v>0</v>
      </c>
      <c r="I55" s="0" t="n">
        <v>1547868</v>
      </c>
    </row>
    <row r="56" customFormat="false" ht="12.8" hidden="false" customHeight="false" outlineLevel="0" collapsed="false">
      <c r="A56" s="0" t="n">
        <v>103</v>
      </c>
      <c r="B56" s="0" t="n">
        <v>795340.301966731</v>
      </c>
      <c r="C56" s="0" t="n">
        <v>3808202.67827392</v>
      </c>
      <c r="D56" s="0" t="n">
        <v>6609248.74136924</v>
      </c>
      <c r="E56" s="0" t="n">
        <v>386845.036269223</v>
      </c>
      <c r="F56" s="0" t="n">
        <v>0.351319839781887</v>
      </c>
      <c r="G56" s="0" t="n">
        <v>0</v>
      </c>
      <c r="H56" s="0" t="n">
        <v>0</v>
      </c>
      <c r="I56" s="0" t="n">
        <v>1510314</v>
      </c>
    </row>
    <row r="57" customFormat="false" ht="12.8" hidden="false" customHeight="false" outlineLevel="0" collapsed="false">
      <c r="A57" s="0" t="n">
        <v>104</v>
      </c>
      <c r="B57" s="0" t="n">
        <v>793515.086175333</v>
      </c>
      <c r="C57" s="0" t="n">
        <v>3786582.91642946</v>
      </c>
      <c r="D57" s="0" t="n">
        <v>6500760.87307968</v>
      </c>
      <c r="E57" s="0" t="n">
        <v>388576.915776795</v>
      </c>
      <c r="F57" s="0" t="n">
        <v>0.3452822954854</v>
      </c>
      <c r="G57" s="0" t="n">
        <v>0</v>
      </c>
      <c r="H57" s="0" t="n">
        <v>0</v>
      </c>
      <c r="I57" s="0" t="n">
        <v>1484457</v>
      </c>
    </row>
    <row r="58" customFormat="false" ht="12.8" hidden="false" customHeight="false" outlineLevel="0" collapsed="false">
      <c r="A58" s="0" t="n">
        <v>105</v>
      </c>
      <c r="B58" s="0" t="n">
        <v>769842.938694515</v>
      </c>
      <c r="C58" s="0" t="n">
        <v>3772774.39481279</v>
      </c>
      <c r="D58" s="0" t="n">
        <v>6480639.3873492</v>
      </c>
      <c r="E58" s="0" t="n">
        <v>456875.591952824</v>
      </c>
      <c r="F58" s="0" t="n">
        <v>0.344922366508264</v>
      </c>
      <c r="G58" s="0" t="n">
        <v>0</v>
      </c>
      <c r="H58" s="0" t="n">
        <v>0</v>
      </c>
      <c r="I58" s="0" t="n">
        <v>1477880</v>
      </c>
    </row>
    <row r="59" customFormat="false" ht="12.8" hidden="false" customHeight="false" outlineLevel="0" collapsed="false">
      <c r="A59" s="0" t="n">
        <v>106</v>
      </c>
      <c r="B59" s="0" t="n">
        <v>759670.658615372</v>
      </c>
      <c r="C59" s="0" t="n">
        <v>3747997.34388437</v>
      </c>
      <c r="D59" s="0" t="n">
        <v>6432781.0984372</v>
      </c>
      <c r="E59" s="0" t="n">
        <v>355225.208443906</v>
      </c>
      <c r="F59" s="0" t="n">
        <v>0.334296788299405</v>
      </c>
      <c r="G59" s="0" t="n">
        <v>0</v>
      </c>
      <c r="H59" s="0" t="n">
        <v>0</v>
      </c>
      <c r="I59" s="0" t="n">
        <v>1452622</v>
      </c>
    </row>
    <row r="60" customFormat="false" ht="12.8" hidden="false" customHeight="false" outlineLevel="0" collapsed="false">
      <c r="A60" s="0" t="n">
        <v>107</v>
      </c>
      <c r="B60" s="0" t="n">
        <v>733757.460676819</v>
      </c>
      <c r="C60" s="0" t="n">
        <v>3735480.41456996</v>
      </c>
      <c r="D60" s="0" t="n">
        <v>6438417.62216478</v>
      </c>
      <c r="E60" s="0" t="n">
        <v>341807.843210258</v>
      </c>
      <c r="F60" s="0" t="n">
        <v>0.332792601385488</v>
      </c>
      <c r="G60" s="0" t="n">
        <v>0</v>
      </c>
      <c r="H60" s="0" t="n">
        <v>0</v>
      </c>
      <c r="I60" s="0" t="n">
        <v>1438776</v>
      </c>
    </row>
    <row r="61" customFormat="false" ht="12.8" hidden="false" customHeight="false" outlineLevel="0" collapsed="false">
      <c r="A61" s="0" t="n">
        <v>108</v>
      </c>
      <c r="B61" s="0" t="n">
        <v>740357.060379372</v>
      </c>
      <c r="C61" s="0" t="n">
        <v>3708886.64142655</v>
      </c>
      <c r="D61" s="0" t="n">
        <v>6338433.50359842</v>
      </c>
      <c r="E61" s="0" t="n">
        <v>330258.061717839</v>
      </c>
      <c r="F61" s="0" t="n">
        <v>0.329742225757538</v>
      </c>
      <c r="G61" s="0" t="n">
        <v>0</v>
      </c>
      <c r="H61" s="0" t="n">
        <v>0</v>
      </c>
      <c r="I61" s="0" t="n">
        <v>1425602</v>
      </c>
    </row>
    <row r="62" customFormat="false" ht="12.8" hidden="false" customHeight="false" outlineLevel="0" collapsed="false">
      <c r="A62" s="0" t="n">
        <v>109</v>
      </c>
      <c r="B62" s="0" t="n">
        <v>680617.990759292</v>
      </c>
      <c r="C62" s="0" t="n">
        <v>3682472.61485393</v>
      </c>
      <c r="D62" s="0" t="n">
        <v>6359011.30515157</v>
      </c>
      <c r="E62" s="0" t="n">
        <v>378392.972205835</v>
      </c>
      <c r="F62" s="0" t="n">
        <v>0.314503160394937</v>
      </c>
      <c r="G62" s="0" t="n">
        <v>0</v>
      </c>
      <c r="H62" s="0" t="n">
        <v>0</v>
      </c>
      <c r="I62" s="0" t="n">
        <v>1415449</v>
      </c>
    </row>
    <row r="63" customFormat="false" ht="12.8" hidden="false" customHeight="false" outlineLevel="0" collapsed="false">
      <c r="A63" s="0" t="n">
        <v>110</v>
      </c>
      <c r="B63" s="0" t="n">
        <v>672448.903657798</v>
      </c>
      <c r="C63" s="0" t="n">
        <v>3601698.41279531</v>
      </c>
      <c r="D63" s="0" t="n">
        <v>6260285.00072425</v>
      </c>
      <c r="E63" s="0" t="n">
        <v>306050.461427698</v>
      </c>
      <c r="F63" s="0" t="n">
        <v>0.309116385841959</v>
      </c>
      <c r="G63" s="0" t="n">
        <v>0</v>
      </c>
      <c r="H63" s="0" t="n">
        <v>0</v>
      </c>
      <c r="I63" s="0" t="n">
        <v>1390006</v>
      </c>
    </row>
    <row r="64" customFormat="false" ht="12.8" hidden="false" customHeight="false" outlineLevel="0" collapsed="false">
      <c r="A64" s="0" t="n">
        <v>111</v>
      </c>
      <c r="B64" s="0" t="n">
        <v>660735.634881877</v>
      </c>
      <c r="C64" s="0" t="n">
        <v>3550002.54082932</v>
      </c>
      <c r="D64" s="0" t="n">
        <v>6022181.90083057</v>
      </c>
      <c r="E64" s="0" t="n">
        <v>278823.171935167</v>
      </c>
      <c r="F64" s="0" t="n">
        <v>0.314667281900771</v>
      </c>
      <c r="G64" s="0" t="n">
        <v>0</v>
      </c>
      <c r="H64" s="0" t="n">
        <v>0</v>
      </c>
      <c r="I64" s="0" t="n">
        <v>1335982</v>
      </c>
    </row>
    <row r="65" customFormat="false" ht="12.8" hidden="false" customHeight="false" outlineLevel="0" collapsed="false">
      <c r="A65" s="0" t="n">
        <v>112</v>
      </c>
      <c r="B65" s="0" t="n">
        <v>691157.88277991</v>
      </c>
      <c r="C65" s="0" t="n">
        <v>3536143.97380854</v>
      </c>
      <c r="D65" s="0" t="n">
        <v>5859270.82368844</v>
      </c>
      <c r="E65" s="0" t="n">
        <v>266805.646882962</v>
      </c>
      <c r="F65" s="0" t="n">
        <v>0.325157849799711</v>
      </c>
      <c r="G65" s="0" t="n">
        <v>0</v>
      </c>
      <c r="H65" s="0" t="n">
        <v>0</v>
      </c>
      <c r="I65" s="0" t="n">
        <v>1309732</v>
      </c>
    </row>
    <row r="66" customFormat="false" ht="12.8" hidden="false" customHeight="false" outlineLevel="0" collapsed="false">
      <c r="A66" s="0" t="n">
        <v>113</v>
      </c>
      <c r="B66" s="0" t="n">
        <v>672375.483339805</v>
      </c>
      <c r="C66" s="0" t="n">
        <v>3502594.88296147</v>
      </c>
      <c r="D66" s="0" t="n">
        <v>5800577.48935907</v>
      </c>
      <c r="E66" s="0" t="n">
        <v>288304.99662216</v>
      </c>
      <c r="F66" s="0" t="n">
        <v>0.330631212123139</v>
      </c>
      <c r="G66" s="0" t="n">
        <v>0</v>
      </c>
      <c r="H66" s="0" t="n">
        <v>0</v>
      </c>
      <c r="I66" s="0" t="n">
        <v>1285367</v>
      </c>
    </row>
    <row r="67" customFormat="false" ht="12.8" hidden="false" customHeight="false" outlineLevel="0" collapsed="false">
      <c r="A67" s="0" t="n">
        <v>114</v>
      </c>
      <c r="B67" s="0" t="n">
        <v>654733.635282646</v>
      </c>
      <c r="C67" s="0" t="n">
        <v>3437539.48173787</v>
      </c>
      <c r="D67" s="0" t="n">
        <v>5815180.12042907</v>
      </c>
      <c r="E67" s="0" t="n">
        <v>227056.462746408</v>
      </c>
      <c r="F67" s="0" t="n">
        <v>0.319600399989927</v>
      </c>
      <c r="G67" s="0" t="n">
        <v>0</v>
      </c>
      <c r="H67" s="0" t="n">
        <v>0</v>
      </c>
      <c r="I67" s="0" t="n">
        <v>1274023</v>
      </c>
    </row>
    <row r="68" customFormat="false" ht="12.8" hidden="false" customHeight="false" outlineLevel="0" collapsed="false">
      <c r="A68" s="0" t="n">
        <v>115</v>
      </c>
      <c r="B68" s="0" t="n">
        <v>625412.408193066</v>
      </c>
      <c r="C68" s="0" t="n">
        <v>3401657.0171644</v>
      </c>
      <c r="D68" s="0" t="n">
        <v>5532792.80457022</v>
      </c>
      <c r="E68" s="0" t="n">
        <v>221939.867901207</v>
      </c>
      <c r="F68" s="0" t="n">
        <v>0.315887370812932</v>
      </c>
      <c r="G68" s="0" t="n">
        <v>0</v>
      </c>
      <c r="H68" s="0" t="n">
        <v>0</v>
      </c>
      <c r="I68" s="0" t="n">
        <v>1257765</v>
      </c>
    </row>
    <row r="69" customFormat="false" ht="12.8" hidden="false" customHeight="false" outlineLevel="0" collapsed="false">
      <c r="A69" s="0" t="n">
        <v>116</v>
      </c>
      <c r="B69" s="0" t="n">
        <v>622974.947200543</v>
      </c>
      <c r="C69" s="0" t="n">
        <v>3365429.63633337</v>
      </c>
      <c r="D69" s="0" t="n">
        <v>5569617.63196879</v>
      </c>
      <c r="E69" s="0" t="n">
        <v>190282.522284104</v>
      </c>
      <c r="F69" s="0" t="n">
        <v>0.312367727041713</v>
      </c>
      <c r="G69" s="0" t="n">
        <v>0</v>
      </c>
      <c r="H69" s="0" t="n">
        <v>0</v>
      </c>
      <c r="I69" s="0" t="n">
        <v>1243881</v>
      </c>
    </row>
    <row r="70" customFormat="false" ht="12.8" hidden="false" customHeight="false" outlineLevel="0" collapsed="false">
      <c r="A70" s="0" t="n">
        <v>117</v>
      </c>
      <c r="B70" s="0" t="n">
        <v>607973.190019748</v>
      </c>
      <c r="C70" s="0" t="n">
        <v>3312543.11831647</v>
      </c>
      <c r="D70" s="0" t="n">
        <v>5593424.95728678</v>
      </c>
      <c r="E70" s="0" t="n">
        <v>243752.822346975</v>
      </c>
      <c r="F70" s="0" t="n">
        <v>0.315971403339949</v>
      </c>
      <c r="G70" s="0" t="n">
        <v>0</v>
      </c>
      <c r="H70" s="0" t="n">
        <v>0</v>
      </c>
      <c r="I70" s="0" t="n">
        <v>1230983</v>
      </c>
    </row>
    <row r="71" customFormat="false" ht="12.8" hidden="false" customHeight="false" outlineLevel="0" collapsed="false">
      <c r="A71" s="0" t="n">
        <v>118</v>
      </c>
      <c r="B71" s="0" t="n">
        <v>584377.955142811</v>
      </c>
      <c r="C71" s="0" t="n">
        <v>3265311.45562601</v>
      </c>
      <c r="D71" s="0" t="n">
        <v>5573092.22710042</v>
      </c>
      <c r="E71" s="0" t="n">
        <v>160906.895087635</v>
      </c>
      <c r="F71" s="0" t="n">
        <v>0.303631480472394</v>
      </c>
      <c r="G71" s="0" t="n">
        <v>0</v>
      </c>
      <c r="H71" s="0" t="n">
        <v>0</v>
      </c>
      <c r="I71" s="0" t="n">
        <v>1201399</v>
      </c>
    </row>
    <row r="72" customFormat="false" ht="12.8" hidden="false" customHeight="false" outlineLevel="0" collapsed="false">
      <c r="A72" s="0" t="n">
        <v>119</v>
      </c>
      <c r="B72" s="0" t="n">
        <v>586585.406975732</v>
      </c>
      <c r="C72" s="0" t="n">
        <v>3246410.91356921</v>
      </c>
      <c r="D72" s="0" t="n">
        <v>5376636.89900415</v>
      </c>
      <c r="E72" s="0" t="n">
        <v>136381.257720834</v>
      </c>
      <c r="F72" s="0" t="n">
        <v>0.313638539555567</v>
      </c>
      <c r="G72" s="0" t="n">
        <v>0</v>
      </c>
      <c r="H72" s="0" t="n">
        <v>0</v>
      </c>
      <c r="I72" s="0" t="n">
        <v>1180731</v>
      </c>
    </row>
    <row r="73" customFormat="false" ht="12.8" hidden="false" customHeight="false" outlineLevel="0" collapsed="false">
      <c r="A73" s="0" t="n">
        <v>120</v>
      </c>
      <c r="B73" s="0" t="n">
        <v>544940.053176463</v>
      </c>
      <c r="C73" s="0" t="n">
        <v>3148876.93940574</v>
      </c>
      <c r="D73" s="0" t="n">
        <v>5487479.49041627</v>
      </c>
      <c r="E73" s="0" t="n">
        <v>138392.718361487</v>
      </c>
      <c r="F73" s="0" t="n">
        <v>0.293290943090823</v>
      </c>
      <c r="G73" s="0" t="n">
        <v>0</v>
      </c>
      <c r="H73" s="0" t="n">
        <v>0</v>
      </c>
      <c r="I73" s="0" t="n">
        <v>1149409</v>
      </c>
    </row>
    <row r="74" customFormat="false" ht="12.8" hidden="false" customHeight="false" outlineLevel="0" collapsed="false">
      <c r="A74" s="0" t="n">
        <v>121</v>
      </c>
      <c r="B74" s="0" t="n">
        <v>540582.575382251</v>
      </c>
      <c r="C74" s="0" t="n">
        <v>3120142.49020796</v>
      </c>
      <c r="D74" s="0" t="n">
        <v>5351272.19901776</v>
      </c>
      <c r="E74" s="0" t="n">
        <v>159454.055904586</v>
      </c>
      <c r="F74" s="0" t="n">
        <v>0.300470754913223</v>
      </c>
      <c r="G74" s="0" t="n">
        <v>0</v>
      </c>
      <c r="H74" s="0" t="n">
        <v>0</v>
      </c>
      <c r="I74" s="0" t="n">
        <v>1117594</v>
      </c>
    </row>
    <row r="75" customFormat="false" ht="12.8" hidden="false" customHeight="false" outlineLevel="0" collapsed="false">
      <c r="A75" s="0" t="n">
        <v>122</v>
      </c>
      <c r="B75" s="0" t="n">
        <v>545273.610048544</v>
      </c>
      <c r="C75" s="0" t="n">
        <v>3078874.47391992</v>
      </c>
      <c r="D75" s="0" t="n">
        <v>5319591.65203543</v>
      </c>
      <c r="E75" s="0" t="n">
        <v>111148.412559206</v>
      </c>
      <c r="F75" s="0" t="n">
        <v>0.301231822086421</v>
      </c>
      <c r="G75" s="0" t="n">
        <v>0</v>
      </c>
      <c r="H75" s="0" t="n">
        <v>0</v>
      </c>
      <c r="I75" s="0" t="n">
        <v>1096987</v>
      </c>
    </row>
    <row r="76" customFormat="false" ht="12.8" hidden="false" customHeight="false" outlineLevel="0" collapsed="false">
      <c r="A76" s="0" t="n">
        <v>123</v>
      </c>
      <c r="B76" s="0" t="n">
        <v>531862.08573184</v>
      </c>
      <c r="C76" s="0" t="n">
        <v>2979639.4100588</v>
      </c>
      <c r="D76" s="0" t="n">
        <v>5100419.51608634</v>
      </c>
      <c r="E76" s="0" t="n">
        <v>119265.734378465</v>
      </c>
      <c r="F76" s="0" t="n">
        <v>0.30539376564118</v>
      </c>
      <c r="G76" s="0" t="n">
        <v>0</v>
      </c>
      <c r="H76" s="0" t="n">
        <v>0</v>
      </c>
      <c r="I76" s="0" t="n">
        <v>1081279</v>
      </c>
    </row>
    <row r="77" customFormat="false" ht="12.8" hidden="false" customHeight="false" outlineLevel="0" collapsed="false">
      <c r="A77" s="0" t="n">
        <v>124</v>
      </c>
      <c r="B77" s="0" t="n">
        <v>496709.019148534</v>
      </c>
      <c r="C77" s="0" t="n">
        <v>2900725.69627983</v>
      </c>
      <c r="D77" s="0" t="n">
        <v>5182098.56464467</v>
      </c>
      <c r="E77" s="0" t="n">
        <v>144451.344555563</v>
      </c>
      <c r="F77" s="0" t="n">
        <v>0.288080518621685</v>
      </c>
      <c r="G77" s="0" t="n">
        <v>0</v>
      </c>
      <c r="H77" s="0" t="n">
        <v>0</v>
      </c>
      <c r="I77" s="0" t="n">
        <v>1039240</v>
      </c>
    </row>
    <row r="78" customFormat="false" ht="12.8" hidden="false" customHeight="false" outlineLevel="0" collapsed="false">
      <c r="A78" s="0" t="n">
        <v>125</v>
      </c>
      <c r="B78" s="0" t="n">
        <v>481236.663279006</v>
      </c>
      <c r="C78" s="0" t="n">
        <v>2852187.98778895</v>
      </c>
      <c r="D78" s="0" t="n">
        <v>5031093.62736507</v>
      </c>
      <c r="E78" s="0" t="n">
        <v>165048.31345594</v>
      </c>
      <c r="F78" s="0" t="n">
        <v>0.290385539397872</v>
      </c>
      <c r="G78" s="0" t="n">
        <v>0</v>
      </c>
      <c r="H78" s="0" t="n">
        <v>0</v>
      </c>
      <c r="I78" s="0" t="n">
        <v>991381</v>
      </c>
    </row>
    <row r="79" customFormat="false" ht="12.8" hidden="false" customHeight="false" outlineLevel="0" collapsed="false">
      <c r="A79" s="0" t="n">
        <v>126</v>
      </c>
      <c r="B79" s="0" t="n">
        <v>429562.696506662</v>
      </c>
      <c r="C79" s="0" t="n">
        <v>2823350.78760546</v>
      </c>
      <c r="D79" s="0" t="n">
        <v>4984374.06403187</v>
      </c>
      <c r="E79" s="0" t="n">
        <v>102568.590902072</v>
      </c>
      <c r="F79" s="0" t="n">
        <v>0.261893634721052</v>
      </c>
      <c r="G79" s="0" t="n">
        <v>0</v>
      </c>
      <c r="H79" s="0" t="n">
        <v>0</v>
      </c>
      <c r="I79" s="0" t="n">
        <v>958160</v>
      </c>
    </row>
    <row r="80" customFormat="false" ht="12.8" hidden="false" customHeight="false" outlineLevel="0" collapsed="false">
      <c r="A80" s="0" t="n">
        <v>127</v>
      </c>
      <c r="B80" s="0" t="n">
        <v>442312.532099369</v>
      </c>
      <c r="C80" s="0" t="n">
        <v>2730795.81682582</v>
      </c>
      <c r="D80" s="0" t="n">
        <v>4723782.28826391</v>
      </c>
      <c r="E80" s="0" t="n">
        <v>113674.105331728</v>
      </c>
      <c r="F80" s="0" t="n">
        <v>0.2819691031423</v>
      </c>
      <c r="G80" s="0" t="n">
        <v>0</v>
      </c>
      <c r="H80" s="0" t="n">
        <v>0</v>
      </c>
      <c r="I80" s="0" t="n">
        <v>934559</v>
      </c>
    </row>
    <row r="81" customFormat="false" ht="12.8" hidden="false" customHeight="false" outlineLevel="0" collapsed="false">
      <c r="A81" s="0" t="n">
        <v>128</v>
      </c>
      <c r="B81" s="0" t="n">
        <v>446092.835950908</v>
      </c>
      <c r="C81" s="0" t="n">
        <v>2671194.82283243</v>
      </c>
      <c r="D81" s="0" t="n">
        <v>4586118.73104621</v>
      </c>
      <c r="E81" s="0" t="n">
        <v>103695.696898854</v>
      </c>
      <c r="F81" s="0" t="n">
        <v>0.28566897178517</v>
      </c>
      <c r="G81" s="0" t="n">
        <v>0</v>
      </c>
      <c r="H81" s="0" t="n">
        <v>0</v>
      </c>
      <c r="I81" s="0" t="n">
        <v>897253</v>
      </c>
    </row>
    <row r="82" customFormat="false" ht="12.8" hidden="false" customHeight="false" outlineLevel="0" collapsed="false">
      <c r="A82" s="0" t="n">
        <v>129</v>
      </c>
      <c r="B82" s="0" t="n">
        <v>412939.438216737</v>
      </c>
      <c r="C82" s="0" t="n">
        <v>2638858.05342453</v>
      </c>
      <c r="D82" s="0" t="n">
        <v>4628232.05734619</v>
      </c>
      <c r="E82" s="0" t="n">
        <v>108977.377007836</v>
      </c>
      <c r="F82" s="0" t="n">
        <v>0.272929644579373</v>
      </c>
      <c r="G82" s="0" t="n">
        <v>0</v>
      </c>
      <c r="H82" s="0" t="n">
        <v>0</v>
      </c>
      <c r="I82" s="0" t="n">
        <v>876893</v>
      </c>
    </row>
    <row r="83" customFormat="false" ht="12.8" hidden="false" customHeight="false" outlineLevel="0" collapsed="false">
      <c r="A83" s="0" t="n">
        <v>130</v>
      </c>
      <c r="B83" s="0" t="n">
        <v>396650.647314598</v>
      </c>
      <c r="C83" s="0" t="n">
        <v>2598478.07838843</v>
      </c>
      <c r="D83" s="0" t="n">
        <v>4479103.9366821</v>
      </c>
      <c r="E83" s="0" t="n">
        <v>94750.6167834931</v>
      </c>
      <c r="F83" s="0" t="n">
        <v>0.264512398908529</v>
      </c>
      <c r="G83" s="0" t="n">
        <v>0</v>
      </c>
      <c r="H83" s="0" t="n">
        <v>0</v>
      </c>
      <c r="I83" s="0" t="n">
        <v>830720</v>
      </c>
    </row>
    <row r="84" customFormat="false" ht="12.8" hidden="false" customHeight="false" outlineLevel="0" collapsed="false">
      <c r="A84" s="0" t="n">
        <v>131</v>
      </c>
      <c r="B84" s="0" t="n">
        <v>379404.456089255</v>
      </c>
      <c r="C84" s="0" t="n">
        <v>2456021.93684781</v>
      </c>
      <c r="D84" s="0" t="n">
        <v>4303714.36755929</v>
      </c>
      <c r="E84" s="0" t="n">
        <v>97384.9905572548</v>
      </c>
      <c r="F84" s="0" t="n">
        <v>0.265842137052426</v>
      </c>
      <c r="G84" s="0" t="n">
        <v>0</v>
      </c>
      <c r="H84" s="0" t="n">
        <v>0</v>
      </c>
      <c r="I84" s="0" t="n">
        <v>806605</v>
      </c>
    </row>
    <row r="85" customFormat="false" ht="12.8" hidden="false" customHeight="false" outlineLevel="0" collapsed="false">
      <c r="A85" s="0" t="n">
        <v>132</v>
      </c>
      <c r="B85" s="0" t="n">
        <v>381356.549365937</v>
      </c>
      <c r="C85" s="0" t="n">
        <v>2422867.4183842</v>
      </c>
      <c r="D85" s="0" t="n">
        <v>4277885.75906211</v>
      </c>
      <c r="E85" s="0" t="n">
        <v>85416.5016821334</v>
      </c>
      <c r="F85" s="0" t="n">
        <v>0.266201597286448</v>
      </c>
      <c r="G85" s="0" t="n">
        <v>0</v>
      </c>
      <c r="H85" s="0" t="n">
        <v>0</v>
      </c>
      <c r="I85" s="0" t="n">
        <v>790529</v>
      </c>
    </row>
    <row r="86" customFormat="false" ht="12.8" hidden="false" customHeight="false" outlineLevel="0" collapsed="false">
      <c r="A86" s="0" t="n">
        <v>133</v>
      </c>
      <c r="B86" s="0" t="n">
        <v>350660.36324058</v>
      </c>
      <c r="C86" s="0" t="n">
        <v>2362341.29827046</v>
      </c>
      <c r="D86" s="0" t="n">
        <v>4261914.58835326</v>
      </c>
      <c r="E86" s="0" t="n">
        <v>79928.3275512667</v>
      </c>
      <c r="F86" s="0" t="n">
        <v>0.257362006433505</v>
      </c>
      <c r="G86" s="0" t="n">
        <v>0</v>
      </c>
      <c r="H86" s="0" t="n">
        <v>0</v>
      </c>
      <c r="I86" s="0" t="n">
        <v>754129</v>
      </c>
    </row>
    <row r="87" customFormat="false" ht="12.8" hidden="false" customHeight="false" outlineLevel="0" collapsed="false">
      <c r="A87" s="0" t="n">
        <v>134</v>
      </c>
      <c r="B87" s="0" t="n">
        <v>369130.094430494</v>
      </c>
      <c r="C87" s="0" t="n">
        <v>2285886.34148748</v>
      </c>
      <c r="D87" s="0" t="n">
        <v>4196564.05388778</v>
      </c>
      <c r="E87" s="0" t="n">
        <v>72514.8520285188</v>
      </c>
      <c r="F87" s="0" t="n">
        <v>0.272903639612626</v>
      </c>
      <c r="G87" s="0" t="n">
        <v>0</v>
      </c>
      <c r="H87" s="0" t="n">
        <v>0</v>
      </c>
      <c r="I87" s="0" t="n">
        <v>733208</v>
      </c>
    </row>
    <row r="88" customFormat="false" ht="12.8" hidden="false" customHeight="false" outlineLevel="0" collapsed="false">
      <c r="A88" s="0" t="n">
        <v>135</v>
      </c>
      <c r="B88" s="0" t="n">
        <v>325238.522105873</v>
      </c>
      <c r="C88" s="0" t="n">
        <v>2248735.85479375</v>
      </c>
      <c r="D88" s="0" t="n">
        <v>4130506.30563314</v>
      </c>
      <c r="E88" s="0" t="n">
        <v>65331.6249521781</v>
      </c>
      <c r="F88" s="0" t="n">
        <v>0.251572165157948</v>
      </c>
      <c r="G88" s="0" t="n">
        <v>0</v>
      </c>
      <c r="H88" s="0" t="n">
        <v>0</v>
      </c>
      <c r="I88" s="0" t="n">
        <v>709915</v>
      </c>
    </row>
    <row r="89" customFormat="false" ht="12.8" hidden="false" customHeight="false" outlineLevel="0" collapsed="false">
      <c r="A89" s="0" t="n">
        <v>136</v>
      </c>
      <c r="B89" s="0" t="n">
        <v>309771.931708654</v>
      </c>
      <c r="C89" s="0" t="n">
        <v>2239833.09578966</v>
      </c>
      <c r="D89" s="0" t="n">
        <v>4134305.99480118</v>
      </c>
      <c r="E89" s="0" t="n">
        <v>66207.4684930001</v>
      </c>
      <c r="F89" s="0" t="n">
        <v>0.239133576392186</v>
      </c>
      <c r="G89" s="0" t="n">
        <v>0</v>
      </c>
      <c r="H89" s="0" t="n">
        <v>0</v>
      </c>
      <c r="I89" s="0" t="n">
        <v>698279</v>
      </c>
    </row>
    <row r="90" customFormat="false" ht="12.8" hidden="false" customHeight="false" outlineLevel="0" collapsed="false">
      <c r="A90" s="0" t="n">
        <v>137</v>
      </c>
      <c r="B90" s="0" t="n">
        <v>290055.737879315</v>
      </c>
      <c r="C90" s="0" t="n">
        <v>2207014.23899299</v>
      </c>
      <c r="D90" s="0" t="n">
        <v>3986676.36683879</v>
      </c>
      <c r="E90" s="0" t="n">
        <v>59052.7376764463</v>
      </c>
      <c r="F90" s="0" t="n">
        <v>0.234260351593757</v>
      </c>
      <c r="G90" s="0" t="n">
        <v>0</v>
      </c>
      <c r="H90" s="0" t="n">
        <v>0</v>
      </c>
      <c r="I90" s="0" t="n">
        <v>676607</v>
      </c>
    </row>
    <row r="91" customFormat="false" ht="12.8" hidden="false" customHeight="false" outlineLevel="0" collapsed="false">
      <c r="A91" s="0" t="n">
        <v>138</v>
      </c>
      <c r="B91" s="0" t="n">
        <v>276389.321071834</v>
      </c>
      <c r="C91" s="0" t="n">
        <v>2199158.62384834</v>
      </c>
      <c r="D91" s="0" t="n">
        <v>3819493.9790244</v>
      </c>
      <c r="E91" s="0" t="n">
        <v>50490.5958073282</v>
      </c>
      <c r="F91" s="0" t="n">
        <v>0.225436631941916</v>
      </c>
      <c r="G91" s="0" t="n">
        <v>0</v>
      </c>
      <c r="H91" s="0" t="n">
        <v>0</v>
      </c>
      <c r="I91" s="0" t="n">
        <v>655698</v>
      </c>
    </row>
    <row r="92" customFormat="false" ht="12.8" hidden="false" customHeight="false" outlineLevel="0" collapsed="false">
      <c r="A92" s="0" t="n">
        <v>139</v>
      </c>
      <c r="B92" s="0" t="n">
        <v>245641.023722482</v>
      </c>
      <c r="C92" s="0" t="n">
        <v>2180729.09621771</v>
      </c>
      <c r="D92" s="0" t="n">
        <v>3849658.47982128</v>
      </c>
      <c r="E92" s="0" t="n">
        <v>55281.0612009406</v>
      </c>
      <c r="F92" s="0" t="n">
        <v>0.210312263045426</v>
      </c>
      <c r="G92" s="0" t="n">
        <v>0</v>
      </c>
      <c r="H92" s="0" t="n">
        <v>0</v>
      </c>
      <c r="I92" s="0" t="n">
        <v>629831</v>
      </c>
    </row>
    <row r="93" customFormat="false" ht="12.8" hidden="false" customHeight="false" outlineLevel="0" collapsed="false">
      <c r="A93" s="0" t="n">
        <v>140</v>
      </c>
      <c r="B93" s="0" t="n">
        <v>247379.322633198</v>
      </c>
      <c r="C93" s="0" t="n">
        <v>2143578.08444405</v>
      </c>
      <c r="D93" s="0" t="n">
        <v>3726166.04263592</v>
      </c>
      <c r="E93" s="0" t="n">
        <v>53190.9582548579</v>
      </c>
      <c r="F93" s="0" t="n">
        <v>0.211881045473147</v>
      </c>
      <c r="G93" s="0" t="n">
        <v>0</v>
      </c>
      <c r="H93" s="0" t="n">
        <v>0</v>
      </c>
      <c r="I93" s="0" t="n">
        <v>612014</v>
      </c>
    </row>
    <row r="94" customFormat="false" ht="12.8" hidden="false" customHeight="false" outlineLevel="0" collapsed="false">
      <c r="A94" s="0" t="n">
        <v>141</v>
      </c>
      <c r="B94" s="0" t="n">
        <v>231532.61447383</v>
      </c>
      <c r="C94" s="0" t="n">
        <v>2129460.61386427</v>
      </c>
      <c r="D94" s="0" t="n">
        <v>3586086.60638009</v>
      </c>
      <c r="E94" s="0" t="n">
        <v>52069.6973756922</v>
      </c>
      <c r="F94" s="0" t="n">
        <v>0.208103756397474</v>
      </c>
      <c r="G94" s="0" t="n">
        <v>0</v>
      </c>
      <c r="H94" s="0" t="n">
        <v>0</v>
      </c>
      <c r="I94" s="0" t="n">
        <v>582295</v>
      </c>
    </row>
    <row r="95" customFormat="false" ht="12.8" hidden="false" customHeight="false" outlineLevel="0" collapsed="false">
      <c r="A95" s="0" t="n">
        <v>142</v>
      </c>
      <c r="B95" s="0" t="n">
        <v>216966.877850225</v>
      </c>
      <c r="C95" s="0" t="n">
        <v>2093247.70879392</v>
      </c>
      <c r="D95" s="0" t="n">
        <v>3512931.59966011</v>
      </c>
      <c r="E95" s="0" t="n">
        <v>44506.1615023535</v>
      </c>
      <c r="F95" s="0" t="n">
        <v>0.198469368594134</v>
      </c>
      <c r="G95" s="0" t="n">
        <v>0</v>
      </c>
      <c r="H95" s="0" t="n">
        <v>0</v>
      </c>
      <c r="I95" s="0" t="n">
        <v>560535</v>
      </c>
    </row>
    <row r="96" customFormat="false" ht="12.8" hidden="false" customHeight="false" outlineLevel="0" collapsed="false">
      <c r="A96" s="0" t="n">
        <v>143</v>
      </c>
      <c r="B96" s="0" t="n">
        <v>213545.777754782</v>
      </c>
      <c r="C96" s="0" t="n">
        <v>2055052.38893392</v>
      </c>
      <c r="D96" s="0" t="n">
        <v>3433448.01701501</v>
      </c>
      <c r="E96" s="0" t="n">
        <v>46587.6186049928</v>
      </c>
      <c r="F96" s="0" t="n">
        <v>0.203214753433972</v>
      </c>
      <c r="G96" s="0" t="n">
        <v>0</v>
      </c>
      <c r="H96" s="0" t="n">
        <v>0</v>
      </c>
      <c r="I96" s="0" t="n">
        <v>539917</v>
      </c>
    </row>
    <row r="97" customFormat="false" ht="12.8" hidden="false" customHeight="false" outlineLevel="0" collapsed="false">
      <c r="A97" s="0" t="n">
        <v>144</v>
      </c>
      <c r="B97" s="0" t="n">
        <v>221253.915182167</v>
      </c>
      <c r="C97" s="0" t="n">
        <v>2018076.32172898</v>
      </c>
      <c r="D97" s="0" t="n">
        <v>3198443.2145787</v>
      </c>
      <c r="E97" s="0" t="n">
        <v>52467.9099546267</v>
      </c>
      <c r="F97" s="0" t="n">
        <v>0.211784708387717</v>
      </c>
      <c r="G97" s="0" t="n">
        <v>0</v>
      </c>
      <c r="H97" s="0" t="n">
        <v>0</v>
      </c>
      <c r="I97" s="0" t="n">
        <v>521160</v>
      </c>
    </row>
    <row r="98" customFormat="false" ht="12.8" hidden="false" customHeight="false" outlineLevel="0" collapsed="false">
      <c r="A98" s="0" t="n">
        <v>145</v>
      </c>
      <c r="B98" s="0" t="n">
        <v>184874.610648132</v>
      </c>
      <c r="C98" s="0" t="n">
        <v>1997234.38453725</v>
      </c>
      <c r="D98" s="0" t="n">
        <v>3166404.15659167</v>
      </c>
      <c r="E98" s="0" t="n">
        <v>55003.293288919</v>
      </c>
      <c r="F98" s="0" t="n">
        <v>0.185937073947348</v>
      </c>
      <c r="G98" s="0" t="n">
        <v>0</v>
      </c>
      <c r="H98" s="0" t="n">
        <v>0</v>
      </c>
      <c r="I98" s="0" t="n">
        <v>502411</v>
      </c>
    </row>
    <row r="99" customFormat="false" ht="12.8" hidden="false" customHeight="false" outlineLevel="0" collapsed="false">
      <c r="A99" s="0" t="n">
        <v>146</v>
      </c>
      <c r="B99" s="0" t="n">
        <v>181108.39537042</v>
      </c>
      <c r="C99" s="0" t="n">
        <v>1987890.62503667</v>
      </c>
      <c r="D99" s="0" t="n">
        <v>3018790.77671507</v>
      </c>
      <c r="E99" s="0" t="n">
        <v>57583.6432883335</v>
      </c>
      <c r="F99" s="0" t="n">
        <v>0.183660247169536</v>
      </c>
      <c r="G99" s="0" t="n">
        <v>0</v>
      </c>
      <c r="H99" s="0" t="n">
        <v>0</v>
      </c>
      <c r="I99" s="0" t="n">
        <v>489060</v>
      </c>
    </row>
    <row r="100" customFormat="false" ht="12.8" hidden="false" customHeight="false" outlineLevel="0" collapsed="false">
      <c r="A100" s="0" t="n">
        <v>147</v>
      </c>
      <c r="B100" s="0" t="n">
        <v>176869.31988211</v>
      </c>
      <c r="C100" s="0" t="n">
        <v>1919513.33892461</v>
      </c>
      <c r="D100" s="0" t="n">
        <v>3020702.29043529</v>
      </c>
      <c r="E100" s="0" t="n">
        <v>52525.5272332686</v>
      </c>
      <c r="F100" s="0" t="n">
        <v>0.187373451340537</v>
      </c>
      <c r="G100" s="0" t="n">
        <v>0</v>
      </c>
      <c r="H100" s="0" t="n">
        <v>0</v>
      </c>
      <c r="I100" s="0" t="n">
        <v>473371</v>
      </c>
    </row>
    <row r="101" customFormat="false" ht="12.8" hidden="false" customHeight="false" outlineLevel="0" collapsed="false">
      <c r="A101" s="0" t="n">
        <v>148</v>
      </c>
      <c r="B101" s="0" t="n">
        <v>166815.312736582</v>
      </c>
      <c r="C101" s="0" t="n">
        <v>1832729.73485108</v>
      </c>
      <c r="D101" s="0" t="n">
        <v>2821987.53008479</v>
      </c>
      <c r="E101" s="0" t="n">
        <v>49842.3108741572</v>
      </c>
      <c r="F101" s="0" t="n">
        <v>0.183589835570823</v>
      </c>
      <c r="G101" s="0" t="n">
        <v>0</v>
      </c>
      <c r="H101" s="0" t="n">
        <v>0</v>
      </c>
      <c r="I101" s="0" t="n">
        <v>445381</v>
      </c>
    </row>
    <row r="102" customFormat="false" ht="12.8" hidden="false" customHeight="false" outlineLevel="0" collapsed="false">
      <c r="A102" s="0" t="n">
        <v>149</v>
      </c>
      <c r="B102" s="0" t="n">
        <v>176884.657962021</v>
      </c>
      <c r="C102" s="0" t="n">
        <v>1798483.5392233</v>
      </c>
      <c r="D102" s="0" t="n">
        <v>2502408.79097943</v>
      </c>
      <c r="E102" s="0" t="n">
        <v>62928.7579760832</v>
      </c>
      <c r="F102" s="0" t="n">
        <v>0.202813754792742</v>
      </c>
      <c r="G102" s="0" t="n">
        <v>0</v>
      </c>
      <c r="H102" s="0" t="n">
        <v>0</v>
      </c>
      <c r="I102" s="0" t="n">
        <v>417951</v>
      </c>
    </row>
    <row r="103" customFormat="false" ht="12.8" hidden="false" customHeight="false" outlineLevel="0" collapsed="false">
      <c r="A103" s="0" t="n">
        <v>150</v>
      </c>
      <c r="B103" s="0" t="n">
        <v>159983.072812583</v>
      </c>
      <c r="C103" s="0" t="n">
        <v>1734465.94911644</v>
      </c>
      <c r="D103" s="0" t="n">
        <v>2472110.10223782</v>
      </c>
      <c r="E103" s="0" t="n">
        <v>50739.2991113297</v>
      </c>
      <c r="F103" s="0" t="n">
        <v>0.186534789106609</v>
      </c>
      <c r="G103" s="0" t="n">
        <v>0</v>
      </c>
      <c r="H103" s="0" t="n">
        <v>0</v>
      </c>
      <c r="I103" s="0" t="n">
        <v>401791</v>
      </c>
    </row>
    <row r="104" customFormat="false" ht="12.8" hidden="false" customHeight="false" outlineLevel="0" collapsed="false">
      <c r="A104" s="0" t="n">
        <v>151</v>
      </c>
      <c r="B104" s="0" t="n">
        <v>144560.709620641</v>
      </c>
      <c r="C104" s="0" t="n">
        <v>1694638.25524345</v>
      </c>
      <c r="D104" s="0" t="n">
        <v>2415120.56663467</v>
      </c>
      <c r="E104" s="0" t="n">
        <v>48875.35399104</v>
      </c>
      <c r="F104" s="0" t="n">
        <v>0.177831987954775</v>
      </c>
      <c r="G104" s="0" t="n">
        <v>0</v>
      </c>
      <c r="H104" s="0" t="n">
        <v>0</v>
      </c>
      <c r="I104" s="0" t="n">
        <v>387855</v>
      </c>
    </row>
    <row r="105" customFormat="false" ht="12.8" hidden="false" customHeight="false" outlineLevel="0" collapsed="false">
      <c r="A105" s="0" t="n">
        <v>152</v>
      </c>
      <c r="B105" s="0" t="n">
        <v>142042.733355635</v>
      </c>
      <c r="C105" s="0" t="n">
        <v>1651413.79509574</v>
      </c>
      <c r="D105" s="0" t="n">
        <v>2339679.12107629</v>
      </c>
      <c r="E105" s="0" t="n">
        <v>48099.0352974457</v>
      </c>
      <c r="F105" s="0" t="n">
        <v>0.17768483420717</v>
      </c>
      <c r="G105" s="0" t="n">
        <v>0</v>
      </c>
      <c r="H105" s="0" t="n">
        <v>0</v>
      </c>
      <c r="I105" s="0" t="n">
        <v>372277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4" activeCellId="0" sqref="B4"/>
    </sheetView>
  </sheetViews>
  <sheetFormatPr defaultColWidth="12.0546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129.153488018782</v>
      </c>
      <c r="C18" s="30" t="n">
        <f aca="false">(B18/B17)^(1/3)-1</f>
        <v>0.0440949996298834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-0.0404108916658463</v>
      </c>
      <c r="I18" s="29" t="s">
        <v>36</v>
      </c>
      <c r="J18" s="13" t="n">
        <f aca="false">B18*100/$B$16</f>
        <v>95.4488383032121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135.727678048796</v>
      </c>
      <c r="C19" s="28" t="n">
        <f aca="false">(B19/B18)^(1/3)-1</f>
        <v>0.016687365701779</v>
      </c>
      <c r="D19" s="27" t="n">
        <v>124.428366303447</v>
      </c>
      <c r="E19" s="28" t="n">
        <f aca="false">(D19/D18)^(1/3)-1</f>
        <v>0.0364147067883644</v>
      </c>
      <c r="F19" s="27" t="n">
        <v>66869.88</v>
      </c>
      <c r="G19" s="28" t="n">
        <f aca="false">(F19/F18)^(1/3)-1</f>
        <v>0.0260220562907445</v>
      </c>
      <c r="I19" s="27" t="s">
        <v>37</v>
      </c>
      <c r="J19" s="13" t="n">
        <f aca="false">B19*100/$B$16</f>
        <v>100.307389247327</v>
      </c>
      <c r="K19" s="13" t="n">
        <f aca="false">D19*100/$D$16</f>
        <v>126.290527128815</v>
      </c>
      <c r="L19" s="13" t="n">
        <f aca="false">100*F19*100/D19/($F$16*100/$D$16)</f>
        <v>93.1010758173519</v>
      </c>
    </row>
    <row r="20" customFormat="false" ht="12.8" hidden="false" customHeight="false" outlineLevel="0" collapsed="false">
      <c r="A20" s="29" t="s">
        <v>38</v>
      </c>
      <c r="B20" s="29" t="n">
        <v>135.98830301794</v>
      </c>
      <c r="C20" s="30" t="n">
        <f aca="false">(B20/B19)^(1/3)-1</f>
        <v>0.000639659089993527</v>
      </c>
      <c r="D20" s="29" t="n">
        <v>137.682775691473</v>
      </c>
      <c r="E20" s="30" t="n">
        <f aca="false">(D20/D19)^(1/3)-1</f>
        <v>0.0343163850593393</v>
      </c>
      <c r="F20" s="29" t="n">
        <v>74269.8747974885</v>
      </c>
      <c r="G20" s="30" t="n">
        <f aca="false">(F20/F19)^(1/3)-1</f>
        <v>0.0356047871346954</v>
      </c>
      <c r="I20" s="29" t="s">
        <v>38</v>
      </c>
      <c r="J20" s="13" t="n">
        <f aca="false">B20*100/$B$16</f>
        <v>100.5</v>
      </c>
      <c r="K20" s="13" t="n">
        <f aca="false">D20*100/$D$16</f>
        <v>139.743298374824</v>
      </c>
      <c r="L20" s="13" t="n">
        <f aca="false">100*F20*100/D20/($F$16*100/$D$16)</f>
        <v>93.4494250308783</v>
      </c>
    </row>
    <row r="21" customFormat="false" ht="12.8" hidden="false" customHeight="false" outlineLevel="0" collapsed="false">
      <c r="A21" s="27" t="s">
        <v>18</v>
      </c>
      <c r="B21" s="27" t="n">
        <v>136.732935883869</v>
      </c>
      <c r="C21" s="28" t="n">
        <f aca="false">(B21/B20)^(1/3)-1</f>
        <v>0.00182191614304705</v>
      </c>
      <c r="D21" s="27" t="n">
        <v>146.990002952668</v>
      </c>
      <c r="E21" s="28" t="n">
        <f aca="false">(D21/D20)^(1/3)-1</f>
        <v>0.0220435346665897</v>
      </c>
      <c r="F21" s="27" t="n">
        <v>79586.0182179585</v>
      </c>
      <c r="G21" s="28" t="n">
        <f aca="false">(F21/F20)^(1/3)-1</f>
        <v>0.0233119091178187</v>
      </c>
      <c r="I21" s="27" t="s">
        <v>39</v>
      </c>
      <c r="J21" s="13" t="n">
        <f aca="false">B21*100/$B$16</f>
        <v>101.050309117513</v>
      </c>
      <c r="K21" s="13" t="n">
        <f aca="false">D21*100/$D$16</f>
        <v>149.18981504818</v>
      </c>
      <c r="L21" s="13" t="n">
        <f aca="false">100*F21*100/D21/($F$16*100/$D$16)</f>
        <v>93.7977742444047</v>
      </c>
    </row>
    <row r="22" customFormat="false" ht="12.8" hidden="false" customHeight="false" outlineLevel="0" collapsed="false">
      <c r="A22" s="29" t="s">
        <v>20</v>
      </c>
      <c r="B22" s="29" t="n">
        <v>137.548464740003</v>
      </c>
      <c r="C22" s="30" t="n">
        <f aca="false">(B22/B21)^(1/3)-1</f>
        <v>0.00198419111469539</v>
      </c>
      <c r="D22" s="29" t="n">
        <v>156.297230213863</v>
      </c>
      <c r="E22" s="30" t="n">
        <f aca="false">(D22/D21)^(1/3)-1</f>
        <v>0.0206758231989919</v>
      </c>
      <c r="F22" s="29" t="n">
        <v>84939.5917907007</v>
      </c>
      <c r="G22" s="30" t="n">
        <f aca="false">(F22/F21)^(1/3)-1</f>
        <v>0.0219378018759682</v>
      </c>
      <c r="I22" s="29" t="s">
        <v>40</v>
      </c>
      <c r="J22" s="13" t="n">
        <f aca="false">B22*100/$B$16</f>
        <v>101.653012792921</v>
      </c>
      <c r="K22" s="13" t="n">
        <f aca="false">D22*100/$D$16</f>
        <v>158.636331721537</v>
      </c>
      <c r="L22" s="13" t="n">
        <f aca="false">100*F22*100/D22/($F$16*100/$D$16)</f>
        <v>94.1461234579311</v>
      </c>
    </row>
    <row r="23" customFormat="false" ht="12.8" hidden="false" customHeight="false" outlineLevel="0" collapsed="false">
      <c r="A23" s="27" t="s">
        <v>24</v>
      </c>
      <c r="B23" s="27" t="n">
        <v>139.351018659938</v>
      </c>
      <c r="C23" s="28" t="n">
        <f aca="false">(B23/B22)^(1/3)-1</f>
        <v>0.00434934377409468</v>
      </c>
      <c r="D23" s="27" t="n">
        <v>165.489727183584</v>
      </c>
      <c r="E23" s="28" t="n">
        <f aca="false">(D23/D22)^(1/3)-1</f>
        <v>0.0192324748368828</v>
      </c>
      <c r="F23" s="27" t="n">
        <v>90268.0147391435</v>
      </c>
      <c r="G23" s="28" t="n">
        <f aca="false">(F23/F22)^(1/3)-1</f>
        <v>0.0204880118383544</v>
      </c>
      <c r="I23" s="27" t="s">
        <v>41</v>
      </c>
      <c r="J23" s="13" t="n">
        <f aca="false">B23*100/$B$16</f>
        <v>102.985161697887</v>
      </c>
      <c r="K23" s="13" t="n">
        <f aca="false">D23*100/$D$16</f>
        <v>167.966401081323</v>
      </c>
      <c r="L23" s="13" t="n">
        <f aca="false">100*F23*100/D23/($F$16*100/$D$16)</f>
        <v>94.4944726714577</v>
      </c>
    </row>
    <row r="24" customFormat="false" ht="12.8" hidden="false" customHeight="false" outlineLevel="0" collapsed="false">
      <c r="A24" s="29" t="s">
        <v>42</v>
      </c>
      <c r="B24" s="29" t="n">
        <v>141.087864381113</v>
      </c>
      <c r="C24" s="30" t="n">
        <f aca="false">(B24/B23)^(1/3)-1</f>
        <v>0.00413746375216184</v>
      </c>
      <c r="D24" s="29" t="n">
        <v>174.786401313276</v>
      </c>
      <c r="E24" s="30" t="n">
        <f aca="false">(D24/D23)^(1/3)-1</f>
        <v>0.0183854839076103</v>
      </c>
      <c r="F24" s="29" t="n">
        <v>96061.2429286333</v>
      </c>
      <c r="G24" s="30" t="n">
        <f aca="false">(F24/F23)^(1/3)-1</f>
        <v>0.0209506974747848</v>
      </c>
      <c r="I24" s="29" t="s">
        <v>42</v>
      </c>
      <c r="J24" s="13" t="n">
        <f aca="false">B24*100/$B$16</f>
        <v>104.26875</v>
      </c>
      <c r="K24" s="13" t="n">
        <f aca="false">D24*100/$D$16</f>
        <v>177.402206687903</v>
      </c>
      <c r="L24" s="13" t="n">
        <f aca="false">100*F24*100/D24/($F$16*100/$D$16)</f>
        <v>95.2103398886655</v>
      </c>
    </row>
    <row r="25" customFormat="false" ht="12.8" hidden="false" customHeight="false" outlineLevel="0" collapsed="false">
      <c r="A25" s="27" t="s">
        <v>18</v>
      </c>
      <c r="B25" s="27" t="n">
        <v>142.885917998643</v>
      </c>
      <c r="C25" s="28" t="n">
        <f aca="false">(B25/B24)^(1/3)-1</f>
        <v>0.00423015116918557</v>
      </c>
      <c r="D25" s="27" t="n">
        <v>184.395778720562</v>
      </c>
      <c r="E25" s="28" t="n">
        <f aca="false">(D25/D24)^(1/3)-1</f>
        <v>0.0180000000000002</v>
      </c>
      <c r="F25" s="27" t="n">
        <v>102104.455351474</v>
      </c>
      <c r="G25" s="28" t="n">
        <f aca="false">(F25/F24)^(1/3)-1</f>
        <v>0.0205450105910108</v>
      </c>
      <c r="I25" s="27" t="s">
        <v>43</v>
      </c>
      <c r="J25" s="13" t="n">
        <f aca="false">B25*100/$B$16</f>
        <v>105.597573027801</v>
      </c>
      <c r="K25" s="13" t="n">
        <f aca="false">D25*100/$D$16</f>
        <v>187.15539540362</v>
      </c>
      <c r="L25" s="13" t="n">
        <f aca="false">100*F25*100/D25/($F$16*100/$D$16)</f>
        <v>95.9262071058735</v>
      </c>
    </row>
    <row r="26" customFormat="false" ht="12.8" hidden="false" customHeight="false" outlineLevel="0" collapsed="false">
      <c r="A26" s="29" t="s">
        <v>20</v>
      </c>
      <c r="B26" s="29" t="n">
        <v>144.425887977003</v>
      </c>
      <c r="C26" s="30" t="n">
        <f aca="false">(B26/B25)^(1/3)-1</f>
        <v>0.00357971003750812</v>
      </c>
      <c r="D26" s="29" t="n">
        <v>194.53345886457</v>
      </c>
      <c r="E26" s="30" t="n">
        <f aca="false">(D26/D25)^(1/3)-1</f>
        <v>0.0179999999999996</v>
      </c>
      <c r="F26" s="29" t="n">
        <v>108521.802145315</v>
      </c>
      <c r="G26" s="30" t="n">
        <f aca="false">(F26/F25)^(1/3)-1</f>
        <v>0.0205260649469081</v>
      </c>
      <c r="I26" s="29" t="s">
        <v>44</v>
      </c>
      <c r="J26" s="13" t="n">
        <f aca="false">B26*100/$B$16</f>
        <v>106.735663432567</v>
      </c>
      <c r="K26" s="13" t="n">
        <f aca="false">D26*100/$D$16</f>
        <v>197.444793290014</v>
      </c>
      <c r="L26" s="13" t="n">
        <f aca="false">100*F26*100/D26/($F$16*100/$D$16)</f>
        <v>96.6420743230815</v>
      </c>
    </row>
    <row r="27" customFormat="false" ht="12.8" hidden="false" customHeight="false" outlineLevel="0" collapsed="false">
      <c r="A27" s="27" t="s">
        <v>24</v>
      </c>
      <c r="B27" s="27" t="n">
        <v>145.95398444857</v>
      </c>
      <c r="C27" s="28" t="n">
        <f aca="false">(B27/B26)^(1/3)-1</f>
        <v>0.00351446363285679</v>
      </c>
      <c r="D27" s="27" t="n">
        <v>205.207261707644</v>
      </c>
      <c r="E27" s="28" t="n">
        <f aca="false">(D27/D26)^(1/3)-1</f>
        <v>0.0179649045289152</v>
      </c>
      <c r="F27" s="27" t="n">
        <v>115324.227315221</v>
      </c>
      <c r="G27" s="28" t="n">
        <f aca="false">(F27/F26)^(1/3)-1</f>
        <v>0.0204722173776299</v>
      </c>
      <c r="I27" s="27" t="s">
        <v>45</v>
      </c>
      <c r="J27" s="13" t="n">
        <f aca="false">B27*100/$B$16</f>
        <v>107.864978910327</v>
      </c>
      <c r="K27" s="13" t="n">
        <f aca="false">D27*100/$D$16</f>
        <v>208.278337340841</v>
      </c>
      <c r="L27" s="13" t="n">
        <f aca="false">100*F27*100/D27/($F$16*100/$D$16)</f>
        <v>97.3579415402899</v>
      </c>
    </row>
    <row r="28" customFormat="false" ht="12.8" hidden="false" customHeight="false" outlineLevel="0" collapsed="false">
      <c r="A28" s="29" t="s">
        <v>46</v>
      </c>
      <c r="B28" s="29" t="n">
        <v>147.436818278263</v>
      </c>
      <c r="C28" s="30" t="n">
        <f aca="false">(B28/B27)^(1/3)-1</f>
        <v>0.00337512840739529</v>
      </c>
      <c r="D28" s="29" t="n">
        <v>215.467624793027</v>
      </c>
      <c r="E28" s="30" t="n">
        <f aca="false">(D28/D27)^(1/3)-1</f>
        <v>0.0163963568148546</v>
      </c>
      <c r="F28" s="29" t="n">
        <v>121980.809553636</v>
      </c>
      <c r="G28" s="30" t="n">
        <f aca="false">(F28/F27)^(1/3)-1</f>
        <v>0.0188814433736639</v>
      </c>
      <c r="I28" s="29" t="s">
        <v>46</v>
      </c>
      <c r="J28" s="13" t="n">
        <f aca="false">B28*100/$B$16</f>
        <v>108.96084375</v>
      </c>
      <c r="K28" s="13" t="n">
        <f aca="false">D28*100/$D$16</f>
        <v>218.692254207884</v>
      </c>
      <c r="L28" s="13" t="n">
        <f aca="false">100*F28*100/D28/($F$16*100/$D$16)</f>
        <v>98.0738087574973</v>
      </c>
    </row>
    <row r="29" customFormat="false" ht="12.8" hidden="false" customHeight="false" outlineLevel="0" collapsed="false">
      <c r="A29" s="27" t="s">
        <v>18</v>
      </c>
      <c r="B29" s="27" t="n">
        <v>148.958569513585</v>
      </c>
      <c r="C29" s="28" t="n">
        <f aca="false">(B29/B28)^(1/3)-1</f>
        <v>0.00342869021326964</v>
      </c>
      <c r="D29" s="27" t="n">
        <v>225.727987878409</v>
      </c>
      <c r="E29" s="28" t="n">
        <f aca="false">(D29/D28)^(1/3)-1</f>
        <v>0.0156275241789428</v>
      </c>
      <c r="F29" s="27" t="n">
        <v>128722.189018019</v>
      </c>
      <c r="G29" s="28" t="n">
        <f aca="false">(F29/F28)^(1/3)-1</f>
        <v>0.0180926491989277</v>
      </c>
      <c r="I29" s="27" t="s">
        <v>47</v>
      </c>
      <c r="J29" s="13" t="n">
        <f aca="false">B29*100/$B$16</f>
        <v>110.085469881482</v>
      </c>
      <c r="K29" s="13" t="n">
        <f aca="false">D29*100/$D$16</f>
        <v>229.106171074925</v>
      </c>
      <c r="L29" s="13" t="n">
        <f aca="false">100*F29*100/D29/($F$16*100/$D$16)</f>
        <v>98.7896759747058</v>
      </c>
    </row>
    <row r="30" customFormat="false" ht="12.8" hidden="false" customHeight="false" outlineLevel="0" collapsed="false">
      <c r="A30" s="29" t="s">
        <v>20</v>
      </c>
      <c r="B30" s="29" t="n">
        <v>149.84185877614</v>
      </c>
      <c r="C30" s="30" t="n">
        <f aca="false">(B30/B29)^(1/3)-1</f>
        <v>0.0019726941416911</v>
      </c>
      <c r="D30" s="29" t="n">
        <v>235.988350963791</v>
      </c>
      <c r="E30" s="30" t="n">
        <f aca="false">(D30/D29)^(1/3)-1</f>
        <v>0.0149275739061072</v>
      </c>
      <c r="F30" s="29" t="n">
        <v>135548.365708368</v>
      </c>
      <c r="G30" s="30" t="n">
        <f aca="false">(F30/F29)^(1/3)-1</f>
        <v>0.0173731919733242</v>
      </c>
      <c r="I30" s="29" t="s">
        <v>48</v>
      </c>
      <c r="J30" s="13" t="n">
        <f aca="false">B30*100/$B$16</f>
        <v>110.738250811288</v>
      </c>
      <c r="K30" s="13" t="n">
        <f aca="false">D30*100/$D$16</f>
        <v>239.520087941967</v>
      </c>
      <c r="L30" s="13" t="n">
        <f aca="false">100*F30*100/D30/($F$16*100/$D$16)</f>
        <v>99.5055431919136</v>
      </c>
    </row>
    <row r="31" customFormat="false" ht="12.8" hidden="false" customHeight="false" outlineLevel="0" collapsed="false">
      <c r="A31" s="27" t="s">
        <v>24</v>
      </c>
      <c r="B31" s="27" t="n">
        <v>151.090554429553</v>
      </c>
      <c r="C31" s="28" t="n">
        <f aca="false">(B31/B30)^(1/3)-1</f>
        <v>0.00277012711280289</v>
      </c>
      <c r="D31" s="27" t="n">
        <v>246.248714049173</v>
      </c>
      <c r="E31" s="28" t="n">
        <f aca="false">(D31/D30)^(1/3)-1</f>
        <v>0.0142876446230165</v>
      </c>
      <c r="F31" s="27" t="n">
        <v>142459.339624685</v>
      </c>
      <c r="G31" s="28" t="n">
        <f aca="false">(F31/F30)^(1/3)-1</f>
        <v>0.0167141793361363</v>
      </c>
      <c r="I31" s="27" t="s">
        <v>49</v>
      </c>
      <c r="J31" s="13" t="n">
        <f aca="false">B31*100/$B$16</f>
        <v>111.661079542752</v>
      </c>
      <c r="K31" s="13" t="n">
        <f aca="false">D31*100/$D$16</f>
        <v>249.934004809009</v>
      </c>
      <c r="L31" s="13" t="n">
        <f aca="false">100*F31*100/D31/($F$16*100/$D$16)</f>
        <v>100.221410409122</v>
      </c>
    </row>
    <row r="32" customFormat="false" ht="12.8" hidden="false" customHeight="false" outlineLevel="0" collapsed="false">
      <c r="A32" s="29" t="s">
        <v>50</v>
      </c>
      <c r="B32" s="29" t="n">
        <v>152.449670099724</v>
      </c>
      <c r="C32" s="30" t="n">
        <f aca="false">(B32/B31)^(1/3)-1</f>
        <v>0.00298951109065371</v>
      </c>
      <c r="D32" s="29" t="n">
        <v>256.714284396263</v>
      </c>
      <c r="E32" s="30" t="n">
        <f aca="false">(D32/D31)^(1/3)-1</f>
        <v>0.0139705806309229</v>
      </c>
      <c r="F32" s="29" t="n">
        <v>149221.070423299</v>
      </c>
      <c r="G32" s="30" t="n">
        <f aca="false">(F32/F31)^(1/3)-1</f>
        <v>0.0155775097546116</v>
      </c>
      <c r="I32" s="29" t="s">
        <v>50</v>
      </c>
      <c r="J32" s="13" t="n">
        <f aca="false">B32*100/$B$16</f>
        <v>112.6655124375</v>
      </c>
      <c r="K32" s="13" t="n">
        <f aca="false">D32*100/$D$16</f>
        <v>260.556200013392</v>
      </c>
      <c r="L32" s="13" t="n">
        <f aca="false">100*F32*100/D32/($F$16*100/$D$16)</f>
        <v>100.698655220594</v>
      </c>
    </row>
    <row r="33" customFormat="false" ht="12.8" hidden="false" customHeight="false" outlineLevel="0" collapsed="false">
      <c r="A33" s="27" t="s">
        <v>18</v>
      </c>
      <c r="B33" s="27" t="n">
        <v>153.874202307533</v>
      </c>
      <c r="C33" s="28" t="n">
        <f aca="false">(B33/B32)^(1/3)-1</f>
        <v>0.00310510789795448</v>
      </c>
      <c r="D33" s="27" t="n">
        <v>267.179854743353</v>
      </c>
      <c r="E33" s="28" t="n">
        <f aca="false">(D33/D32)^(1/3)-1</f>
        <v>0.013408536283362</v>
      </c>
      <c r="F33" s="27" t="n">
        <v>156040.463335571</v>
      </c>
      <c r="G33" s="28" t="n">
        <f aca="false">(F33/F32)^(1/3)-1</f>
        <v>0.0150069751094801</v>
      </c>
      <c r="I33" s="27" t="s">
        <v>51</v>
      </c>
      <c r="J33" s="13" t="n">
        <f aca="false">B33*100/$B$16</f>
        <v>113.718290387571</v>
      </c>
      <c r="K33" s="13" t="n">
        <f aca="false">D33*100/$D$16</f>
        <v>271.178395217775</v>
      </c>
      <c r="L33" s="13" t="n">
        <f aca="false">100*F33*100/D33/($F$16*100/$D$16)</f>
        <v>101.175900032066</v>
      </c>
    </row>
    <row r="34" customFormat="false" ht="12.8" hidden="false" customHeight="false" outlineLevel="0" collapsed="false">
      <c r="A34" s="29" t="s">
        <v>20</v>
      </c>
      <c r="B34" s="29" t="n">
        <v>155.236165692081</v>
      </c>
      <c r="C34" s="30" t="n">
        <f aca="false">(B34/B33)^(1/3)-1</f>
        <v>0.00294172056201591</v>
      </c>
      <c r="D34" s="29" t="n">
        <v>277.645425090443</v>
      </c>
      <c r="E34" s="30" t="n">
        <f aca="false">(D34/D33)^(1/3)-1</f>
        <v>0.0128899704051626</v>
      </c>
      <c r="F34" s="29" t="n">
        <v>162917.518361501</v>
      </c>
      <c r="G34" s="30" t="n">
        <f aca="false">(F34/F33)^(1/3)-1</f>
        <v>0.0144800671606635</v>
      </c>
      <c r="I34" s="29" t="s">
        <v>52</v>
      </c>
      <c r="J34" s="13" t="n">
        <f aca="false">B34*100/$B$16</f>
        <v>114.724827840494</v>
      </c>
      <c r="K34" s="13" t="n">
        <f aca="false">D34*100/$D$16</f>
        <v>281.800590422158</v>
      </c>
      <c r="L34" s="13" t="n">
        <f aca="false">100*F34*100/D34/($F$16*100/$D$16)</f>
        <v>101.653144843538</v>
      </c>
    </row>
    <row r="35" customFormat="false" ht="12.8" hidden="false" customHeight="false" outlineLevel="0" collapsed="false">
      <c r="A35" s="27" t="s">
        <v>24</v>
      </c>
      <c r="B35" s="27" t="n">
        <v>156.674235933117</v>
      </c>
      <c r="C35" s="28" t="n">
        <f aca="false">(B35/B34)^(1/3)-1</f>
        <v>0.00307843279425346</v>
      </c>
      <c r="D35" s="27" t="n">
        <v>288.110995437533</v>
      </c>
      <c r="E35" s="28" t="n">
        <f aca="false">(D35/D34)^(1/3)-1</f>
        <v>0.0124100252895021</v>
      </c>
      <c r="F35" s="27" t="n">
        <v>169852.235501088</v>
      </c>
      <c r="G35" s="28" t="n">
        <f aca="false">(F35/F34)^(1/3)-1</f>
        <v>0.0139919185267059</v>
      </c>
      <c r="I35" s="27" t="s">
        <v>53</v>
      </c>
      <c r="J35" s="13" t="n">
        <f aca="false">B35*100/$B$16</f>
        <v>115.78761085945</v>
      </c>
      <c r="K35" s="13" t="n">
        <f aca="false">D35*100/$D$16</f>
        <v>292.422785626541</v>
      </c>
      <c r="L35" s="13" t="n">
        <f aca="false">100*F35*100/D35/($F$16*100/$D$16)</f>
        <v>102.130389655009</v>
      </c>
    </row>
    <row r="36" customFormat="false" ht="12.8" hidden="false" customHeight="false" outlineLevel="0" collapsed="false">
      <c r="A36" s="29" t="s">
        <v>54</v>
      </c>
      <c r="B36" s="29" t="n">
        <v>157.785408553214</v>
      </c>
      <c r="C36" s="30" t="n">
        <f aca="false">(B36/B35)^(1/3)-1</f>
        <v>0.00235851587434688</v>
      </c>
      <c r="D36" s="29" t="n">
        <v>298.194880277846</v>
      </c>
      <c r="E36" s="30" t="n">
        <f aca="false">(D36/D35)^(1/3)-1</f>
        <v>0.0115331419494402</v>
      </c>
      <c r="F36" s="29" t="n">
        <v>176207.804546766</v>
      </c>
      <c r="G36" s="30" t="n">
        <f aca="false">(F36/F35)^(1/3)-1</f>
        <v>0.0123203275916117</v>
      </c>
      <c r="I36" s="29" t="s">
        <v>54</v>
      </c>
      <c r="J36" s="13" t="n">
        <f aca="false">B36*100/$B$16</f>
        <v>116.608805372812</v>
      </c>
      <c r="K36" s="13" t="n">
        <f aca="false">D36*100/$D$16</f>
        <v>302.65758312347</v>
      </c>
      <c r="L36" s="13" t="n">
        <f aca="false">100*F36*100/D36/($F$16*100/$D$16)</f>
        <v>102.369012060746</v>
      </c>
    </row>
    <row r="37" customFormat="false" ht="12.8" hidden="false" customHeight="false" outlineLevel="0" collapsed="false">
      <c r="A37" s="27" t="s">
        <v>18</v>
      </c>
      <c r="B37" s="27" t="n">
        <v>158.875113882528</v>
      </c>
      <c r="C37" s="28" t="n">
        <f aca="false">(B37/B36)^(1/3)-1</f>
        <v>0.00229680367370499</v>
      </c>
      <c r="D37" s="27" t="n">
        <v>308.27876511816</v>
      </c>
      <c r="E37" s="28" t="n">
        <f aca="false">(D37/D36)^(1/3)-1</f>
        <v>0.0111474150995188</v>
      </c>
      <c r="F37" s="27" t="n">
        <v>182591.15316367</v>
      </c>
      <c r="G37" s="28" t="n">
        <f aca="false">(F37/F36)^(1/3)-1</f>
        <v>0.0119324677557944</v>
      </c>
      <c r="I37" s="27" t="s">
        <v>108</v>
      </c>
      <c r="J37" s="13" t="n">
        <f aca="false">B37*100/$B$16</f>
        <v>117.414134825167</v>
      </c>
      <c r="K37" s="13" t="n">
        <f aca="false">D37*100/$D$16</f>
        <v>312.892380620399</v>
      </c>
      <c r="L37" s="13" t="n">
        <f aca="false">100*F37*100/D37/($F$16*100/$D$16)</f>
        <v>102.607634466482</v>
      </c>
    </row>
    <row r="38" customFormat="false" ht="12.8" hidden="false" customHeight="false" outlineLevel="0" collapsed="false">
      <c r="A38" s="29" t="s">
        <v>20</v>
      </c>
      <c r="B38" s="29" t="n">
        <v>159.738014497152</v>
      </c>
      <c r="C38" s="30" t="n">
        <f aca="false">(B38/B37)^(1/3)-1</f>
        <v>0.00180717013592457</v>
      </c>
      <c r="D38" s="29" t="n">
        <v>318.362649958474</v>
      </c>
      <c r="E38" s="30" t="n">
        <f aca="false">(D38/D37)^(1/3)-1</f>
        <v>0.010786656483647</v>
      </c>
      <c r="F38" s="29" t="n">
        <v>189002.281351801</v>
      </c>
      <c r="G38" s="30" t="n">
        <f aca="false">(F38/F37)^(1/3)-1</f>
        <v>0.0115696054074566</v>
      </c>
      <c r="I38" s="29" t="s">
        <v>109</v>
      </c>
      <c r="J38" s="13" t="n">
        <f aca="false">B38*100/$B$16</f>
        <v>118.051847847869</v>
      </c>
      <c r="K38" s="13" t="n">
        <f aca="false">D38*100/$D$16</f>
        <v>323.127178117328</v>
      </c>
      <c r="L38" s="13" t="n">
        <f aca="false">100*F38*100/D38/($F$16*100/$D$16)</f>
        <v>102.846256872218</v>
      </c>
    </row>
    <row r="39" customFormat="false" ht="12.8" hidden="false" customHeight="false" outlineLevel="0" collapsed="false">
      <c r="A39" s="27" t="s">
        <v>24</v>
      </c>
      <c r="B39" s="27" t="n">
        <v>160.382765320535</v>
      </c>
      <c r="C39" s="28" t="n">
        <f aca="false">(B39/B38)^(1/3)-1</f>
        <v>0.00134362776403196</v>
      </c>
      <c r="D39" s="27" t="n">
        <v>328.446534798787</v>
      </c>
      <c r="E39" s="28" t="n">
        <f aca="false">(D39/D38)^(1/3)-1</f>
        <v>0.010448517633997</v>
      </c>
      <c r="F39" s="27" t="n">
        <v>195441.189111159</v>
      </c>
      <c r="G39" s="28" t="n">
        <f aca="false">(F39/F38)^(1/3)-1</f>
        <v>0.0112293900604143</v>
      </c>
      <c r="I39" s="27" t="s">
        <v>110</v>
      </c>
      <c r="J39" s="13" t="n">
        <f aca="false">B39*100/$B$16</f>
        <v>118.528340724918</v>
      </c>
      <c r="K39" s="13" t="n">
        <f aca="false">D39*100/$D$16</f>
        <v>333.361975614257</v>
      </c>
      <c r="L39" s="13" t="n">
        <f aca="false">100*F39*100/D39/($F$16*100/$D$16)</f>
        <v>103.084879277954</v>
      </c>
    </row>
    <row r="41" customFormat="false" ht="13.8" hidden="false" customHeight="false" outlineLevel="0" collapsed="false">
      <c r="A41" s="33"/>
      <c r="B41" s="80" t="s">
        <v>111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 t="s">
        <v>112</v>
      </c>
      <c r="D42" s="35" t="s">
        <v>8</v>
      </c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7" t="n">
        <f aca="false">AVERAGE(B16:B19)/AVERAGE(B12:B15)-1</f>
        <v>-0.0997999999999992</v>
      </c>
      <c r="C44" s="38" t="n">
        <f aca="false">D44*1.2</f>
        <v>-0.112816119878236</v>
      </c>
      <c r="D44" s="38" t="n">
        <v>-0.0940134332318634</v>
      </c>
    </row>
    <row r="45" customFormat="false" ht="12.8" hidden="false" customHeight="false" outlineLevel="0" collapsed="false">
      <c r="A45" s="7" t="n">
        <v>2021</v>
      </c>
      <c r="B45" s="39" t="n">
        <f aca="false">AVERAGE(B20:B23)/AVERAGE(B16:B19)-1</f>
        <v>0.0699999999999994</v>
      </c>
      <c r="C45" s="40" t="n">
        <f aca="false">D45*0.8</f>
        <v>0.0673168085554725</v>
      </c>
      <c r="D45" s="40" t="n">
        <v>0.0841460106943406</v>
      </c>
    </row>
    <row r="46" customFormat="false" ht="12.8" hidden="false" customHeight="false" outlineLevel="0" collapsed="false">
      <c r="A46" s="36" t="n">
        <v>2022</v>
      </c>
      <c r="B46" s="37" t="n">
        <f aca="false">AVERAGE(B24:B27)/AVERAGE(B20:B23)-1</f>
        <v>0.0450000000000006</v>
      </c>
      <c r="C46" s="38" t="n">
        <f aca="false">D46*0.8</f>
        <v>0.038127152817611</v>
      </c>
      <c r="D46" s="38" t="n">
        <v>0.0476589410220138</v>
      </c>
    </row>
    <row r="47" customFormat="false" ht="12.8" hidden="false" customHeight="false" outlineLevel="0" collapsed="false">
      <c r="A47" s="7" t="n">
        <v>2023</v>
      </c>
      <c r="B47" s="39" t="n">
        <f aca="false">AVERAGE(B28:B31)</f>
        <v>149.331950249385</v>
      </c>
      <c r="C47" s="40" t="n">
        <f aca="false">B47/B46-1</f>
        <v>3317.48778331963</v>
      </c>
      <c r="D47" s="40" t="n">
        <f aca="false">B31/B27-1</f>
        <v>0.0351930781498671</v>
      </c>
    </row>
    <row r="48" customFormat="false" ht="12.8" hidden="false" customHeight="false" outlineLevel="0" collapsed="false">
      <c r="A48" s="36" t="n">
        <v>2024</v>
      </c>
      <c r="B48" s="37" t="n">
        <f aca="false">AVERAGE(B32:B35)</f>
        <v>154.558568508114</v>
      </c>
      <c r="C48" s="38" t="n">
        <f aca="false">B48/B47-1</f>
        <v>0.0350000000000001</v>
      </c>
      <c r="D48" s="38" t="n">
        <f aca="false">B35/B31-1</f>
        <v>0.0369558608388547</v>
      </c>
    </row>
    <row r="49" customFormat="false" ht="12.8" hidden="false" customHeight="false" outlineLevel="0" collapsed="false">
      <c r="A49" s="7" t="n">
        <v>2025</v>
      </c>
      <c r="B49" s="39" t="n">
        <f aca="false">AVERAGE(B36:B39)</f>
        <v>159.195325563357</v>
      </c>
      <c r="C49" s="40" t="n">
        <f aca="false">B49/B48-1</f>
        <v>0.0300000000000005</v>
      </c>
      <c r="D49" s="40" t="n">
        <f aca="false">B39/B36-1</f>
        <v>0.0164613242196283</v>
      </c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Z1" colorId="64" zoomScale="85" zoomScaleNormal="85" zoomScalePageLayoutView="100" workbookViewId="0">
      <selection pane="topLeft" activeCell="BO9" activeCellId="0" sqref="BO9"/>
    </sheetView>
  </sheetViews>
  <sheetFormatPr defaultColWidth="9.281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-0.0331795977538114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0.0786913379286919</v>
      </c>
      <c r="BN5" s="51" t="n">
        <f aca="false">(SUM(H18:H21)+SUM(J18:J21))/AVERAGE(AG18:AG21)</f>
        <v>1.99943032025565E-005</v>
      </c>
      <c r="BO5" s="52" t="n">
        <f aca="false">AL5-BN5</f>
        <v>-0.033199592057014</v>
      </c>
      <c r="BP5" s="32" t="n">
        <f aca="false">BN5+BM5</f>
        <v>0.0787113322318944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-0.0366051126539158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0.0811945984210295</v>
      </c>
      <c r="BN6" s="51" t="n">
        <f aca="false">(SUM(H22:H25)+SUM(J22:J25))/AVERAGE(AG22:AG25)</f>
        <v>0.00044797149964719</v>
      </c>
      <c r="BO6" s="52" t="n">
        <f aca="false">AL6-BN6</f>
        <v>-0.037053084153563</v>
      </c>
      <c r="BP6" s="32" t="n">
        <f aca="false">BN6+BM6</f>
        <v>0.0816425699206767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-0.0367867634379296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</v>
      </c>
      <c r="BN7" s="51" t="n">
        <f aca="false">(SUM(H26:H29)+SUM(J26:J29))/AVERAGE(AG26:AG29)</f>
        <v>0.000886485338437904</v>
      </c>
      <c r="BO7" s="52" t="n">
        <f aca="false">AL7-BN7</f>
        <v>-0.0376732487763676</v>
      </c>
      <c r="BP7" s="32" t="n">
        <f aca="false">BN7+BM7</f>
        <v>0.0787078540469109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-0.0377389074028457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0.0514251825698652</v>
      </c>
      <c r="BL8" s="51" t="n">
        <f aca="false">SUM(P30:P33)/AVERAGE(AG30:AG33)</f>
        <v>0.0167310986959958</v>
      </c>
      <c r="BM8" s="51" t="n">
        <f aca="false">SUM(D30:D33)/AVERAGE(AG30:AG33)</f>
        <v>0.072432991276715</v>
      </c>
      <c r="BN8" s="51" t="n">
        <f aca="false">(SUM(H30:H33)+SUM(J30:J33))/AVERAGE(AG30:AG33)</f>
        <v>0.000883879588348039</v>
      </c>
      <c r="BO8" s="52" t="n">
        <f aca="false">AL8-BN8</f>
        <v>-0.0386227869911937</v>
      </c>
      <c r="BP8" s="32" t="n">
        <f aca="false">BN8+BM8</f>
        <v>0.0733168708650631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-0.0461837712142171</v>
      </c>
      <c r="AM9" s="4" t="n">
        <f aca="false">'Central scenario'!AM8</f>
        <v>19740259.6575456</v>
      </c>
      <c r="AN9" s="52" t="n">
        <f aca="false">AM9/AVERAGE(AG34:AG37)</f>
        <v>0.00433909367267178</v>
      </c>
      <c r="AO9" s="52" t="n">
        <f aca="false">AVERAGE(AG34:AG37)/AVERAGE(AG30:AG33)-1</f>
        <v>-0.10026196747342</v>
      </c>
      <c r="AP9" s="55" t="n">
        <f aca="false">'Central scenario'!AP9</f>
        <v>-986920.281723135</v>
      </c>
      <c r="AQ9" s="4" t="n">
        <f aca="false">AQ8*(1+AO9)</f>
        <v>375406107.021494</v>
      </c>
      <c r="AR9" s="4" t="n">
        <f aca="false">((((((AQ8*((1+AO9)^(6/12)))*((1+AO9)^(1/12))+AP9)*((1+AO9)^(1/12))-AM9/12)*((1+AO9)^(1/12))-AM9/12)*((1+AO9)^(1/12))-AM9/12)*((1+AO9)^(1/12))-AM9/12)*((1+AO9)^(1/12))-AM9/12</f>
        <v>366379520.405319</v>
      </c>
      <c r="AS9" s="53" t="n">
        <f aca="false">AQ9/AG37</f>
        <v>0.0780725578617163</v>
      </c>
      <c r="AT9" s="53" t="n">
        <f aca="false">AR9/AG37</f>
        <v>0.0761953142774909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0.0579576464095339</v>
      </c>
      <c r="BL9" s="51" t="n">
        <f aca="false">SUM(P34:P37)/AVERAGE(AG34:AG37)</f>
        <v>0.017932508761955</v>
      </c>
      <c r="BM9" s="51" t="n">
        <f aca="false">SUM(D34:D37)/AVERAGE(AG34:AG37)</f>
        <v>0.086208908861796</v>
      </c>
      <c r="BN9" s="51" t="n">
        <f aca="false">(SUM(H34:H37)+SUM(J34:J37))/AVERAGE(AG34:AG37)</f>
        <v>0.00136809375070795</v>
      </c>
      <c r="BO9" s="52" t="n">
        <f aca="false">AL9-BN9</f>
        <v>-0.047551864964925</v>
      </c>
      <c r="BP9" s="32" t="n">
        <f aca="false">BN9+BM9</f>
        <v>0.0875770026125039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-0.0347829504721857</v>
      </c>
      <c r="AM10" s="4" t="n">
        <f aca="false">'Central scenario'!AM9</f>
        <v>18862810.403066</v>
      </c>
      <c r="AN10" s="52" t="n">
        <f aca="false">AM10/AVERAGE(AG38:AG41)</f>
        <v>0.00387497394497115</v>
      </c>
      <c r="AO10" s="52" t="n">
        <f aca="false">AVERAGE(AG38:AG41)/AVERAGE(AG34:AG37)-1</f>
        <v>0.0699999999999994</v>
      </c>
      <c r="AP10" s="52"/>
      <c r="AQ10" s="4" t="n">
        <f aca="false">AQ9*(1+AO10)</f>
        <v>401684534.512999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372565487.017909</v>
      </c>
      <c r="AS10" s="53" t="n">
        <f aca="false">AQ10/AG41</f>
        <v>0.0813655299888651</v>
      </c>
      <c r="AT10" s="53" t="n">
        <f aca="false">AR10/AG41</f>
        <v>0.0754671532064942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0.0559699137497678</v>
      </c>
      <c r="BL10" s="51" t="n">
        <f aca="false">SUM(P38:P41)/AVERAGE(AG38:AG41)</f>
        <v>0.0159172184194127</v>
      </c>
      <c r="BM10" s="51" t="n">
        <f aca="false">SUM(D38:D41)/AVERAGE(AG38:AG41)</f>
        <v>0.0748356458025408</v>
      </c>
      <c r="BN10" s="51" t="n">
        <f aca="false">(SUM(H38:H41)+SUM(J38:J41))/AVERAGE(AG38:AG41)</f>
        <v>0.00145189001222074</v>
      </c>
      <c r="BO10" s="52" t="n">
        <f aca="false">AL10-BN10</f>
        <v>-0.0362348404844064</v>
      </c>
      <c r="BP10" s="32" t="n">
        <f aca="false">BN10+BM10</f>
        <v>0.0762875358147615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-0.0390546883733043</v>
      </c>
      <c r="AM11" s="4" t="n">
        <f aca="false">'Central scenario'!AM10</f>
        <v>17835539.214349</v>
      </c>
      <c r="AN11" s="52" t="n">
        <f aca="false">AM11/AVERAGE(AG42:AG45)</f>
        <v>0.0035061649218527</v>
      </c>
      <c r="AO11" s="52" t="n">
        <f aca="false">AVERAGE(AG42:AG45)/AVERAGE(AG38:AG41)-1</f>
        <v>0.0450000000000002</v>
      </c>
      <c r="AP11" s="52"/>
      <c r="AQ11" s="4" t="n">
        <f aca="false">AQ10*(1+AO11)</f>
        <v>419760338.566084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371130460.176937</v>
      </c>
      <c r="AS11" s="53" t="n">
        <f aca="false">AQ11/AG45</f>
        <v>0.0811803539277691</v>
      </c>
      <c r="AT11" s="53" t="n">
        <f aca="false">AR11/AG45</f>
        <v>0.0717754855388665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0.0567703892972243</v>
      </c>
      <c r="BL11" s="51" t="n">
        <f aca="false">SUM(P42:P45)/AVERAGE(AG42:AG45)</f>
        <v>0.0169432483792123</v>
      </c>
      <c r="BM11" s="51" t="n">
        <f aca="false">SUM(D42:D45)/AVERAGE(AG42:AG45)</f>
        <v>0.0788818292913163</v>
      </c>
      <c r="BN11" s="51" t="n">
        <f aca="false">(SUM(H42:H45)+SUM(J42:J45))/AVERAGE(AG42:AG45)</f>
        <v>0.0018021527584549</v>
      </c>
      <c r="BO11" s="52" t="n">
        <f aca="false">AL11-BN11</f>
        <v>-0.0408568411317592</v>
      </c>
      <c r="BP11" s="32" t="n">
        <f aca="false">BN11+BM11</f>
        <v>0.0806839820497712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-0.0412428785582641</v>
      </c>
      <c r="AM12" s="4" t="n">
        <f aca="false">'Central scenario'!AM11</f>
        <v>16827143.6015023</v>
      </c>
      <c r="AN12" s="52" t="n">
        <f aca="false">AM12/AVERAGE(AG46:AG49)</f>
        <v>0.0031807032922773</v>
      </c>
      <c r="AO12" s="52" t="n">
        <f aca="false">AVERAGE(AG46:AG49)/AVERAGE(AG42:AG45)-1</f>
        <v>0.039999999999998</v>
      </c>
      <c r="AP12" s="52"/>
      <c r="AQ12" s="4" t="n">
        <f aca="false">AQ11*(1+AO12)</f>
        <v>436550752.108726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368842221.924853</v>
      </c>
      <c r="AS12" s="53" t="n">
        <f aca="false">AQ12/AG49</f>
        <v>0.0815573151201625</v>
      </c>
      <c r="AT12" s="53" t="n">
        <f aca="false">AR12/AG49</f>
        <v>0.06890786736213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0.0575402262249047</v>
      </c>
      <c r="BL12" s="51" t="n">
        <f aca="false">SUM(P46:P49)/AVERAGE(AG46:AG49)</f>
        <v>0.0175131955707559</v>
      </c>
      <c r="BM12" s="51" t="n">
        <f aca="false">SUM(D46:D49)/AVERAGE(AG46:AG49)</f>
        <v>0.0812699092124129</v>
      </c>
      <c r="BN12" s="51" t="n">
        <f aca="false">(SUM(H46:H49)+SUM(J46:J49))/AVERAGE(AG46:AG49)</f>
        <v>0.00210246437611191</v>
      </c>
      <c r="BO12" s="52" t="n">
        <f aca="false">AL12-BN12</f>
        <v>-0.043345342934376</v>
      </c>
      <c r="BP12" s="32" t="n">
        <f aca="false">BN12+BM12</f>
        <v>0.0833723735885248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-0.0433335164627082</v>
      </c>
      <c r="AM13" s="13" t="n">
        <f aca="false">'Central scenario'!AM12</f>
        <v>15842663.6881786</v>
      </c>
      <c r="AN13" s="59" t="n">
        <f aca="false">AM13/AVERAGE(AG50:AG53)</f>
        <v>0.00289334759154635</v>
      </c>
      <c r="AO13" s="59" t="n">
        <f aca="false">'GDP evolution by scenario'!G49</f>
        <v>0.0424999999999975</v>
      </c>
      <c r="AP13" s="59"/>
      <c r="AQ13" s="13" t="n">
        <f aca="false">AQ12*(1+AO13)</f>
        <v>455104159.073346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368369069.865399</v>
      </c>
      <c r="AS13" s="60" t="n">
        <f aca="false">AQ13/AG53</f>
        <v>0.0819933656038057</v>
      </c>
      <c r="AT13" s="60" t="n">
        <f aca="false">AR13/AG53</f>
        <v>0.0663668288246511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0.0584978419248986</v>
      </c>
      <c r="BL13" s="32" t="n">
        <f aca="false">SUM(P50:P53)/AVERAGE(AG50:AG53)</f>
        <v>0.0181138674115267</v>
      </c>
      <c r="BM13" s="32" t="n">
        <f aca="false">SUM(D50:D53)/AVERAGE(AG50:AG53)</f>
        <v>0.0837174909760801</v>
      </c>
      <c r="BN13" s="32" t="n">
        <f aca="false">(SUM(H50:H53)+SUM(J50:J53))/AVERAGE(AG50:AG53)</f>
        <v>0.00254912606878712</v>
      </c>
      <c r="BO13" s="59" t="n">
        <f aca="false">AL13-BN13</f>
        <v>-0.0458826425314954</v>
      </c>
      <c r="BP13" s="32" t="n">
        <f aca="false">BN13+BM13</f>
        <v>0.0862666170448672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93782109.13926</v>
      </c>
      <c r="E14" s="6"/>
      <c r="F14" s="8" t="n">
        <f aca="false">'Low pensions'!I14</f>
        <v>17046008.4559886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2788114.2166707</v>
      </c>
      <c r="M14" s="8"/>
      <c r="N14" s="81" t="n">
        <f aca="false">'Low pensions'!L14</f>
        <v>693534.21234091</v>
      </c>
      <c r="O14" s="6"/>
      <c r="P14" s="81" t="n">
        <f aca="false">'Low pensions'!X14</f>
        <v>18283158.5350671</v>
      </c>
      <c r="Q14" s="8"/>
      <c r="R14" s="81" t="n">
        <f aca="false">'Low SIPA income'!G9</f>
        <v>17941902.8627812</v>
      </c>
      <c r="S14" s="8"/>
      <c r="T14" s="81" t="n">
        <f aca="false">'Low SIPA income'!J9</f>
        <v>68602420.6510662</v>
      </c>
      <c r="U14" s="6"/>
      <c r="V14" s="81" t="n">
        <f aca="false">'Low SIPA income'!F9</f>
        <v>132278.052265445</v>
      </c>
      <c r="W14" s="8"/>
      <c r="X14" s="81" t="n">
        <f aca="false">'Low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-0.0468084500853175</v>
      </c>
      <c r="AM14" s="6" t="n">
        <f aca="false">'Central scenario'!AM13</f>
        <v>14900507.1403892</v>
      </c>
      <c r="AN14" s="63" t="n">
        <f aca="false">AM14/AVERAGE(AG54:AG57)</f>
        <v>0.00264202080282784</v>
      </c>
      <c r="AO14" s="63" t="n">
        <f aca="false">'GDP evolution by scenario'!G53</f>
        <v>0.0350000000000015</v>
      </c>
      <c r="AP14" s="63"/>
      <c r="AQ14" s="6" t="n">
        <f aca="false">AQ13*(1+AO14)</f>
        <v>471032804.640914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366123935.869159</v>
      </c>
      <c r="AS14" s="64" t="n">
        <f aca="false">AQ14/AG57</f>
        <v>0.0829008438516009</v>
      </c>
      <c r="AT14" s="64" t="n">
        <f aca="false">AR14/AG57</f>
        <v>0.064437090025951</v>
      </c>
      <c r="AU14" s="5"/>
      <c r="AV14" s="5"/>
      <c r="AW14" s="65" t="n">
        <f aca="false">workers_and_wage_low!C2</f>
        <v>10921644</v>
      </c>
      <c r="AX14" s="5"/>
      <c r="AY14" s="61" t="n">
        <f aca="false">(AW14-AV6)/AV6</f>
        <v>-0.0216714627706626</v>
      </c>
      <c r="AZ14" s="66" t="n">
        <f aca="false">workers_and_wage_low!B2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0.0581415806050841</v>
      </c>
      <c r="BL14" s="61" t="n">
        <f aca="false">SUM(P54:P57)/AVERAGE(AG54:AG57)</f>
        <v>0.0186496240321312</v>
      </c>
      <c r="BM14" s="61" t="n">
        <f aca="false">SUM(D54:D57)/AVERAGE(AG54:AG57)</f>
        <v>0.0863004066582704</v>
      </c>
      <c r="BN14" s="61" t="n">
        <f aca="false">(SUM(H54:H57)+SUM(J54:J57))/AVERAGE(AG54:AG57)</f>
        <v>0.00353720487075215</v>
      </c>
      <c r="BO14" s="63" t="n">
        <f aca="false">AL14-BN14</f>
        <v>-0.0503456549560697</v>
      </c>
      <c r="BP14" s="32" t="n">
        <f aca="false">BN14+BM14</f>
        <v>0.0898376115290226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107967608.613102</v>
      </c>
      <c r="E15" s="9"/>
      <c r="F15" s="67" t="n">
        <f aca="false">'Low pensions'!I15</f>
        <v>19624390.9023085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2503400.06119178</v>
      </c>
      <c r="M15" s="67"/>
      <c r="N15" s="82" t="n">
        <f aca="false">'Low pensions'!L15</f>
        <v>800067.552071896</v>
      </c>
      <c r="O15" s="9"/>
      <c r="P15" s="82" t="n">
        <f aca="false">'Low pensions'!X15</f>
        <v>17391890.4315958</v>
      </c>
      <c r="Q15" s="67"/>
      <c r="R15" s="82" t="n">
        <f aca="false">'Low SIPA income'!G10</f>
        <v>22289482.5161221</v>
      </c>
      <c r="S15" s="67"/>
      <c r="T15" s="82" t="n">
        <f aca="false">'Low SIPA income'!J10</f>
        <v>85225768.2677348</v>
      </c>
      <c r="U15" s="9"/>
      <c r="V15" s="82" t="n">
        <f aca="false">'Low SIPA income'!F10</f>
        <v>137545.195244366</v>
      </c>
      <c r="W15" s="67"/>
      <c r="X15" s="82" t="n">
        <f aca="false">'Low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-0.0474923372938024</v>
      </c>
      <c r="AM15" s="9" t="n">
        <f aca="false">'Central scenario'!AM14</f>
        <v>13946867.9480024</v>
      </c>
      <c r="AN15" s="69" t="n">
        <f aca="false">AM15/AVERAGE(AG58:AG61)</f>
        <v>0.00241687918736815</v>
      </c>
      <c r="AO15" s="69" t="n">
        <f aca="false">'GDP evolution by scenario'!G57</f>
        <v>0.034390922005245</v>
      </c>
      <c r="AP15" s="69"/>
      <c r="AQ15" s="9" t="n">
        <f aca="false">AQ14*(1+AO15)</f>
        <v>487232057.087231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364549912.156474</v>
      </c>
      <c r="AS15" s="70" t="n">
        <f aca="false">AQ15/AG61</f>
        <v>0.0834519402606071</v>
      </c>
      <c r="AT15" s="70" t="n">
        <f aca="false">AR15/AG61</f>
        <v>0.0624392361889378</v>
      </c>
      <c r="AU15" s="7"/>
      <c r="AV15" s="7"/>
      <c r="AW15" s="71" t="n">
        <f aca="false">workers_and_wage_low!C3</f>
        <v>11044406</v>
      </c>
      <c r="AX15" s="7"/>
      <c r="AY15" s="40" t="n">
        <f aca="false">(AW15-AW14)/AW14</f>
        <v>0.0112402491786035</v>
      </c>
      <c r="AZ15" s="39" t="n">
        <f aca="false">workers_and_wage_low!B3</f>
        <v>6786.13483538819</v>
      </c>
      <c r="BA15" s="40" t="n">
        <f aca="false">(AZ15-AZ14)/AZ14</f>
        <v>0.0567334387041137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0.0585538482480866</v>
      </c>
      <c r="BL15" s="40" t="n">
        <f aca="false">SUM(P58:P61)/AVERAGE(AG58:AG61)</f>
        <v>0.0187323259739865</v>
      </c>
      <c r="BM15" s="40" t="n">
        <f aca="false">SUM(D58:D61)/AVERAGE(AG58:AG61)</f>
        <v>0.0873138595679025</v>
      </c>
      <c r="BN15" s="40" t="n">
        <f aca="false">(SUM(H58:H61)+SUM(J58:J61))/AVERAGE(AG58:AG61)</f>
        <v>0.00458429284250854</v>
      </c>
      <c r="BO15" s="69" t="n">
        <f aca="false">AL15-BN15</f>
        <v>-0.0520766301363109</v>
      </c>
      <c r="BP15" s="32" t="n">
        <f aca="false">BN15+BM15</f>
        <v>0.091898152410411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104508533.835593</v>
      </c>
      <c r="E16" s="9"/>
      <c r="F16" s="67" t="n">
        <f aca="false">'Low pensions'!I16</f>
        <v>18995663.1156498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2964080.7181469</v>
      </c>
      <c r="M16" s="67"/>
      <c r="N16" s="82" t="n">
        <f aca="false">'Low pensions'!L16</f>
        <v>775309.268529587</v>
      </c>
      <c r="O16" s="9"/>
      <c r="P16" s="82" t="n">
        <f aca="false">'Low pensions'!X16</f>
        <v>19646151.7793445</v>
      </c>
      <c r="Q16" s="67"/>
      <c r="R16" s="82" t="n">
        <f aca="false">'Low SIPA income'!G11</f>
        <v>20131225.709457</v>
      </c>
      <c r="S16" s="67"/>
      <c r="T16" s="82" t="n">
        <f aca="false">'Low SIPA income'!J11</f>
        <v>76973486.3076642</v>
      </c>
      <c r="U16" s="9"/>
      <c r="V16" s="82" t="n">
        <f aca="false">'Low SIPA income'!F11</f>
        <v>146901.516727808</v>
      </c>
      <c r="W16" s="67"/>
      <c r="X16" s="82" t="n">
        <f aca="false">'Low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-0.0474365095421837</v>
      </c>
      <c r="AM16" s="9" t="n">
        <f aca="false">'Central scenario'!AM15</f>
        <v>13032040.9288315</v>
      </c>
      <c r="AN16" s="69" t="n">
        <f aca="false">AM16/AVERAGE(AG62:AG65)</f>
        <v>0.00219921075747686</v>
      </c>
      <c r="AO16" s="69" t="n">
        <f aca="false">'GDP evolution by scenario'!G61</f>
        <v>0.0361897069474677</v>
      </c>
      <c r="AP16" s="69"/>
      <c r="AQ16" s="9" t="n">
        <f aca="false">AQ15*(1+AO16)</f>
        <v>504864842.44863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364496051.386386</v>
      </c>
      <c r="AS16" s="70" t="n">
        <f aca="false">AQ16/AG65</f>
        <v>0.0842505332761036</v>
      </c>
      <c r="AT16" s="70" t="n">
        <f aca="false">AR16/AG65</f>
        <v>0.0608261540997712</v>
      </c>
      <c r="AU16" s="7"/>
      <c r="AV16" s="7"/>
      <c r="AW16" s="71" t="n">
        <f aca="false">workers_and_wage_low!C4</f>
        <v>11033276</v>
      </c>
      <c r="AX16" s="7"/>
      <c r="AY16" s="40" t="n">
        <f aca="false">(AW16-AW15)/AW15</f>
        <v>-0.00100774998673537</v>
      </c>
      <c r="AZ16" s="39" t="n">
        <f aca="false">workers_and_wage_low!B4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0.0589447921471556</v>
      </c>
      <c r="BL16" s="40" t="n">
        <f aca="false">SUM(P62:P65)/AVERAGE(AG62:AG65)</f>
        <v>0.018532248862013</v>
      </c>
      <c r="BM16" s="40" t="n">
        <f aca="false">SUM(D62:D65)/AVERAGE(AG62:AG65)</f>
        <v>0.0878490528273263</v>
      </c>
      <c r="BN16" s="40" t="n">
        <f aca="false">(SUM(H62:H65)+SUM(J62:J65))/AVERAGE(AG62:AG65)</f>
        <v>0.00534735790884743</v>
      </c>
      <c r="BO16" s="69" t="n">
        <f aca="false">AL16-BN16</f>
        <v>-0.0527838674510311</v>
      </c>
      <c r="BP16" s="32" t="n">
        <f aca="false">BN16+BM16</f>
        <v>0.0931964107361737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112937677.968892</v>
      </c>
      <c r="E17" s="9"/>
      <c r="F17" s="67" t="n">
        <f aca="false">'Low pensions'!I17</f>
        <v>20527759.8395527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2823292.24132232</v>
      </c>
      <c r="M17" s="67"/>
      <c r="N17" s="82" t="n">
        <f aca="false">'Low pensions'!L17</f>
        <v>840306.694912139</v>
      </c>
      <c r="O17" s="9"/>
      <c r="P17" s="82" t="n">
        <f aca="false">'Low pensions'!X17</f>
        <v>19273196.3664372</v>
      </c>
      <c r="Q17" s="67"/>
      <c r="R17" s="82" t="n">
        <f aca="false">'Low SIPA income'!G12</f>
        <v>23380651.9849074</v>
      </c>
      <c r="S17" s="67"/>
      <c r="T17" s="82" t="n">
        <f aca="false">'Low SIPA income'!J12</f>
        <v>89397949.3051482</v>
      </c>
      <c r="U17" s="9"/>
      <c r="V17" s="82" t="n">
        <f aca="false">'Low SIPA income'!F12</f>
        <v>146445.351472853</v>
      </c>
      <c r="W17" s="67"/>
      <c r="X17" s="82" t="n">
        <f aca="false">'Low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-0.0464635300577336</v>
      </c>
      <c r="AM17" s="9" t="n">
        <f aca="false">'Central scenario'!AM16</f>
        <v>12139889.4651339</v>
      </c>
      <c r="AN17" s="69" t="n">
        <f aca="false">AM17/AVERAGE(AG66:AG69)</f>
        <v>0.00200195579197095</v>
      </c>
      <c r="AO17" s="69" t="n">
        <f aca="false">'GDP evolution by scenario'!G65</f>
        <v>0.0351721848579503</v>
      </c>
      <c r="AP17" s="69"/>
      <c r="AQ17" s="9" t="n">
        <f aca="false">AQ16*(1+AO17)</f>
        <v>522622042.015513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364981803.73536</v>
      </c>
      <c r="AS17" s="70" t="n">
        <f aca="false">AQ17/AG69</f>
        <v>0.0852057489267599</v>
      </c>
      <c r="AT17" s="70" t="n">
        <f aca="false">AR17/AG69</f>
        <v>0.0595048532816913</v>
      </c>
      <c r="AU17" s="7"/>
      <c r="AV17" s="7"/>
      <c r="AW17" s="71" t="n">
        <f aca="false">workers_and_wage_low!C5</f>
        <v>11053255</v>
      </c>
      <c r="AX17" s="7"/>
      <c r="AY17" s="40" t="n">
        <f aca="false">(AW17-AW16)/AW16</f>
        <v>0.00181079490805813</v>
      </c>
      <c r="AZ17" s="39" t="n">
        <f aca="false">workers_and_wage_low!B5</f>
        <v>7051.70669476592</v>
      </c>
      <c r="BA17" s="40" t="n">
        <f aca="false">(AZ17-AZ16)/AZ16</f>
        <v>-0.00607685509864881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0.0590433093836297</v>
      </c>
      <c r="BL17" s="40" t="n">
        <f aca="false">SUM(P66:P69)/AVERAGE(AG66:AG69)</f>
        <v>0.0184667957724901</v>
      </c>
      <c r="BM17" s="40" t="n">
        <f aca="false">SUM(D66:D69)/AVERAGE(AG66:AG69)</f>
        <v>0.0870400436688732</v>
      </c>
      <c r="BN17" s="40" t="n">
        <f aca="false">(SUM(H66:H69)+SUM(J66:J69))/AVERAGE(AG66:AG69)</f>
        <v>0.00626633054460071</v>
      </c>
      <c r="BO17" s="69" t="n">
        <f aca="false">AL17-BN17</f>
        <v>-0.0527298606023343</v>
      </c>
      <c r="BP17" s="32" t="n">
        <f aca="false">BN17+BM17</f>
        <v>0.0933063742134739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99002080.283282</v>
      </c>
      <c r="E18" s="6"/>
      <c r="F18" s="8" t="n">
        <f aca="false">'Low pensions'!I18</f>
        <v>17994800.0013876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2816470.50091539</v>
      </c>
      <c r="M18" s="8"/>
      <c r="N18" s="81" t="n">
        <f aca="false">'Low pensions'!L18</f>
        <v>734158.084804092</v>
      </c>
      <c r="O18" s="6"/>
      <c r="P18" s="81" t="n">
        <f aca="false">'Low pensions'!X18</f>
        <v>18653799.9891252</v>
      </c>
      <c r="Q18" s="8"/>
      <c r="R18" s="81" t="n">
        <f aca="false">'Low SIPA income'!G13</f>
        <v>19048283.0084314</v>
      </c>
      <c r="S18" s="8"/>
      <c r="T18" s="81" t="n">
        <f aca="false">'Low SIPA income'!J13</f>
        <v>72832761.0298078</v>
      </c>
      <c r="U18" s="6"/>
      <c r="V18" s="81" t="n">
        <f aca="false">'Low SIPA income'!F13</f>
        <v>140761.780403749</v>
      </c>
      <c r="W18" s="8"/>
      <c r="X18" s="81" t="n">
        <f aca="false">'Low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-0.0459463331288721</v>
      </c>
      <c r="AM18" s="6" t="n">
        <f aca="false">'Central scenario'!AM17</f>
        <v>11273018.6820578</v>
      </c>
      <c r="AN18" s="63" t="n">
        <f aca="false">AM18/AVERAGE(AG70:AG73)</f>
        <v>0.00181609097173564</v>
      </c>
      <c r="AO18" s="63" t="n">
        <f aca="false">'GDP evolution by scenario'!G69</f>
        <v>0.0312516742401356</v>
      </c>
      <c r="AP18" s="63"/>
      <c r="AQ18" s="6" t="n">
        <f aca="false">AQ17*(1+AO18)</f>
        <v>538954855.823296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364954503.495432</v>
      </c>
      <c r="AS18" s="64" t="n">
        <f aca="false">AQ18/AG73</f>
        <v>0.0861025773815377</v>
      </c>
      <c r="AT18" s="64" t="n">
        <f aca="false">AR18/AG73</f>
        <v>0.0583045556384387</v>
      </c>
      <c r="AU18" s="5"/>
      <c r="AV18" s="5"/>
      <c r="AW18" s="65" t="n">
        <f aca="false">workers_and_wage_low!C6</f>
        <v>11056328</v>
      </c>
      <c r="AX18" s="5"/>
      <c r="AY18" s="61" t="n">
        <f aca="false">(AW18-AW17)/AW17</f>
        <v>0.000278017651813877</v>
      </c>
      <c r="AZ18" s="66" t="n">
        <f aca="false">workers_and_wage_low!B6</f>
        <v>6677.50779441193</v>
      </c>
      <c r="BA18" s="61" t="n">
        <f aca="false">(AZ18-AZ17)/AZ17</f>
        <v>-0.053065011996562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0.0592277492119812</v>
      </c>
      <c r="BL18" s="61" t="n">
        <f aca="false">SUM(P70:P73)/AVERAGE(AG70:AG73)</f>
        <v>0.018239448541744</v>
      </c>
      <c r="BM18" s="61" t="n">
        <f aca="false">SUM(D70:D73)/AVERAGE(AG70:AG73)</f>
        <v>0.0869346337991093</v>
      </c>
      <c r="BN18" s="61" t="n">
        <f aca="false">(SUM(H70:H73)+SUM(J70:J73))/AVERAGE(AG70:AG73)</f>
        <v>0.00717023073687692</v>
      </c>
      <c r="BO18" s="63" t="n">
        <f aca="false">AL18-BN18</f>
        <v>-0.053116563865749</v>
      </c>
      <c r="BP18" s="32" t="n">
        <f aca="false">BN18+BM18</f>
        <v>0.0941048645359862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102248922.817006</v>
      </c>
      <c r="E19" s="9"/>
      <c r="F19" s="67" t="n">
        <f aca="false">'Low pensions'!I19</f>
        <v>18584952.0654976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2801537.62062767</v>
      </c>
      <c r="M19" s="67"/>
      <c r="N19" s="82" t="n">
        <f aca="false">'Low pensions'!L19</f>
        <v>760025.083108328</v>
      </c>
      <c r="O19" s="9"/>
      <c r="P19" s="82" t="n">
        <f aca="false">'Low pensions'!X19</f>
        <v>18718625.7949958</v>
      </c>
      <c r="Q19" s="67"/>
      <c r="R19" s="82" t="n">
        <f aca="false">'Low SIPA income'!G14</f>
        <v>21712053.1313468</v>
      </c>
      <c r="S19" s="67"/>
      <c r="T19" s="82" t="n">
        <f aca="false">'Low SIPA income'!J14</f>
        <v>83017916.96826</v>
      </c>
      <c r="U19" s="9"/>
      <c r="V19" s="82" t="n">
        <f aca="false">'Low SIPA income'!F14</f>
        <v>140324.608319577</v>
      </c>
      <c r="W19" s="67"/>
      <c r="X19" s="82" t="n">
        <f aca="false">'Low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-0.0449456981557594</v>
      </c>
      <c r="AM19" s="9" t="n">
        <f aca="false">'Central scenario'!AM18</f>
        <v>10452476.7322336</v>
      </c>
      <c r="AN19" s="69" t="n">
        <f aca="false">AM19/AVERAGE(AG74:AG77)</f>
        <v>0.00164777826935889</v>
      </c>
      <c r="AO19" s="69" t="n">
        <f aca="false">'GDP evolution by scenario'!G73</f>
        <v>0.031350793586969</v>
      </c>
      <c r="AP19" s="69"/>
      <c r="AQ19" s="9" t="n">
        <f aca="false">AQ18*(1+AO19)</f>
        <v>555851518.260907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365794284.351445</v>
      </c>
      <c r="AS19" s="70" t="n">
        <f aca="false">AQ19/AG77</f>
        <v>0.0873321981512124</v>
      </c>
      <c r="AT19" s="70" t="n">
        <f aca="false">AR19/AG77</f>
        <v>0.0574714971068345</v>
      </c>
      <c r="AU19" s="7"/>
      <c r="AV19" s="7"/>
      <c r="AW19" s="71" t="n">
        <f aca="false">workers_and_wage_low!C7</f>
        <v>11112610</v>
      </c>
      <c r="AX19" s="7"/>
      <c r="AY19" s="40" t="n">
        <f aca="false">(AW19-AW18)/AW18</f>
        <v>0.00509047850244674</v>
      </c>
      <c r="AZ19" s="39" t="n">
        <f aca="false">workers_and_wage_low!B7</f>
        <v>6486.76481478895</v>
      </c>
      <c r="BA19" s="40" t="n">
        <f aca="false">(AZ19-AZ18)/AZ18</f>
        <v>-0.0285649954287744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0.0594261690595741</v>
      </c>
      <c r="BL19" s="40" t="n">
        <f aca="false">SUM(P74:P77)/AVERAGE(AG74:AG77)</f>
        <v>0.0176276630813541</v>
      </c>
      <c r="BM19" s="40" t="n">
        <f aca="false">SUM(D74:D77)/AVERAGE(AG74:AG77)</f>
        <v>0.0867442041339793</v>
      </c>
      <c r="BN19" s="40" t="n">
        <f aca="false">(SUM(H74:H77)+SUM(J74:J77))/AVERAGE(AG74:AG77)</f>
        <v>0.00791950719418619</v>
      </c>
      <c r="BO19" s="69" t="n">
        <f aca="false">AL19-BN19</f>
        <v>-0.0528652053499455</v>
      </c>
      <c r="BP19" s="32" t="n">
        <f aca="false">BN19+BM19</f>
        <v>0.0946637113281655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97717546.2058051</v>
      </c>
      <c r="E20" s="9"/>
      <c r="F20" s="67" t="n">
        <f aca="false">'Low pensions'!I20</f>
        <v>17761320.7274872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2450156.14160319</v>
      </c>
      <c r="M20" s="67"/>
      <c r="N20" s="82" t="n">
        <f aca="false">'Low pensions'!L20</f>
        <v>729257.767694697</v>
      </c>
      <c r="O20" s="9"/>
      <c r="P20" s="82" t="n">
        <f aca="false">'Low pensions'!X20</f>
        <v>16726032.9383604</v>
      </c>
      <c r="Q20" s="67"/>
      <c r="R20" s="82" t="n">
        <f aca="false">'Low SIPA income'!G15</f>
        <v>18882303.844662</v>
      </c>
      <c r="S20" s="67"/>
      <c r="T20" s="82" t="n">
        <f aca="false">'Low SIPA income'!J15</f>
        <v>72198125.3114393</v>
      </c>
      <c r="U20" s="9"/>
      <c r="V20" s="82" t="n">
        <f aca="false">'Low SIPA income'!F15</f>
        <v>140646.763029675</v>
      </c>
      <c r="W20" s="67"/>
      <c r="X20" s="82" t="n">
        <f aca="false">'Low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-0.0445147509055165</v>
      </c>
      <c r="AM20" s="9" t="n">
        <f aca="false">'Central scenario'!AM19</f>
        <v>9649081.86791266</v>
      </c>
      <c r="AN20" s="69" t="n">
        <f aca="false">AM20/AVERAGE(AG78:AG81)</f>
        <v>0.00149730219945107</v>
      </c>
      <c r="AO20" s="69" t="n">
        <f aca="false">'GDP evolution by scenario'!G77</f>
        <v>0.0177222866196058</v>
      </c>
      <c r="AP20" s="69"/>
      <c r="AQ20" s="9" t="n">
        <f aca="false">AQ19*(1+AO20)</f>
        <v>565702478.18547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362549785.492167</v>
      </c>
      <c r="AS20" s="70" t="n">
        <f aca="false">AQ20/AG81</f>
        <v>0.0870809765671</v>
      </c>
      <c r="AT20" s="70" t="n">
        <f aca="false">AR20/AG81</f>
        <v>0.0558088228217019</v>
      </c>
      <c r="AU20" s="7"/>
      <c r="AV20" s="7"/>
      <c r="AW20" s="71" t="n">
        <f aca="false">workers_and_wage_low!C8</f>
        <v>11194364</v>
      </c>
      <c r="AX20" s="7"/>
      <c r="AY20" s="40" t="n">
        <f aca="false">(AW20-AW19)/AW19</f>
        <v>0.00735686755856635</v>
      </c>
      <c r="AZ20" s="39" t="n">
        <f aca="false">workers_and_wage_low!B8</f>
        <v>6521.83541945801</v>
      </c>
      <c r="BA20" s="40" t="n">
        <f aca="false">(AZ20-AZ19)/AZ19</f>
        <v>0.00540648623318338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0.0595964415436408</v>
      </c>
      <c r="BL20" s="40" t="n">
        <f aca="false">SUM(P78:P81)/AVERAGE(AG78:AG81)</f>
        <v>0.0175783743376359</v>
      </c>
      <c r="BM20" s="40" t="n">
        <f aca="false">SUM(D78:D81)/AVERAGE(AG78:AG81)</f>
        <v>0.0865328181115214</v>
      </c>
      <c r="BN20" s="40" t="n">
        <f aca="false">(SUM(H78:H81)+SUM(J78:J81))/AVERAGE(AG78:AG81)</f>
        <v>0.00875496963180799</v>
      </c>
      <c r="BO20" s="69" t="n">
        <f aca="false">AL20-BN20</f>
        <v>-0.0532697205373245</v>
      </c>
      <c r="BP20" s="32" t="n">
        <f aca="false">BN20+BM20</f>
        <v>0.0952877877433294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106674587.034116</v>
      </c>
      <c r="E21" s="9"/>
      <c r="F21" s="67" t="n">
        <f aca="false">'Low pensions'!I21</f>
        <v>19389368.9245404</v>
      </c>
      <c r="G21" s="82" t="n">
        <f aca="false">'Low pensions'!K21</f>
        <v>18171.7985793121</v>
      </c>
      <c r="H21" s="82" t="n">
        <f aca="false">'Low pensions'!V21</f>
        <v>99975.8742359993</v>
      </c>
      <c r="I21" s="83" t="n">
        <f aca="false">'Low pensions'!M21</f>
        <v>562.014389050884</v>
      </c>
      <c r="J21" s="82" t="n">
        <f aca="false">'Low pensions'!W21</f>
        <v>3092.03734750511</v>
      </c>
      <c r="K21" s="9"/>
      <c r="L21" s="82" t="n">
        <f aca="false">'Low pensions'!N21</f>
        <v>3892938.68981568</v>
      </c>
      <c r="M21" s="67"/>
      <c r="N21" s="82" t="n">
        <f aca="false">'Low pensions'!L21</f>
        <v>798385.086672675</v>
      </c>
      <c r="O21" s="9"/>
      <c r="P21" s="82" t="n">
        <f aca="false">'Low pensions'!X21</f>
        <v>24592956.552895</v>
      </c>
      <c r="Q21" s="67"/>
      <c r="R21" s="82" t="n">
        <f aca="false">'Low SIPA income'!G16</f>
        <v>22295672.9588388</v>
      </c>
      <c r="S21" s="67"/>
      <c r="T21" s="82" t="n">
        <f aca="false">'Low SIPA income'!J16</f>
        <v>85249437.9619983</v>
      </c>
      <c r="U21" s="9"/>
      <c r="V21" s="82" t="n">
        <f aca="false">'Low SIPA income'!F16</f>
        <v>145022.605646437</v>
      </c>
      <c r="W21" s="67"/>
      <c r="X21" s="82" t="n">
        <f aca="false">'Low SIPA income'!M16</f>
        <v>364254.97420646</v>
      </c>
      <c r="Y21" s="9"/>
      <c r="Z21" s="9" t="n">
        <f aca="false">R21+V21-N21-L21-F21</f>
        <v>-1639997.13654349</v>
      </c>
      <c r="AA21" s="9"/>
      <c r="AB21" s="9" t="n">
        <f aca="false">T21-P21-D21</f>
        <v>-46018105.6250124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-0.00890524640610474</v>
      </c>
      <c r="AK21" s="68" t="n">
        <f aca="false">AK20+1</f>
        <v>2032</v>
      </c>
      <c r="AL21" s="69" t="n">
        <f aca="false">SUM(AB82:AB85)/AVERAGE(AG82:AG85)</f>
        <v>-0.0447879536981076</v>
      </c>
      <c r="AM21" s="9" t="n">
        <f aca="false">'Central scenario'!AM20</f>
        <v>8873587.4679367</v>
      </c>
      <c r="AN21" s="69" t="n">
        <f aca="false">AM21/AVERAGE(AG82:AG85)</f>
        <v>0.00136482363585185</v>
      </c>
      <c r="AO21" s="69" t="n">
        <f aca="false">'GDP evolution by scenario'!G81</f>
        <v>0.0188654536941222</v>
      </c>
      <c r="AP21" s="69"/>
      <c r="AQ21" s="9" t="n">
        <f aca="false">AQ20*(1+AO21)</f>
        <v>576374712.092328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360439396.180658</v>
      </c>
      <c r="AS21" s="70" t="n">
        <f aca="false">AQ21/AG85</f>
        <v>0.0881193800306714</v>
      </c>
      <c r="AT21" s="70" t="n">
        <f aca="false">AR21/AG85</f>
        <v>0.0551059848111124</v>
      </c>
      <c r="AU21" s="7"/>
      <c r="AW21" s="71" t="n">
        <f aca="false">workers_and_wage_low!C9</f>
        <v>11200955</v>
      </c>
      <c r="AY21" s="40" t="n">
        <f aca="false">(AW21-AW20)/AW20</f>
        <v>0.000588778424571508</v>
      </c>
      <c r="AZ21" s="39" t="n">
        <f aca="false">workers_and_wage_low!B9</f>
        <v>6617.24643359544</v>
      </c>
      <c r="BA21" s="40" t="n">
        <f aca="false">(AZ21-AZ20)/AZ20</f>
        <v>0.0146294728402334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0.0597767826249634</v>
      </c>
      <c r="BL21" s="40" t="n">
        <f aca="false">SUM(P82:P85)/AVERAGE(AG82:AG85)</f>
        <v>0.0175975837978606</v>
      </c>
      <c r="BM21" s="40" t="n">
        <f aca="false">SUM(D82:D85)/AVERAGE(AG82:AG85)</f>
        <v>0.0869671525252103</v>
      </c>
      <c r="BN21" s="40" t="n">
        <f aca="false">(SUM(H82:H85)+SUM(J82:J85))/AVERAGE(AG82:AG85)</f>
        <v>0.00947619765095556</v>
      </c>
      <c r="BO21" s="69" t="n">
        <f aca="false">AL21-BN21</f>
        <v>-0.0542641513490632</v>
      </c>
      <c r="BP21" s="32" t="n">
        <f aca="false">BN21+BM21</f>
        <v>0.0964433501761659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102446530.73687</v>
      </c>
      <c r="E22" s="6"/>
      <c r="F22" s="8" t="n">
        <f aca="false">'Low pensions'!I22</f>
        <v>18620869.6440622</v>
      </c>
      <c r="G22" s="81" t="n">
        <f aca="false">'Low pensions'!K22</f>
        <v>50798.6387637148</v>
      </c>
      <c r="H22" s="81" t="n">
        <f aca="false">'Low pensions'!V22</f>
        <v>279479.122456429</v>
      </c>
      <c r="I22" s="81" t="n">
        <f aca="false">'Low pensions'!M22</f>
        <v>1571.09192052727</v>
      </c>
      <c r="J22" s="81" t="n">
        <f aca="false">'Low pensions'!W22</f>
        <v>8643.68419968338</v>
      </c>
      <c r="K22" s="6"/>
      <c r="L22" s="81" t="n">
        <f aca="false">'Low pensions'!N22</f>
        <v>4222415.9294058</v>
      </c>
      <c r="M22" s="8"/>
      <c r="N22" s="81" t="n">
        <f aca="false">'Low pensions'!L22</f>
        <v>769319.886297975</v>
      </c>
      <c r="O22" s="6"/>
      <c r="P22" s="81" t="n">
        <f aca="false">'Low pensions'!X22</f>
        <v>26142707.358556</v>
      </c>
      <c r="Q22" s="8"/>
      <c r="R22" s="81" t="n">
        <f aca="false">'Low SIPA income'!G17</f>
        <v>19532176.7251652</v>
      </c>
      <c r="S22" s="8"/>
      <c r="T22" s="81" t="n">
        <f aca="false">'Low SIPA income'!J17</f>
        <v>74682970.5956307</v>
      </c>
      <c r="U22" s="6"/>
      <c r="V22" s="81" t="n">
        <f aca="false">'Low SIPA income'!F17</f>
        <v>119223.590103333</v>
      </c>
      <c r="W22" s="8"/>
      <c r="X22" s="81" t="n">
        <f aca="false">'Low SIPA income'!M17</f>
        <v>299455.285224756</v>
      </c>
      <c r="Y22" s="6"/>
      <c r="Z22" s="6" t="n">
        <f aca="false">R22+V22-N22-L22-F22</f>
        <v>-3961205.14449739</v>
      </c>
      <c r="AA22" s="6"/>
      <c r="AB22" s="6" t="n">
        <f aca="false">T22-P22-D22</f>
        <v>-53906267.4997949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-0.0103240930304106</v>
      </c>
      <c r="AK22" s="62" t="n">
        <f aca="false">AK21+1</f>
        <v>2033</v>
      </c>
      <c r="AL22" s="63" t="n">
        <f aca="false">SUM(AB86:AB89)/AVERAGE(AG86:AG89)</f>
        <v>-0.0443160223204404</v>
      </c>
      <c r="AM22" s="6" t="n">
        <f aca="false">'Central scenario'!AM21</f>
        <v>8126011.66426731</v>
      </c>
      <c r="AN22" s="63" t="n">
        <f aca="false">AM22/AVERAGE(AG86:AG89)</f>
        <v>0.00123660240537521</v>
      </c>
      <c r="AO22" s="63" t="n">
        <f aca="false">'GDP evolution by scenario'!G85</f>
        <v>0.0218733110046823</v>
      </c>
      <c r="AP22" s="63"/>
      <c r="AQ22" s="6" t="n">
        <f aca="false">AQ21*(1+AO22)</f>
        <v>588981935.425158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360116240.351027</v>
      </c>
      <c r="AS22" s="64" t="n">
        <f aca="false">AQ22/AG89</f>
        <v>0.0893323980217116</v>
      </c>
      <c r="AT22" s="64" t="n">
        <f aca="false">AR22/AG89</f>
        <v>0.0546197521217664</v>
      </c>
      <c r="AU22" s="5"/>
      <c r="AV22" s="5"/>
      <c r="AW22" s="65" t="n">
        <f aca="false">workers_and_wage_low!C10</f>
        <v>11131472</v>
      </c>
      <c r="AX22" s="5"/>
      <c r="AY22" s="61" t="n">
        <f aca="false">(AW22-AW21)/AW21</f>
        <v>-0.00620331034273417</v>
      </c>
      <c r="AZ22" s="66" t="n">
        <f aca="false">workers_and_wage_low!B10</f>
        <v>6732.55475099859</v>
      </c>
      <c r="BA22" s="61" t="n">
        <f aca="false">(AZ22-AZ21)/AZ21</f>
        <v>0.0174254228794832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0.0597939385998953</v>
      </c>
      <c r="BL22" s="61" t="n">
        <f aca="false">SUM(P86:P89)/AVERAGE(AG86:AG89)</f>
        <v>0.0173082417143891</v>
      </c>
      <c r="BM22" s="61" t="n">
        <f aca="false">SUM(D86:D89)/AVERAGE(AG86:AG89)</f>
        <v>0.0868017192059466</v>
      </c>
      <c r="BN22" s="61" t="n">
        <f aca="false">(SUM(H86:H89)+SUM(J86:J89))/AVERAGE(AG86:AG89)</f>
        <v>0.0102883294301567</v>
      </c>
      <c r="BO22" s="63" t="n">
        <f aca="false">AL22-BN22</f>
        <v>-0.0546043517505971</v>
      </c>
      <c r="BP22" s="32" t="n">
        <f aca="false">BN22+BM22</f>
        <v>0.0970900486361034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109204030.147275</v>
      </c>
      <c r="E23" s="9"/>
      <c r="F23" s="67" t="n">
        <f aca="false">'Low pensions'!I23</f>
        <v>19849125.1519444</v>
      </c>
      <c r="G23" s="82" t="n">
        <f aca="false">'Low pensions'!K23</f>
        <v>96262.318508751</v>
      </c>
      <c r="H23" s="82" t="n">
        <f aca="false">'Low pensions'!V23</f>
        <v>529606.874459475</v>
      </c>
      <c r="I23" s="82" t="n">
        <f aca="false">'Low pensions'!M23</f>
        <v>2977.18510851808</v>
      </c>
      <c r="J23" s="82" t="n">
        <f aca="false">'Low pensions'!W23</f>
        <v>16379.5940554477</v>
      </c>
      <c r="K23" s="9"/>
      <c r="L23" s="82" t="n">
        <f aca="false">'Low pensions'!N23</f>
        <v>3867366.74910504</v>
      </c>
      <c r="M23" s="67"/>
      <c r="N23" s="82" t="n">
        <f aca="false">'Low pensions'!L23</f>
        <v>821999.111393176</v>
      </c>
      <c r="O23" s="9"/>
      <c r="P23" s="82" t="n">
        <f aca="false">'Low pensions'!X23</f>
        <v>24590181.0277321</v>
      </c>
      <c r="Q23" s="67"/>
      <c r="R23" s="82" t="n">
        <f aca="false">'Low SIPA income'!G18</f>
        <v>23289499.4397545</v>
      </c>
      <c r="S23" s="67"/>
      <c r="T23" s="82" t="n">
        <f aca="false">'Low SIPA income'!J18</f>
        <v>89049419.64841</v>
      </c>
      <c r="U23" s="9"/>
      <c r="V23" s="82" t="n">
        <f aca="false">'Low SIPA income'!F18</f>
        <v>127558.97234145</v>
      </c>
      <c r="W23" s="67"/>
      <c r="X23" s="82" t="n">
        <f aca="false">'Low SIPA income'!M18</f>
        <v>320391.362249525</v>
      </c>
      <c r="Y23" s="9"/>
      <c r="Z23" s="9" t="n">
        <f aca="false">R23+V23-N23-L23-F23</f>
        <v>-1121432.60034668</v>
      </c>
      <c r="AA23" s="9"/>
      <c r="AB23" s="9" t="n">
        <f aca="false">T23-P23-D23</f>
        <v>-44744791.5265973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-0.0085076798722906</v>
      </c>
      <c r="AK23" s="68" t="n">
        <f aca="false">AK22+1</f>
        <v>2034</v>
      </c>
      <c r="AL23" s="69" t="n">
        <f aca="false">SUM(AB90:AB93)/AVERAGE(AG90:AG93)</f>
        <v>-0.0428006690269663</v>
      </c>
      <c r="AM23" s="9" t="n">
        <f aca="false">'Central scenario'!AM22</f>
        <v>7406781.38079157</v>
      </c>
      <c r="AN23" s="69" t="n">
        <f aca="false">AM23/AVERAGE(AG90:AG93)</f>
        <v>0.00110779068738991</v>
      </c>
      <c r="AO23" s="69" t="n">
        <f aca="false">'GDP evolution by scenario'!G89</f>
        <v>0.00900842813483282</v>
      </c>
      <c r="AP23" s="69"/>
      <c r="AQ23" s="9" t="n">
        <f aca="false">AQ22*(1+AO23)</f>
        <v>594287736.86315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355923008.175644</v>
      </c>
      <c r="AS23" s="70" t="n">
        <f aca="false">AQ23/AG93</f>
        <v>0.0883893879480998</v>
      </c>
      <c r="AT23" s="70" t="n">
        <f aca="false">AR23/AG93</f>
        <v>0.0529370116491839</v>
      </c>
      <c r="AU23" s="7"/>
      <c r="AV23" s="7"/>
      <c r="AW23" s="71" t="n">
        <f aca="false">workers_and_wage_low!C11</f>
        <v>11278755</v>
      </c>
      <c r="AX23" s="7"/>
      <c r="AY23" s="40" t="n">
        <f aca="false">(AW23-AW22)/AW22</f>
        <v>0.0132312240465592</v>
      </c>
      <c r="AZ23" s="39" t="n">
        <f aca="false">workers_and_wage_low!B11</f>
        <v>6725.58191784654</v>
      </c>
      <c r="BA23" s="40" t="n">
        <f aca="false">(AZ23-AZ22)/AZ22</f>
        <v>-0.00103568903780861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0.0599670175971009</v>
      </c>
      <c r="BL23" s="40" t="n">
        <f aca="false">SUM(P90:P93)/AVERAGE(AG90:AG93)</f>
        <v>0.016791474141573</v>
      </c>
      <c r="BM23" s="40" t="n">
        <f aca="false">SUM(D90:D93)/AVERAGE(AG90:AG93)</f>
        <v>0.0859762124824942</v>
      </c>
      <c r="BN23" s="40" t="n">
        <f aca="false">(SUM(H90:H93)+SUM(J90:J93))/AVERAGE(AG90:AG93)</f>
        <v>0.0109624183460944</v>
      </c>
      <c r="BO23" s="69" t="n">
        <f aca="false">AL23-BN23</f>
        <v>-0.0537630873730607</v>
      </c>
      <c r="BP23" s="32" t="n">
        <f aca="false">BN23+BM23</f>
        <v>0.0969386308285885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104751367.675305</v>
      </c>
      <c r="E24" s="9"/>
      <c r="F24" s="67" t="n">
        <f aca="false">'Low pensions'!I24</f>
        <v>19039801.0404963</v>
      </c>
      <c r="G24" s="82" t="n">
        <f aca="false">'Low pensions'!K24</f>
        <v>113713.068782356</v>
      </c>
      <c r="H24" s="82" t="n">
        <f aca="false">'Low pensions'!V24</f>
        <v>625615.753661117</v>
      </c>
      <c r="I24" s="82" t="n">
        <f aca="false">'Low pensions'!M24</f>
        <v>3516.89903450584</v>
      </c>
      <c r="J24" s="82" t="n">
        <f aca="false">'Low pensions'!W24</f>
        <v>19348.9408348799</v>
      </c>
      <c r="K24" s="9"/>
      <c r="L24" s="82" t="n">
        <f aca="false">'Low pensions'!N24</f>
        <v>3510870.42223416</v>
      </c>
      <c r="M24" s="67"/>
      <c r="N24" s="82" t="n">
        <f aca="false">'Low pensions'!L24</f>
        <v>789308.460410208</v>
      </c>
      <c r="O24" s="9"/>
      <c r="P24" s="82" t="n">
        <f aca="false">'Low pensions'!X24</f>
        <v>22560465.57648</v>
      </c>
      <c r="Q24" s="67"/>
      <c r="R24" s="82" t="n">
        <f aca="false">'Low SIPA income'!G19</f>
        <v>20487413.8760897</v>
      </c>
      <c r="S24" s="67"/>
      <c r="T24" s="82" t="n">
        <f aca="false">'Low SIPA income'!J19</f>
        <v>78335402.6342183</v>
      </c>
      <c r="U24" s="9"/>
      <c r="V24" s="82" t="n">
        <f aca="false">'Low SIPA income'!F19</f>
        <v>130715.43082937</v>
      </c>
      <c r="W24" s="67"/>
      <c r="X24" s="82" t="n">
        <f aca="false">'Low SIPA income'!M19</f>
        <v>328319.475938947</v>
      </c>
      <c r="Y24" s="9"/>
      <c r="Z24" s="9" t="n">
        <f aca="false">R24+V24-N24-L24-F24</f>
        <v>-2721850.61622159</v>
      </c>
      <c r="AA24" s="9"/>
      <c r="AB24" s="9" t="n">
        <f aca="false">T24-P24-D24</f>
        <v>-48976430.617567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-0.00919029654390505</v>
      </c>
      <c r="AK24" s="68" t="n">
        <f aca="false">AK23+1</f>
        <v>2035</v>
      </c>
      <c r="AL24" s="69" t="n">
        <f aca="false">SUM(AB94:AB97)/AVERAGE(AG94:AG97)</f>
        <v>-0.0414619500197967</v>
      </c>
      <c r="AM24" s="9" t="n">
        <f aca="false">'Central scenario'!AM23</f>
        <v>6738583.40306814</v>
      </c>
      <c r="AN24" s="69" t="n">
        <f aca="false">AM24/AVERAGE(AG94:AG97)</f>
        <v>0.000994216413553833</v>
      </c>
      <c r="AO24" s="69" t="n">
        <f aca="false">'GDP evolution by scenario'!G93</f>
        <v>0.0237547360919246</v>
      </c>
      <c r="AP24" s="69"/>
      <c r="AQ24" s="9" t="n">
        <f aca="false">AQ23*(1+AO24)</f>
        <v>608404885.215001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357566225.977357</v>
      </c>
      <c r="AS24" s="70" t="n">
        <f aca="false">AQ24/AG97</f>
        <v>0.0896738693316137</v>
      </c>
      <c r="AT24" s="70" t="n">
        <f aca="false">AR24/AG97</f>
        <v>0.0527023168368556</v>
      </c>
      <c r="AU24" s="7"/>
      <c r="AV24" s="7"/>
      <c r="AW24" s="71" t="n">
        <f aca="false">workers_and_wage_low!C12</f>
        <v>11441722</v>
      </c>
      <c r="AX24" s="7"/>
      <c r="AY24" s="40" t="n">
        <f aca="false">(AW24-AW23)/AW23</f>
        <v>0.0144490238505934</v>
      </c>
      <c r="AZ24" s="39" t="n">
        <f aca="false">workers_and_wage_low!B12</f>
        <v>6848.21489294141</v>
      </c>
      <c r="BA24" s="40" t="n">
        <f aca="false">(AZ24-AZ23)/AZ23</f>
        <v>0.0182338088499774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0.0142315152373716</v>
      </c>
      <c r="BJ24" s="7" t="n">
        <f aca="false">BJ23+1</f>
        <v>2035</v>
      </c>
      <c r="BK24" s="40" t="n">
        <f aca="false">SUM(T94:T97)/AVERAGE(AG94:AG97)</f>
        <v>0.0603233958844506</v>
      </c>
      <c r="BL24" s="40" t="n">
        <f aca="false">SUM(P94:P97)/AVERAGE(AG94:AG97)</f>
        <v>0.0164369724901099</v>
      </c>
      <c r="BM24" s="40" t="n">
        <f aca="false">SUM(D94:D97)/AVERAGE(AG94:AG97)</f>
        <v>0.0853483734141373</v>
      </c>
      <c r="BN24" s="40" t="n">
        <f aca="false">(SUM(H94:H97)+SUM(J94:J97))/AVERAGE(AG94:AG97)</f>
        <v>0.0116174580444389</v>
      </c>
      <c r="BO24" s="69" t="n">
        <f aca="false">AL24-BN24</f>
        <v>-0.0530794080642356</v>
      </c>
      <c r="BP24" s="32" t="n">
        <f aca="false">BN24+BM24</f>
        <v>0.0969658314585763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113941937.453565</v>
      </c>
      <c r="E25" s="9"/>
      <c r="F25" s="67" t="n">
        <f aca="false">'Low pensions'!I25</f>
        <v>20710295.8885375</v>
      </c>
      <c r="G25" s="82" t="n">
        <f aca="false">'Low pensions'!K25</f>
        <v>157839.543071787</v>
      </c>
      <c r="H25" s="82" t="n">
        <f aca="false">'Low pensions'!V25</f>
        <v>868386.595786821</v>
      </c>
      <c r="I25" s="82" t="n">
        <f aca="false">'Low pensions'!M25</f>
        <v>4881.6353527357</v>
      </c>
      <c r="J25" s="82" t="n">
        <f aca="false">'Low pensions'!W25</f>
        <v>26857.3173954688</v>
      </c>
      <c r="K25" s="9"/>
      <c r="L25" s="82" t="n">
        <f aca="false">'Low pensions'!N25</f>
        <v>3990735.76895413</v>
      </c>
      <c r="M25" s="67"/>
      <c r="N25" s="82" t="n">
        <f aca="false">'Low pensions'!L25</f>
        <v>860818.224680152</v>
      </c>
      <c r="O25" s="9"/>
      <c r="P25" s="82" t="n">
        <f aca="false">'Low pensions'!X25</f>
        <v>25443914.7660156</v>
      </c>
      <c r="Q25" s="67"/>
      <c r="R25" s="82" t="n">
        <f aca="false">'Low SIPA income'!G20</f>
        <v>24322872.7154842</v>
      </c>
      <c r="S25" s="67"/>
      <c r="T25" s="82" t="n">
        <f aca="false">'Low SIPA income'!J20</f>
        <v>93000611.932381</v>
      </c>
      <c r="U25" s="9"/>
      <c r="V25" s="82" t="n">
        <f aca="false">'Low SIPA income'!F20</f>
        <v>138179.566518179</v>
      </c>
      <c r="W25" s="67"/>
      <c r="X25" s="82" t="n">
        <f aca="false">'Low SIPA income'!M20</f>
        <v>347067.232819201</v>
      </c>
      <c r="Y25" s="9"/>
      <c r="Z25" s="9" t="n">
        <f aca="false">R25+V25-N25-L25-F25</f>
        <v>-1100797.60016936</v>
      </c>
      <c r="AA25" s="9"/>
      <c r="AB25" s="9" t="n">
        <f aca="false">T25-P25-D25</f>
        <v>-46385240.2871995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-0.00860464050561472</v>
      </c>
      <c r="AK25" s="68" t="n">
        <f aca="false">AK24+1</f>
        <v>2036</v>
      </c>
      <c r="AL25" s="69" t="n">
        <f aca="false">SUM(AB98:AB101)/AVERAGE(AG98:AG101)</f>
        <v>-0.0413887450689907</v>
      </c>
      <c r="AM25" s="9" t="n">
        <f aca="false">'Central scenario'!AM24</f>
        <v>6098422.29766839</v>
      </c>
      <c r="AN25" s="69" t="n">
        <f aca="false">AM25/AVERAGE(AG98:AG101)</f>
        <v>0.000897452395541391</v>
      </c>
      <c r="AO25" s="69" t="n">
        <f aca="false">'GDP evolution by scenario'!G97</f>
        <v>0.0207488144728813</v>
      </c>
      <c r="AP25" s="69"/>
      <c r="AQ25" s="9" t="n">
        <f aca="false">AQ24*(1+AO25)</f>
        <v>621028565.302722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358829098.784331</v>
      </c>
      <c r="AS25" s="70" t="n">
        <f aca="false">AQ25/AG101</f>
        <v>0.0915385208177491</v>
      </c>
      <c r="AT25" s="70" t="n">
        <f aca="false">AR25/AG101</f>
        <v>0.0528907795297185</v>
      </c>
      <c r="AU25" s="7"/>
      <c r="AV25" s="7"/>
      <c r="AW25" s="71" t="n">
        <f aca="false">workers_and_wage_low!C13</f>
        <v>11559243</v>
      </c>
      <c r="AX25" s="7"/>
      <c r="AY25" s="40" t="n">
        <f aca="false">(AW25-AW24)/AW24</f>
        <v>0.0102712686079945</v>
      </c>
      <c r="AZ25" s="39" t="n">
        <f aca="false">workers_and_wage_low!B13</f>
        <v>6864.12219168918</v>
      </c>
      <c r="BA25" s="40" t="n">
        <f aca="false">(AZ25-AZ24)/AZ24</f>
        <v>0.00232283872460808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0.0117610038121294</v>
      </c>
      <c r="BJ25" s="7" t="n">
        <f aca="false">BJ24+1</f>
        <v>2036</v>
      </c>
      <c r="BK25" s="40" t="n">
        <f aca="false">SUM(T98:T101)/AVERAGE(AG98:AG101)</f>
        <v>0.0601574468014873</v>
      </c>
      <c r="BL25" s="40" t="n">
        <f aca="false">SUM(P98:P101)/AVERAGE(AG98:AG101)</f>
        <v>0.0162631409503493</v>
      </c>
      <c r="BM25" s="40" t="n">
        <f aca="false">SUM(D98:D101)/AVERAGE(AG98:AG101)</f>
        <v>0.0852830509201287</v>
      </c>
      <c r="BN25" s="40" t="n">
        <f aca="false">(SUM(H98:H101)+SUM(J98:J101))/AVERAGE(AG98:AG101)</f>
        <v>0.0125587958266228</v>
      </c>
      <c r="BO25" s="69" t="n">
        <f aca="false">AL25-BN25</f>
        <v>-0.0539475408956135</v>
      </c>
      <c r="BP25" s="32" t="n">
        <f aca="false">BN25+BM25</f>
        <v>0.0978418467467515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8575843.55222569</v>
      </c>
      <c r="D26" s="81" t="n">
        <f aca="false">'Low pensions'!Q26</f>
        <v>105874611.755873</v>
      </c>
      <c r="E26" s="6"/>
      <c r="F26" s="8" t="n">
        <f aca="false">'Low pensions'!I26</f>
        <v>19243963.9482324</v>
      </c>
      <c r="G26" s="81" t="n">
        <f aca="false">'Low pensions'!K26</f>
        <v>170259.213945529</v>
      </c>
      <c r="H26" s="81" t="n">
        <f aca="false">'Low pensions'!V26</f>
        <v>936715.960538819</v>
      </c>
      <c r="I26" s="81" t="n">
        <f aca="false">'Low pensions'!M26</f>
        <v>5265.74888491325</v>
      </c>
      <c r="J26" s="81" t="n">
        <f aca="false">'Low pensions'!W26</f>
        <v>28970.5967176954</v>
      </c>
      <c r="K26" s="6"/>
      <c r="L26" s="81" t="n">
        <f aca="false">'Low pensions'!N26</f>
        <v>4233942.08809355</v>
      </c>
      <c r="M26" s="8"/>
      <c r="N26" s="81" t="n">
        <f aca="false">'Low pensions'!L26</f>
        <v>799400.042047981</v>
      </c>
      <c r="O26" s="6"/>
      <c r="P26" s="81" t="n">
        <f aca="false">'Low pensions'!X26</f>
        <v>26368008.7926355</v>
      </c>
      <c r="Q26" s="8"/>
      <c r="R26" s="81" t="n">
        <f aca="false">'Low SIPA income'!G21</f>
        <v>19358859.2211606</v>
      </c>
      <c r="S26" s="8"/>
      <c r="T26" s="81" t="n">
        <f aca="false">'Low SIPA income'!J21</f>
        <v>74020276.0973463</v>
      </c>
      <c r="U26" s="6"/>
      <c r="V26" s="81" t="n">
        <f aca="false">'Low SIPA income'!F21</f>
        <v>125820.310106618</v>
      </c>
      <c r="W26" s="8"/>
      <c r="X26" s="81" t="n">
        <f aca="false">'Low SIPA income'!M21</f>
        <v>316024.343985859</v>
      </c>
      <c r="Y26" s="6"/>
      <c r="Z26" s="6" t="n">
        <f aca="false">R26+V26-N26-L26-F26</f>
        <v>-4792626.54710668</v>
      </c>
      <c r="AA26" s="6"/>
      <c r="AB26" s="6" t="n">
        <f aca="false">T26-P26-D26</f>
        <v>-58222344.4511619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</v>
      </c>
      <c r="AK26" s="62" t="n">
        <f aca="false">AK25+1</f>
        <v>2037</v>
      </c>
      <c r="AL26" s="63" t="n">
        <f aca="false">SUM(AB102:AB105)/AVERAGE(AG102:AG105)</f>
        <v>-0.0407498124351552</v>
      </c>
      <c r="AM26" s="6" t="n">
        <f aca="false">'Central scenario'!AM25</f>
        <v>5493111.4769607</v>
      </c>
      <c r="AN26" s="63" t="n">
        <f aca="false">AM26/AVERAGE(AG102:AG105)</f>
        <v>0.000801175980633539</v>
      </c>
      <c r="AO26" s="63" t="n">
        <f aca="false">'GDP evolution by scenario'!G101</f>
        <v>0.0141778293850494</v>
      </c>
      <c r="AP26" s="63"/>
      <c r="AQ26" s="6" t="n">
        <f aca="false">AQ25*(1+AO26)</f>
        <v>629833402.344826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358387800.599819</v>
      </c>
      <c r="AS26" s="64" t="n">
        <f aca="false">AQ26/AG105</f>
        <v>0.0916440042381336</v>
      </c>
      <c r="AT26" s="64" t="n">
        <f aca="false">AR26/AG105</f>
        <v>0.0521472710002183</v>
      </c>
      <c r="AU26" s="61" t="n">
        <f aca="false">AVERAGE(AH26:AH29)</f>
        <v>-0.0157471676160662</v>
      </c>
      <c r="AV26" s="5"/>
      <c r="AW26" s="65" t="n">
        <f aca="false">workers_and_wage_low!C14</f>
        <v>11499225</v>
      </c>
      <c r="AX26" s="5"/>
      <c r="AY26" s="61" t="n">
        <f aca="false">(AW26-AW25)/AW25</f>
        <v>-0.00519220852092131</v>
      </c>
      <c r="AZ26" s="66" t="n">
        <f aca="false">workers_and_wage_low!B14</f>
        <v>6811.86864411163</v>
      </c>
      <c r="BA26" s="61" t="n">
        <f aca="false">(AZ26-AZ25)/AZ25</f>
        <v>-0.00761256080796605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0.0601871357308866</v>
      </c>
      <c r="BL26" s="61" t="n">
        <f aca="false">SUM(P102:P105)/AVERAGE(AG102:AG105)</f>
        <v>0.0160739387827645</v>
      </c>
      <c r="BM26" s="61" t="n">
        <f aca="false">SUM(D102:D105)/AVERAGE(AG102:AG105)</f>
        <v>0.0848630093832773</v>
      </c>
      <c r="BN26" s="61" t="n">
        <f aca="false">(SUM(H102:H105)+SUM(J102:J105))/AVERAGE(AG102:AG105)</f>
        <v>0.0133574121001482</v>
      </c>
      <c r="BO26" s="63" t="n">
        <f aca="false">AL26-BN26</f>
        <v>-0.0541072245353034</v>
      </c>
      <c r="BP26" s="32" t="n">
        <f aca="false">BN26+BM26</f>
        <v>0.0982204214834255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8602355.44889844</v>
      </c>
      <c r="D27" s="82" t="n">
        <f aca="false">'Low pensions'!Q27</f>
        <v>106201919.122203</v>
      </c>
      <c r="E27" s="9"/>
      <c r="F27" s="67" t="n">
        <f aca="false">'Low pensions'!I27</f>
        <v>19303455.9364738</v>
      </c>
      <c r="G27" s="82" t="n">
        <f aca="false">'Low pensions'!K27</f>
        <v>196660.371118102</v>
      </c>
      <c r="H27" s="82" t="n">
        <f aca="false">'Low pensions'!V27</f>
        <v>1081967.33770162</v>
      </c>
      <c r="I27" s="82" t="n">
        <f aca="false">'Low pensions'!M27</f>
        <v>6082.27951911654</v>
      </c>
      <c r="J27" s="82" t="n">
        <f aca="false">'Low pensions'!W27</f>
        <v>33462.9073515963</v>
      </c>
      <c r="K27" s="9"/>
      <c r="L27" s="82" t="n">
        <f aca="false">'Low pensions'!N27</f>
        <v>3588608.991979</v>
      </c>
      <c r="M27" s="67"/>
      <c r="N27" s="82" t="n">
        <f aca="false">'Low pensions'!L27</f>
        <v>789825.597726557</v>
      </c>
      <c r="O27" s="9"/>
      <c r="P27" s="82" t="n">
        <f aca="false">'Low pensions'!X27</f>
        <v>22966696.5213739</v>
      </c>
      <c r="Q27" s="67"/>
      <c r="R27" s="82" t="n">
        <f aca="false">'Low SIPA income'!G22</f>
        <v>21880038.93955</v>
      </c>
      <c r="S27" s="67"/>
      <c r="T27" s="82" t="n">
        <f aca="false">'Low SIPA income'!J22</f>
        <v>83660225.2655404</v>
      </c>
      <c r="U27" s="9"/>
      <c r="V27" s="82" t="n">
        <f aca="false">'Low SIPA income'!F22</f>
        <v>128561.943141318</v>
      </c>
      <c r="W27" s="67"/>
      <c r="X27" s="82" t="n">
        <f aca="false">'Low SIPA income'!M22</f>
        <v>322910.535734287</v>
      </c>
      <c r="Y27" s="9"/>
      <c r="Z27" s="9" t="n">
        <f aca="false">R27+V27-N27-L27-F27</f>
        <v>-1673289.64348807</v>
      </c>
      <c r="AA27" s="9"/>
      <c r="AB27" s="9" t="n">
        <f aca="false">T27-P27-D27</f>
        <v>-45508390.3780365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-0.0089047656650586</v>
      </c>
      <c r="AK27" s="68" t="n">
        <f aca="false">AK26+1</f>
        <v>2038</v>
      </c>
      <c r="AL27" s="69" t="n">
        <f aca="false">SUM(AB106:AB109)/AVERAGE(AG106:AG109)</f>
        <v>-0.0391755241080523</v>
      </c>
      <c r="AM27" s="9" t="n">
        <f aca="false">'Central scenario'!AM26</f>
        <v>4920541.96276278</v>
      </c>
      <c r="AN27" s="69" t="n">
        <f aca="false">AM27/AVERAGE(AG106:AG109)</f>
        <v>0.00070949205535483</v>
      </c>
      <c r="AO27" s="69" t="n">
        <f aca="false">'GDP evolution by scenario'!G105</f>
        <v>0.0167403875304493</v>
      </c>
      <c r="AP27" s="69"/>
      <c r="AQ27" s="9" t="n">
        <f aca="false">AQ26*(1+AO27)</f>
        <v>640377057.5797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359429168.741246</v>
      </c>
      <c r="AS27" s="70" t="n">
        <f aca="false">AQ27/AG109</f>
        <v>0.0922284620461312</v>
      </c>
      <c r="AT27" s="70" t="n">
        <f aca="false">AR27/AG109</f>
        <v>0.0517657512166554</v>
      </c>
      <c r="AU27" s="7"/>
      <c r="AV27" s="7"/>
      <c r="AW27" s="71" t="n">
        <f aca="false">workers_and_wage_low!C15</f>
        <v>11454332</v>
      </c>
      <c r="AX27" s="7"/>
      <c r="AY27" s="40" t="n">
        <f aca="false">(AW27-AW26)/AW26</f>
        <v>-0.00390400222623699</v>
      </c>
      <c r="AZ27" s="39" t="n">
        <f aca="false">workers_and_wage_low!B15</f>
        <v>6712.55529028831</v>
      </c>
      <c r="BA27" s="40" t="n">
        <f aca="false">(AZ27-AZ26)/AZ26</f>
        <v>-0.0145794581504698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0.0129413054853603</v>
      </c>
      <c r="BJ27" s="7" t="n">
        <f aca="false">BJ26+1</f>
        <v>2038</v>
      </c>
      <c r="BK27" s="40" t="n">
        <f aca="false">SUM(T106:T109)/AVERAGE(AG106:AG109)</f>
        <v>0.0603643408217435</v>
      </c>
      <c r="BL27" s="40" t="n">
        <f aca="false">SUM(P106:P109)/AVERAGE(AG106:AG109)</f>
        <v>0.015814256446484</v>
      </c>
      <c r="BM27" s="40" t="n">
        <f aca="false">SUM(D106:D109)/AVERAGE(AG106:AG109)</f>
        <v>0.0837256084833119</v>
      </c>
      <c r="BN27" s="40" t="n">
        <f aca="false">(SUM(H106:H109)+SUM(J106:J109))/AVERAGE(AG106:AG109)</f>
        <v>0.0139396990034041</v>
      </c>
      <c r="BO27" s="69" t="n">
        <f aca="false">AL27-BN27</f>
        <v>-0.0531152231114564</v>
      </c>
      <c r="BP27" s="32" t="n">
        <f aca="false">BN27+BM27</f>
        <v>0.097665307486716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8032470.84908191</v>
      </c>
      <c r="D28" s="82" t="n">
        <f aca="false">'Low pensions'!Q28</f>
        <v>99166306.778789</v>
      </c>
      <c r="E28" s="9"/>
      <c r="F28" s="67" t="n">
        <f aca="false">'Low pensions'!I28</f>
        <v>18024650.1109319</v>
      </c>
      <c r="G28" s="82" t="n">
        <f aca="false">'Low pensions'!K28</f>
        <v>216176.440065739</v>
      </c>
      <c r="H28" s="82" t="n">
        <f aca="false">'Low pensions'!V28</f>
        <v>1189338.99088026</v>
      </c>
      <c r="I28" s="82" t="n">
        <f aca="false">'Low pensions'!M28</f>
        <v>6685.86928038366</v>
      </c>
      <c r="J28" s="82" t="n">
        <f aca="false">'Low pensions'!W28</f>
        <v>36783.6801303172</v>
      </c>
      <c r="K28" s="9"/>
      <c r="L28" s="82" t="n">
        <f aca="false">'Low pensions'!N28</f>
        <v>3273414.78527882</v>
      </c>
      <c r="M28" s="67"/>
      <c r="N28" s="82" t="n">
        <f aca="false">'Low pensions'!L28</f>
        <v>749459.69210631</v>
      </c>
      <c r="O28" s="9"/>
      <c r="P28" s="82" t="n">
        <f aca="false">'Low pensions'!X28</f>
        <v>21109070.9815815</v>
      </c>
      <c r="Q28" s="67"/>
      <c r="R28" s="82" t="n">
        <f aca="false">'Low SIPA income'!G23</f>
        <v>17977125.6593717</v>
      </c>
      <c r="S28" s="67"/>
      <c r="T28" s="82" t="n">
        <f aca="false">'Low SIPA income'!J23</f>
        <v>68737098.0666498</v>
      </c>
      <c r="U28" s="9"/>
      <c r="V28" s="82" t="n">
        <f aca="false">'Low SIPA income'!F23</f>
        <v>121117.384087286</v>
      </c>
      <c r="W28" s="67"/>
      <c r="X28" s="82" t="n">
        <f aca="false">'Low SIPA income'!M23</f>
        <v>304211.94971649</v>
      </c>
      <c r="Y28" s="9"/>
      <c r="Z28" s="9" t="n">
        <f aca="false">R28+V28-N28-L28-F28</f>
        <v>-3949281.54485805</v>
      </c>
      <c r="AA28" s="9"/>
      <c r="AB28" s="9" t="n">
        <f aca="false">T28-P28-D28</f>
        <v>-51538279.6937207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</v>
      </c>
      <c r="AK28" s="68" t="n">
        <f aca="false">AK27+1</f>
        <v>2039</v>
      </c>
      <c r="AL28" s="69" t="n">
        <f aca="false">SUM(AB110:AB113)/AVERAGE(AG110:AG113)</f>
        <v>-0.0386245527049491</v>
      </c>
      <c r="AM28" s="9" t="n">
        <f aca="false">'Central scenario'!AM27</f>
        <v>4379286.21321994</v>
      </c>
      <c r="AN28" s="69" t="n">
        <f aca="false">AM28/AVERAGE(AG110:AG113)</f>
        <v>0.000631014209710045</v>
      </c>
      <c r="AO28" s="69" t="n">
        <f aca="false">'GDP evolution by scenario'!G109</f>
        <v>0.0105073358570242</v>
      </c>
      <c r="AP28" s="69"/>
      <c r="AQ28" s="9" t="n">
        <f aca="false">AQ27*(1+AO28)</f>
        <v>647105714.398823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358805475.283884</v>
      </c>
      <c r="AS28" s="70" t="n">
        <f aca="false">AQ28/AG113</f>
        <v>0.0931051778051858</v>
      </c>
      <c r="AT28" s="70" t="n">
        <f aca="false">AR28/AG113</f>
        <v>0.0516247142166189</v>
      </c>
      <c r="AU28" s="9"/>
      <c r="AV28" s="7"/>
      <c r="AW28" s="71" t="n">
        <f aca="false">workers_and_wage_low!C16</f>
        <v>11583591</v>
      </c>
      <c r="AX28" s="7"/>
      <c r="AY28" s="40" t="n">
        <f aca="false">(AW28-AW27)/AW27</f>
        <v>0.0112847261629923</v>
      </c>
      <c r="AZ28" s="39" t="n">
        <f aca="false">workers_and_wage_low!B16</f>
        <v>6331.53688578529</v>
      </c>
      <c r="BA28" s="40" t="n">
        <f aca="false">(AZ28-AZ27)/AZ27</f>
        <v>-0.0567620508175585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0.0174132313290729</v>
      </c>
      <c r="BJ28" s="7" t="n">
        <f aca="false">BJ27+1</f>
        <v>2039</v>
      </c>
      <c r="BK28" s="40" t="n">
        <f aca="false">SUM(T110:T113)/AVERAGE(AG110:AG113)</f>
        <v>0.0604362734916004</v>
      </c>
      <c r="BL28" s="40" t="n">
        <f aca="false">SUM(P110:P113)/AVERAGE(AG110:AG113)</f>
        <v>0.0155681443340308</v>
      </c>
      <c r="BM28" s="40" t="n">
        <f aca="false">SUM(D110:D113)/AVERAGE(AG110:AG113)</f>
        <v>0.0834926818625187</v>
      </c>
      <c r="BN28" s="40" t="n">
        <f aca="false">(SUM(H110:H113)+SUM(J110:J113))/AVERAGE(AG110:AG113)</f>
        <v>0.0149277589933231</v>
      </c>
      <c r="BO28" s="69" t="n">
        <f aca="false">AL28-BN28</f>
        <v>-0.0535523116982722</v>
      </c>
      <c r="BP28" s="32" t="n">
        <f aca="false">BN28+BM28</f>
        <v>0.0984204408558418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7341937.79087034</v>
      </c>
      <c r="D29" s="82" t="n">
        <f aca="false">'Low pensions'!Q29</f>
        <v>90641207.2946955</v>
      </c>
      <c r="E29" s="9"/>
      <c r="F29" s="67" t="n">
        <f aca="false">'Low pensions'!I29</f>
        <v>16475112.3661771</v>
      </c>
      <c r="G29" s="82" t="n">
        <f aca="false">'Low pensions'!K29</f>
        <v>224042.162428257</v>
      </c>
      <c r="H29" s="82" t="n">
        <f aca="false">'Low pensions'!V29</f>
        <v>1232613.87455554</v>
      </c>
      <c r="I29" s="82" t="n">
        <f aca="false">'Low pensions'!M29</f>
        <v>6929.13904417286</v>
      </c>
      <c r="J29" s="82" t="n">
        <f aca="false">'Low pensions'!W29</f>
        <v>38122.0785945011</v>
      </c>
      <c r="K29" s="9"/>
      <c r="L29" s="82" t="n">
        <f aca="false">'Low pensions'!N29</f>
        <v>3038125.44366606</v>
      </c>
      <c r="M29" s="67"/>
      <c r="N29" s="82" t="n">
        <f aca="false">'Low pensions'!L29</f>
        <v>683434.677769858</v>
      </c>
      <c r="O29" s="9"/>
      <c r="P29" s="82" t="n">
        <f aca="false">'Low pensions'!X29</f>
        <v>19524903.3210839</v>
      </c>
      <c r="Q29" s="67"/>
      <c r="R29" s="82" t="n">
        <f aca="false">'Low SIPA income'!G24</f>
        <v>19735769.6864861</v>
      </c>
      <c r="S29" s="67"/>
      <c r="T29" s="82" t="n">
        <f aca="false">'Low SIPA income'!J24</f>
        <v>75461425.9289891</v>
      </c>
      <c r="U29" s="9"/>
      <c r="V29" s="82" t="n">
        <f aca="false">'Low SIPA income'!F24</f>
        <v>117488.447629411</v>
      </c>
      <c r="W29" s="67"/>
      <c r="X29" s="82" t="n">
        <f aca="false">'Low SIPA income'!M24</f>
        <v>295097.107585721</v>
      </c>
      <c r="Y29" s="9"/>
      <c r="Z29" s="9" t="n">
        <f aca="false">R29+V29-N29-L29-F29</f>
        <v>-343414.353497514</v>
      </c>
      <c r="AA29" s="9"/>
      <c r="AB29" s="9" t="n">
        <f aca="false">T29-P29-D29</f>
        <v>-34704684.6867903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-0.00686596778596426</v>
      </c>
      <c r="AK29" s="68" t="n">
        <f aca="false">AK28+1</f>
        <v>2040</v>
      </c>
      <c r="AL29" s="69" t="n">
        <f aca="false">SUM(AB114:AB117)/AVERAGE(AG114:AG117)</f>
        <v>-0.0361864311159747</v>
      </c>
      <c r="AM29" s="9" t="n">
        <f aca="false">'Central scenario'!AM28</f>
        <v>3887732.69163583</v>
      </c>
      <c r="AN29" s="69" t="n">
        <f aca="false">AM29/AVERAGE(AG114:AG117)</f>
        <v>0.000553308357950069</v>
      </c>
      <c r="AO29" s="69" t="n">
        <f aca="false">'GDP evolution by scenario'!G113</f>
        <v>0.0167297303387821</v>
      </c>
      <c r="AP29" s="69"/>
      <c r="AQ29" s="9" t="n">
        <f aca="false">AQ28*(1+AO29)</f>
        <v>657931618.5014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360890740.409132</v>
      </c>
      <c r="AS29" s="70" t="n">
        <f aca="false">AQ29/AG117</f>
        <v>0.0934041681217813</v>
      </c>
      <c r="AT29" s="70" t="n">
        <f aca="false">AR29/AG117</f>
        <v>0.0512343508700015</v>
      </c>
      <c r="AV29" s="7"/>
      <c r="AW29" s="71" t="n">
        <f aca="false">workers_and_wage_low!C17</f>
        <v>11552257</v>
      </c>
      <c r="AX29" s="7"/>
      <c r="AY29" s="40" t="n">
        <f aca="false">(AW29-AW28)/AW28</f>
        <v>-0.00270503335278326</v>
      </c>
      <c r="AZ29" s="39" t="n">
        <f aca="false">workers_and_wage_low!B17</f>
        <v>6012.82687189068</v>
      </c>
      <c r="BA29" s="40" t="n">
        <f aca="false">(AZ29-AZ28)/AZ28</f>
        <v>-0.0503369118183828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0.0131256776219098</v>
      </c>
      <c r="BJ29" s="7" t="n">
        <f aca="false">BJ28+1</f>
        <v>2040</v>
      </c>
      <c r="BK29" s="40" t="n">
        <f aca="false">SUM(T114:T117)/AVERAGE(AG114:AG117)</f>
        <v>0.0606646638210902</v>
      </c>
      <c r="BL29" s="40" t="n">
        <f aca="false">SUM(P114:P117)/AVERAGE(AG114:AG117)</f>
        <v>0.0149194957584015</v>
      </c>
      <c r="BM29" s="40" t="n">
        <f aca="false">SUM(D114:D117)/AVERAGE(AG114:AG117)</f>
        <v>0.0819315991786634</v>
      </c>
      <c r="BN29" s="40" t="n">
        <f aca="false">(SUM(H114:H117)+SUM(J114:J117))/AVERAGE(AG114:AG117)</f>
        <v>0.015678945858492</v>
      </c>
      <c r="BO29" s="69" t="n">
        <f aca="false">AL29-BN29</f>
        <v>-0.0518653769744668</v>
      </c>
      <c r="BP29" s="32" t="n">
        <f aca="false">BN29+BM29</f>
        <v>0.0976105450371555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89965868.9870694</v>
      </c>
      <c r="E30" s="6"/>
      <c r="F30" s="8" t="n">
        <f aca="false">'Low pensions'!I30</f>
        <v>16352361.6346345</v>
      </c>
      <c r="G30" s="81" t="n">
        <f aca="false">'Low pensions'!K30</f>
        <v>189722.850050615</v>
      </c>
      <c r="H30" s="81" t="n">
        <f aca="false">'Low pensions'!V30</f>
        <v>1043799.14368794</v>
      </c>
      <c r="I30" s="81" t="n">
        <f aca="false">'Low pensions'!M30</f>
        <v>5867.71701187466</v>
      </c>
      <c r="J30" s="81" t="n">
        <f aca="false">'Low pensions'!W30</f>
        <v>32282.4477429258</v>
      </c>
      <c r="K30" s="6"/>
      <c r="L30" s="81" t="n">
        <f aca="false">'Low pensions'!N30</f>
        <v>3559515.16025303</v>
      </c>
      <c r="M30" s="8"/>
      <c r="N30" s="81" t="n">
        <f aca="false">'Low pensions'!L30</f>
        <v>678706.000540193</v>
      </c>
      <c r="O30" s="6"/>
      <c r="P30" s="81" t="n">
        <f aca="false">'Low pensions'!X30</f>
        <v>22204381.2521038</v>
      </c>
      <c r="Q30" s="8"/>
      <c r="R30" s="81" t="n">
        <f aca="false">'Low SIPA income'!G25</f>
        <v>15771872.8967792</v>
      </c>
      <c r="S30" s="8"/>
      <c r="T30" s="81" t="n">
        <f aca="false">'Low SIPA income'!J25</f>
        <v>60305122.9958713</v>
      </c>
      <c r="U30" s="6"/>
      <c r="V30" s="81" t="n">
        <f aca="false">'Low SIPA income'!F25</f>
        <v>113588.720787943</v>
      </c>
      <c r="W30" s="8"/>
      <c r="X30" s="81" t="n">
        <f aca="false">'Low SIPA income'!M25</f>
        <v>285302.1180824</v>
      </c>
      <c r="Y30" s="6"/>
      <c r="Z30" s="6" t="n">
        <f aca="false">R30+V30-N30-L30-F30</f>
        <v>-4705121.17786067</v>
      </c>
      <c r="AA30" s="6"/>
      <c r="AB30" s="6" t="n">
        <f aca="false">T30-P30-D30</f>
        <v>-51865127.243302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-0.0102468314898552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-0.378498441936846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11484302</v>
      </c>
      <c r="AX30" s="5"/>
      <c r="AY30" s="61" t="n">
        <f aca="false">(AW30-AW29)/AW29</f>
        <v>-0.00588240029632305</v>
      </c>
      <c r="AZ30" s="66" t="n">
        <f aca="false">workers_and_wage_low!B18</f>
        <v>5980.7396309251</v>
      </c>
      <c r="BA30" s="61" t="n">
        <f aca="false">(AZ30-AZ29)/AZ29</f>
        <v>-0.0053364651351568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0.0148860754792439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90945332.7709485</v>
      </c>
      <c r="E31" s="9"/>
      <c r="F31" s="67" t="n">
        <f aca="false">'Low pensions'!I31</f>
        <v>16530390.7714878</v>
      </c>
      <c r="G31" s="82" t="n">
        <f aca="false">'Low pensions'!K31</f>
        <v>183815.225100467</v>
      </c>
      <c r="H31" s="82" t="n">
        <f aca="false">'Low pensions'!V31</f>
        <v>1011297.13424338</v>
      </c>
      <c r="I31" s="82" t="n">
        <f aca="false">'Low pensions'!M31</f>
        <v>5685.00696187012</v>
      </c>
      <c r="J31" s="82" t="n">
        <f aca="false">'Low pensions'!W31</f>
        <v>31277.2309559808</v>
      </c>
      <c r="K31" s="9"/>
      <c r="L31" s="82" t="n">
        <f aca="false">'Low pensions'!N31</f>
        <v>3292886.12995688</v>
      </c>
      <c r="M31" s="67"/>
      <c r="N31" s="82" t="n">
        <f aca="false">'Low pensions'!L31</f>
        <v>687168.922397811</v>
      </c>
      <c r="O31" s="9"/>
      <c r="P31" s="82" t="n">
        <f aca="false">'Low pensions'!X31</f>
        <v>20867402.445491</v>
      </c>
      <c r="Q31" s="67"/>
      <c r="R31" s="82" t="n">
        <f aca="false">'Low SIPA income'!G26</f>
        <v>18768315.1400201</v>
      </c>
      <c r="S31" s="67"/>
      <c r="T31" s="82" t="n">
        <f aca="false">'Low SIPA income'!J26</f>
        <v>71762279.6196462</v>
      </c>
      <c r="U31" s="9"/>
      <c r="V31" s="82" t="n">
        <f aca="false">'Low SIPA income'!F26</f>
        <v>109525.592719891</v>
      </c>
      <c r="W31" s="67"/>
      <c r="X31" s="82" t="n">
        <f aca="false">'Low SIPA income'!M26</f>
        <v>275096.71180778</v>
      </c>
      <c r="Y31" s="9"/>
      <c r="Z31" s="9" t="n">
        <f aca="false">R31+V31-N31-L31-F31</f>
        <v>-1632605.09110246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-0.00794259424464267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11534098</v>
      </c>
      <c r="AX31" s="7"/>
      <c r="AY31" s="40" t="n">
        <f aca="false">(AW31-AW30)/AW30</f>
        <v>0.00433600579295111</v>
      </c>
      <c r="AZ31" s="39" t="n">
        <f aca="false">workers_and_wage_low!B19</f>
        <v>5964.69692516807</v>
      </c>
      <c r="BA31" s="40" t="n">
        <f aca="false">(AZ31-AZ30)/AZ30</f>
        <v>-0.00268239494561507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0.0128227625413762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32552607.6410764</v>
      </c>
      <c r="D32" s="82" t="n">
        <f aca="false">'Low pensions'!Q32</f>
        <v>93446727.1350569</v>
      </c>
      <c r="E32" s="9"/>
      <c r="F32" s="67" t="n">
        <f aca="false">'Low pensions'!I32</f>
        <v>16985048.8067324</v>
      </c>
      <c r="G32" s="82" t="n">
        <f aca="false">'Low pensions'!K32</f>
        <v>198428.689442719</v>
      </c>
      <c r="H32" s="82" t="n">
        <f aca="false">'Low pensions'!V32</f>
        <v>1091696.10338541</v>
      </c>
      <c r="I32" s="82" t="n">
        <f aca="false">'Low pensions'!M32</f>
        <v>6136.969776579</v>
      </c>
      <c r="J32" s="82" t="n">
        <f aca="false">'Low pensions'!W32</f>
        <v>33763.7970119201</v>
      </c>
      <c r="K32" s="9"/>
      <c r="L32" s="82" t="n">
        <f aca="false">'Low pensions'!N32</f>
        <v>3222133.25828741</v>
      </c>
      <c r="M32" s="67"/>
      <c r="N32" s="82" t="n">
        <f aca="false">'Low pensions'!L32</f>
        <v>708181.443971686</v>
      </c>
      <c r="O32" s="9"/>
      <c r="P32" s="82" t="n">
        <f aca="false">'Low pensions'!X32</f>
        <v>20615870.1520565</v>
      </c>
      <c r="Q32" s="67"/>
      <c r="R32" s="82" t="n">
        <f aca="false">'Low SIPA income'!G27</f>
        <v>15636784.0553686</v>
      </c>
      <c r="S32" s="67"/>
      <c r="T32" s="82" t="n">
        <f aca="false">'Low SIPA income'!J27</f>
        <v>59788599.1023585</v>
      </c>
      <c r="U32" s="9"/>
      <c r="V32" s="82" t="n">
        <f aca="false">'Low SIPA income'!F27</f>
        <v>104871.150029721</v>
      </c>
      <c r="W32" s="67"/>
      <c r="X32" s="82" t="n">
        <f aca="false">'Low SIPA income'!M27</f>
        <v>263406.093683137</v>
      </c>
      <c r="Y32" s="9"/>
      <c r="Z32" s="9" t="n">
        <f aca="false">R32+V32-N32-L32-F32</f>
        <v>-5173708.30359317</v>
      </c>
      <c r="AA32" s="9"/>
      <c r="AB32" s="9" t="n">
        <f aca="false">T32-P32-D32</f>
        <v>-54273998.1847548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-0.0106762277279252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11625552</v>
      </c>
      <c r="AX32" s="7"/>
      <c r="AY32" s="40" t="n">
        <f aca="false">(AW32-AW31)/AW31</f>
        <v>0.00792901187418383</v>
      </c>
      <c r="AZ32" s="39" t="n">
        <f aca="false">workers_and_wage_low!B20</f>
        <v>5814.12701750824</v>
      </c>
      <c r="BA32" s="40" t="n">
        <f aca="false">(AZ32-AZ31)/AZ31</f>
        <v>-0.0252435135512916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0.0149005535776129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91889156.3398887</v>
      </c>
      <c r="E33" s="9"/>
      <c r="F33" s="67" t="n">
        <f aca="false">'Low pensions'!I33</f>
        <v>16701941.8773946</v>
      </c>
      <c r="G33" s="82" t="n">
        <f aca="false">'Low pensions'!K33</f>
        <v>215995.281422386</v>
      </c>
      <c r="H33" s="82" t="n">
        <f aca="false">'Low pensions'!V33</f>
        <v>1188342.30947497</v>
      </c>
      <c r="I33" s="82" t="n">
        <f aca="false">'Low pensions'!M33</f>
        <v>6680.26643574389</v>
      </c>
      <c r="J33" s="82" t="n">
        <f aca="false">'Low pensions'!W33</f>
        <v>36752.8549322156</v>
      </c>
      <c r="K33" s="9"/>
      <c r="L33" s="82" t="n">
        <f aca="false">'Low pensions'!N33</f>
        <v>3291310.39926659</v>
      </c>
      <c r="M33" s="67"/>
      <c r="N33" s="82" t="n">
        <f aca="false">'Low pensions'!L33</f>
        <v>696535.736105228</v>
      </c>
      <c r="O33" s="9"/>
      <c r="P33" s="82" t="n">
        <f aca="false">'Low pensions'!X33</f>
        <v>20910759.4168098</v>
      </c>
      <c r="Q33" s="67"/>
      <c r="R33" s="82" t="n">
        <f aca="false">'Low SIPA income'!G28</f>
        <v>17828312.0424552</v>
      </c>
      <c r="S33" s="67"/>
      <c r="T33" s="82" t="n">
        <f aca="false">'Low SIPA income'!J28</f>
        <v>68168096.3044403</v>
      </c>
      <c r="U33" s="9"/>
      <c r="V33" s="82" t="n">
        <f aca="false">'Low SIPA income'!F28</f>
        <v>105328.863710973</v>
      </c>
      <c r="W33" s="67"/>
      <c r="X33" s="82" t="n">
        <f aca="false">'Low SIPA income'!M28</f>
        <v>264555.738487924</v>
      </c>
      <c r="Y33" s="9"/>
      <c r="Z33" s="9" t="n">
        <f aca="false">R33+V33-N33-L33-F33</f>
        <v>-2756147.10660026</v>
      </c>
      <c r="AA33" s="9"/>
      <c r="AB33" s="9" t="n">
        <f aca="false">T33-P33-D33</f>
        <v>-44631819.4522582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-0.00885950804579037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11738891</v>
      </c>
      <c r="AX33" s="7"/>
      <c r="AY33" s="40" t="n">
        <f aca="false">(AW33-AW32)/AW32</f>
        <v>0.00974912847149107</v>
      </c>
      <c r="AZ33" s="39" t="n">
        <f aca="false">workers_and_wage_low!B21</f>
        <v>5633.24553537283</v>
      </c>
      <c r="BA33" s="40" t="n">
        <f aca="false">(AZ33-AZ32)/AZ32</f>
        <v>-0.0311106863662798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0.0130793851393173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105372882.103629</v>
      </c>
      <c r="E34" s="6"/>
      <c r="F34" s="8" t="n">
        <f aca="false">'Low pensions'!I34</f>
        <v>19152768.6448503</v>
      </c>
      <c r="G34" s="81" t="n">
        <f aca="false">'Low pensions'!K34</f>
        <v>236635.046227797</v>
      </c>
      <c r="H34" s="81" t="n">
        <f aca="false">'Low pensions'!V34</f>
        <v>1301896.20571921</v>
      </c>
      <c r="I34" s="81" t="n">
        <f aca="false">'Low pensions'!M34</f>
        <v>7318.6096771484</v>
      </c>
      <c r="J34" s="81" t="n">
        <f aca="false">'Low pensions'!W34</f>
        <v>40264.8311047181</v>
      </c>
      <c r="K34" s="6"/>
      <c r="L34" s="81" t="n">
        <f aca="false">'Low pensions'!N34</f>
        <v>3800653.12600273</v>
      </c>
      <c r="M34" s="8"/>
      <c r="N34" s="81" t="n">
        <f aca="false">'Low pensions'!L34</f>
        <v>713098.773585785</v>
      </c>
      <c r="O34" s="6"/>
      <c r="P34" s="81" t="n">
        <f aca="false">'Low pensions'!X34</f>
        <v>23644866.192489</v>
      </c>
      <c r="Q34" s="8"/>
      <c r="R34" s="81" t="n">
        <f aca="false">'Low SIPA income'!G29</f>
        <v>16224717.6650484</v>
      </c>
      <c r="S34" s="8"/>
      <c r="T34" s="81" t="n">
        <f aca="false">'Low SIPA income'!J29</f>
        <v>62036614.2161745</v>
      </c>
      <c r="U34" s="6"/>
      <c r="V34" s="81" t="n">
        <f aca="false">'Low SIPA income'!F29</f>
        <v>114087.683183919</v>
      </c>
      <c r="W34" s="8"/>
      <c r="X34" s="81" t="n">
        <f aca="false">'Low SIPA income'!M29</f>
        <v>286555.36776624</v>
      </c>
      <c r="Y34" s="6"/>
      <c r="Z34" s="6" t="n">
        <f aca="false">R34+V34-N34-L34-F34</f>
        <v>-7327715.19620655</v>
      </c>
      <c r="AA34" s="6"/>
      <c r="AB34" s="6" t="n">
        <f aca="false">T34-P34-D34</f>
        <v>-66981134.0799437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-0.0139727696109248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-0.00518619561546544</v>
      </c>
      <c r="AV34" s="5"/>
      <c r="AW34" s="65" t="n">
        <f aca="false">workers_and_wage_low!C22</f>
        <v>11516503</v>
      </c>
      <c r="AX34" s="5"/>
      <c r="AY34" s="61" t="n">
        <f aca="false">(AW34-AW33)/AW33</f>
        <v>-0.0189445493616049</v>
      </c>
      <c r="AZ34" s="66" t="n">
        <f aca="false">workers_and_wage_low!B22</f>
        <v>5930.04634320402</v>
      </c>
      <c r="BA34" s="61" t="n">
        <f aca="false">(AZ34-AZ33)/AZ33</f>
        <v>0.0526873550899733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0.0151442352216063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96899526.9183276</v>
      </c>
      <c r="E35" s="9"/>
      <c r="F35" s="67" t="n">
        <f aca="false">'Low pensions'!I35</f>
        <v>17612636.0389098</v>
      </c>
      <c r="G35" s="82" t="n">
        <f aca="false">'Low pensions'!K35</f>
        <v>282672.15980346</v>
      </c>
      <c r="H35" s="82" t="n">
        <f aca="false">'Low pensions'!V35</f>
        <v>1555178.82146803</v>
      </c>
      <c r="I35" s="82" t="n">
        <f aca="false">'Low pensions'!M35</f>
        <v>8742.43793206581</v>
      </c>
      <c r="J35" s="82" t="n">
        <f aca="false">'Low pensions'!W35</f>
        <v>48098.3140660218</v>
      </c>
      <c r="K35" s="9"/>
      <c r="L35" s="82" t="n">
        <f aca="false">'Low pensions'!N35</f>
        <v>2966221.31103035</v>
      </c>
      <c r="M35" s="67"/>
      <c r="N35" s="82" t="n">
        <f aca="false">'Low pensions'!L35</f>
        <v>723828.6270101</v>
      </c>
      <c r="O35" s="9"/>
      <c r="P35" s="82" t="n">
        <f aca="false">'Low pensions'!X35</f>
        <v>19374028.0255973</v>
      </c>
      <c r="Q35" s="67"/>
      <c r="R35" s="82" t="n">
        <f aca="false">'Low SIPA income'!G30</f>
        <v>18307499.3796203</v>
      </c>
      <c r="S35" s="67"/>
      <c r="T35" s="82" t="n">
        <f aca="false">'Low SIPA income'!J30</f>
        <v>70000310.6200723</v>
      </c>
      <c r="U35" s="9"/>
      <c r="V35" s="82" t="n">
        <f aca="false">'Low SIPA income'!F30</f>
        <v>82776.6429695544</v>
      </c>
      <c r="W35" s="67"/>
      <c r="X35" s="82" t="n">
        <f aca="false">'Low SIPA income'!M30</f>
        <v>207911.061971139</v>
      </c>
      <c r="Y35" s="9"/>
      <c r="Z35" s="9" t="n">
        <f aca="false">R35+V35-N35-L35-F35</f>
        <v>-2912409.9543604</v>
      </c>
      <c r="AA35" s="9"/>
      <c r="AB35" s="9" t="n">
        <f aca="false">T35-P35-D35</f>
        <v>-46273244.3238527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-0.011510901889154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9403544</v>
      </c>
      <c r="AX35" s="7"/>
      <c r="AY35" s="40" t="n">
        <f aca="false">(AW35-AW34)/AW34</f>
        <v>-0.183472274526391</v>
      </c>
      <c r="AZ35" s="39" t="n">
        <f aca="false">workers_and_wage_low!B23</f>
        <v>6361.98249860389</v>
      </c>
      <c r="BA35" s="40" t="n">
        <f aca="false">(AZ35-AZ34)/AZ34</f>
        <v>0.0728385800719544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0.013000900697732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96311413.2237297</v>
      </c>
      <c r="E36" s="9"/>
      <c r="F36" s="67" t="n">
        <f aca="false">'Low pensions'!I36</f>
        <v>17505739.4132825</v>
      </c>
      <c r="G36" s="82" t="n">
        <f aca="false">'Low pensions'!K36</f>
        <v>289199.53333468</v>
      </c>
      <c r="H36" s="82" t="n">
        <f aca="false">'Low pensions'!V36</f>
        <v>1591090.50475026</v>
      </c>
      <c r="I36" s="82" t="n">
        <f aca="false">'Low pensions'!M36</f>
        <v>8944.31546395912</v>
      </c>
      <c r="J36" s="82" t="n">
        <f aca="false">'Low pensions'!W36</f>
        <v>49208.9846829974</v>
      </c>
      <c r="K36" s="9"/>
      <c r="L36" s="82" t="n">
        <f aca="false">'Low pensions'!N36</f>
        <v>2955333.46344503</v>
      </c>
      <c r="M36" s="67"/>
      <c r="N36" s="82" t="n">
        <f aca="false">'Low pensions'!L36</f>
        <v>721495.393636603</v>
      </c>
      <c r="O36" s="9"/>
      <c r="P36" s="82" t="n">
        <f aca="false">'Low pensions'!X36</f>
        <v>19304694.1711126</v>
      </c>
      <c r="Q36" s="67"/>
      <c r="R36" s="82" t="n">
        <f aca="false">'Low SIPA income'!G31</f>
        <v>15706934.747487</v>
      </c>
      <c r="S36" s="67"/>
      <c r="T36" s="82" t="n">
        <f aca="false">'Low SIPA income'!J31</f>
        <v>60056826.3537529</v>
      </c>
      <c r="U36" s="9"/>
      <c r="V36" s="82" t="n">
        <f aca="false">'Low SIPA income'!F31</f>
        <v>82795.0471390434</v>
      </c>
      <c r="W36" s="67"/>
      <c r="X36" s="82" t="n">
        <f aca="false">'Low SIPA income'!M31</f>
        <v>207957.287938826</v>
      </c>
      <c r="Y36" s="9"/>
      <c r="Z36" s="9" t="n">
        <f aca="false">R36+V36-N36-L36-F36</f>
        <v>-5392838.47573809</v>
      </c>
      <c r="AA36" s="9"/>
      <c r="AB36" s="9" t="n">
        <f aca="false">T36-P36-D36</f>
        <v>-55559281.0410894</v>
      </c>
      <c r="AC36" s="50"/>
      <c r="AD36" s="9"/>
      <c r="AE36" s="9"/>
      <c r="AF36" s="9"/>
      <c r="AG36" s="9" t="n">
        <f aca="false">AG35*'Pessimist macro hypothesis'!B18/'Pessimist macro hypothesis'!B17</f>
        <v>4575521971.79551</v>
      </c>
      <c r="AH36" s="40" t="n">
        <f aca="false">(AG36-AG35)/AG35</f>
        <v>0.138203842816727</v>
      </c>
      <c r="AI36" s="40"/>
      <c r="AJ36" s="40" t="n">
        <f aca="false">AB36/AG36</f>
        <v>-0.0121427197560341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9907200</v>
      </c>
      <c r="AX36" s="7"/>
      <c r="AY36" s="40" t="n">
        <f aca="false">(AW36-AW35)/AW35</f>
        <v>0.0535602321848018</v>
      </c>
      <c r="AZ36" s="39" t="n">
        <f aca="false">workers_and_wage_low!B24</f>
        <v>6091.38137580562</v>
      </c>
      <c r="BA36" s="40" t="n">
        <f aca="false">(AZ36-AZ35)/AZ35</f>
        <v>-0.0425340878975464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0.015226018393948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93614727.5214283</v>
      </c>
      <c r="E37" s="9"/>
      <c r="F37" s="67" t="n">
        <f aca="false">'Low pensions'!I37</f>
        <v>17015584.8656138</v>
      </c>
      <c r="G37" s="82" t="n">
        <f aca="false">'Low pensions'!K37</f>
        <v>288840.643858837</v>
      </c>
      <c r="H37" s="82" t="n">
        <f aca="false">'Low pensions'!V37</f>
        <v>1589116.00074369</v>
      </c>
      <c r="I37" s="82" t="n">
        <f aca="false">'Low pensions'!M37</f>
        <v>8933.21578944853</v>
      </c>
      <c r="J37" s="82" t="n">
        <f aca="false">'Low pensions'!W37</f>
        <v>49147.9175487735</v>
      </c>
      <c r="K37" s="9"/>
      <c r="L37" s="82" t="n">
        <f aca="false">'Low pensions'!N37</f>
        <v>2966397.65629584</v>
      </c>
      <c r="M37" s="67"/>
      <c r="N37" s="82" t="n">
        <f aca="false">'Low pensions'!L37</f>
        <v>702666.05337286</v>
      </c>
      <c r="O37" s="9"/>
      <c r="P37" s="82" t="n">
        <f aca="false">'Low pensions'!X37</f>
        <v>19258512.8458349</v>
      </c>
      <c r="Q37" s="67"/>
      <c r="R37" s="82" t="n">
        <f aca="false">'Low SIPA income'!G32</f>
        <v>18720274.0763802</v>
      </c>
      <c r="S37" s="67"/>
      <c r="T37" s="82" t="n">
        <f aca="false">'Low SIPA income'!J32</f>
        <v>71578590.4490182</v>
      </c>
      <c r="U37" s="9"/>
      <c r="V37" s="82" t="n">
        <f aca="false">'Low SIPA income'!F32</f>
        <v>86342.2554210453</v>
      </c>
      <c r="W37" s="67"/>
      <c r="X37" s="82" t="n">
        <f aca="false">'Low SIPA income'!M32</f>
        <v>216866.85245469</v>
      </c>
      <c r="Y37" s="9"/>
      <c r="Z37" s="9" t="n">
        <f aca="false">R37+V37-N37-L37-F37</f>
        <v>-1878032.24348128</v>
      </c>
      <c r="AA37" s="9"/>
      <c r="AB37" s="9" t="n">
        <f aca="false">T37-P37-D37</f>
        <v>-41294649.9182449</v>
      </c>
      <c r="AC37" s="50"/>
      <c r="AD37" s="9"/>
      <c r="AE37" s="9"/>
      <c r="AF37" s="9"/>
      <c r="AG37" s="9" t="n">
        <f aca="false">AG36*'Pessimist macro hypothesis'!B19/'Pessimist macro hypothesis'!B18</f>
        <v>4808425870.796</v>
      </c>
      <c r="AH37" s="40" t="n">
        <f aca="false">(AG37-AG36)/AG36</f>
        <v>0.0509021485277884</v>
      </c>
      <c r="AI37" s="40" t="n">
        <f aca="false">(AG37-AG33)/AG33</f>
        <v>-0.045517565433951</v>
      </c>
      <c r="AJ37" s="40" t="n">
        <f aca="false">AB37/AG37</f>
        <v>-0.00858797681982543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10446968</v>
      </c>
      <c r="AX37" s="7"/>
      <c r="AY37" s="40" t="n">
        <f aca="false">(AW37-AW36)/AW36</f>
        <v>0.0544823966408269</v>
      </c>
      <c r="AZ37" s="39" t="n">
        <f aca="false">workers_and_wage_low!B25</f>
        <v>5982.54823850888</v>
      </c>
      <c r="BA37" s="40" t="n">
        <f aca="false">(AZ37-AZ36)/AZ36</f>
        <v>-0.0178667416440251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0.0131947520837762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87547665.6018456</v>
      </c>
      <c r="E38" s="6"/>
      <c r="F38" s="8" t="n">
        <f aca="false">'Low pensions'!I38</f>
        <v>15912824.5445525</v>
      </c>
      <c r="G38" s="81" t="n">
        <f aca="false">'Low pensions'!K38</f>
        <v>281322.107430138</v>
      </c>
      <c r="H38" s="81" t="n">
        <f aca="false">'Low pensions'!V38</f>
        <v>1547751.23163986</v>
      </c>
      <c r="I38" s="81" t="n">
        <f aca="false">'Low pensions'!M38</f>
        <v>8700.6837349527</v>
      </c>
      <c r="J38" s="81" t="n">
        <f aca="false">'Low pensions'!W38</f>
        <v>47868.5947929854</v>
      </c>
      <c r="K38" s="6"/>
      <c r="L38" s="81" t="n">
        <f aca="false">'Low pensions'!N38</f>
        <v>3248158.96481332</v>
      </c>
      <c r="M38" s="8"/>
      <c r="N38" s="81" t="n">
        <f aca="false">'Low pensions'!L38</f>
        <v>659653.794234533</v>
      </c>
      <c r="O38" s="6"/>
      <c r="P38" s="81" t="n">
        <f aca="false">'Low pensions'!X38</f>
        <v>20483932.856058</v>
      </c>
      <c r="Q38" s="8"/>
      <c r="R38" s="81" t="n">
        <f aca="false">'Low SIPA income'!G33</f>
        <v>16156479.0094717</v>
      </c>
      <c r="S38" s="8"/>
      <c r="T38" s="81" t="n">
        <f aca="false">'Low SIPA income'!J33</f>
        <v>61775697.8022169</v>
      </c>
      <c r="U38" s="6"/>
      <c r="V38" s="81" t="n">
        <f aca="false">'Low SIPA income'!F33</f>
        <v>92328.314395104</v>
      </c>
      <c r="W38" s="8"/>
      <c r="X38" s="81" t="n">
        <f aca="false">'Low SIPA income'!M33</f>
        <v>231902.106768835</v>
      </c>
      <c r="Y38" s="6"/>
      <c r="Z38" s="6" t="n">
        <f aca="false">R38+V38-N38-L38-F38</f>
        <v>-3571829.97973354</v>
      </c>
      <c r="AA38" s="6"/>
      <c r="AB38" s="6" t="n">
        <f aca="false">T38-P38-D38</f>
        <v>-46255900.6556867</v>
      </c>
      <c r="AC38" s="50"/>
      <c r="AD38" s="6"/>
      <c r="AE38" s="6"/>
      <c r="AF38" s="6"/>
      <c r="AG38" s="6" t="n">
        <f aca="false">AG37*'Pessimist macro hypothesis'!B20/'Pessimist macro hypothesis'!B19</f>
        <v>4817659034.30564</v>
      </c>
      <c r="AH38" s="61" t="n">
        <f aca="false">(AG38-AG37)/AG37</f>
        <v>0.00192020502296015</v>
      </c>
      <c r="AI38" s="61"/>
      <c r="AJ38" s="61" t="n">
        <f aca="false">AB38/AG38</f>
        <v>-0.00960132303392731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0.00661629345143734</v>
      </c>
      <c r="AV38" s="5"/>
      <c r="AW38" s="65" t="n">
        <f aca="false">workers_and_wage_low!C26</f>
        <v>10786830</v>
      </c>
      <c r="AX38" s="5"/>
      <c r="AY38" s="61" t="n">
        <f aca="false">(AW38-AW37)/AW37</f>
        <v>0.0325321184098582</v>
      </c>
      <c r="AZ38" s="66" t="n">
        <f aca="false">workers_and_wage_low!B26</f>
        <v>5849.49442376879</v>
      </c>
      <c r="BA38" s="61" t="n">
        <f aca="false">(AZ38-AZ37)/AZ37</f>
        <v>-0.0222403245967392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0.0153202630017289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88448850.5417846</v>
      </c>
      <c r="E39" s="9"/>
      <c r="F39" s="67" t="n">
        <f aca="false">'Low pensions'!I39</f>
        <v>16076625.5749153</v>
      </c>
      <c r="G39" s="82" t="n">
        <f aca="false">'Low pensions'!K39</f>
        <v>301562.02512755</v>
      </c>
      <c r="H39" s="82" t="n">
        <f aca="false">'Low pensions'!V39</f>
        <v>1659105.28706986</v>
      </c>
      <c r="I39" s="82" t="n">
        <f aca="false">'Low pensions'!M39</f>
        <v>9326.66057095514</v>
      </c>
      <c r="J39" s="82" t="n">
        <f aca="false">'Low pensions'!W39</f>
        <v>51312.534651645</v>
      </c>
      <c r="K39" s="9"/>
      <c r="L39" s="82" t="n">
        <f aca="false">'Low pensions'!N39</f>
        <v>2748779.99666808</v>
      </c>
      <c r="M39" s="67"/>
      <c r="N39" s="82" t="n">
        <f aca="false">'Low pensions'!L39</f>
        <v>667834.891735554</v>
      </c>
      <c r="O39" s="9"/>
      <c r="P39" s="82" t="n">
        <f aca="false">'Low pensions'!X39</f>
        <v>17937663.0010412</v>
      </c>
      <c r="Q39" s="67"/>
      <c r="R39" s="82" t="n">
        <f aca="false">'Low SIPA income'!G34</f>
        <v>18877266.5807209</v>
      </c>
      <c r="S39" s="67"/>
      <c r="T39" s="82" t="n">
        <f aca="false">'Low SIPA income'!J34</f>
        <v>72178864.8961723</v>
      </c>
      <c r="U39" s="9"/>
      <c r="V39" s="82" t="n">
        <f aca="false">'Low SIPA income'!F34</f>
        <v>94617.131383286</v>
      </c>
      <c r="W39" s="67"/>
      <c r="X39" s="82" t="n">
        <f aca="false">'Low SIPA income'!M34</f>
        <v>237650.9551589</v>
      </c>
      <c r="Y39" s="9"/>
      <c r="Z39" s="9" t="n">
        <f aca="false">R39+V39-N39-L39-F39</f>
        <v>-521356.751214789</v>
      </c>
      <c r="AA39" s="9"/>
      <c r="AB39" s="9" t="n">
        <f aca="false">T39-P39-D39</f>
        <v>-34207648.6466536</v>
      </c>
      <c r="AC39" s="50"/>
      <c r="AD39" s="9"/>
      <c r="AE39" s="9"/>
      <c r="AF39" s="9"/>
      <c r="AG39" s="9" t="n">
        <f aca="false">AG38*'Pessimist macro hypothesis'!B21/'Pessimist macro hypothesis'!B20</f>
        <v>4844039150.64042</v>
      </c>
      <c r="AH39" s="40" t="n">
        <f aca="false">(AG39-AG38)/AG38</f>
        <v>0.00547571261206751</v>
      </c>
      <c r="AI39" s="40"/>
      <c r="AJ39" s="40" t="n">
        <f aca="false">AB39/AG39</f>
        <v>-0.00706180267806692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11100673</v>
      </c>
      <c r="AX39" s="7"/>
      <c r="AY39" s="40" t="n">
        <f aca="false">(AW39-AW38)/AW38</f>
        <v>0.029095016793627</v>
      </c>
      <c r="AZ39" s="39" t="n">
        <f aca="false">workers_and_wage_low!B27</f>
        <v>5783.96669414075</v>
      </c>
      <c r="BA39" s="40" t="n">
        <f aca="false">(AZ39-AZ38)/AZ38</f>
        <v>-0.0112022894426182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0.0132736690032832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92371031.7622193</v>
      </c>
      <c r="E40" s="9"/>
      <c r="F40" s="67" t="n">
        <f aca="false">'Low pensions'!I40</f>
        <v>16789528.439471</v>
      </c>
      <c r="G40" s="82" t="n">
        <f aca="false">'Low pensions'!K40</f>
        <v>324288.360923307</v>
      </c>
      <c r="H40" s="82" t="n">
        <f aca="false">'Low pensions'!V40</f>
        <v>1784138.88126501</v>
      </c>
      <c r="I40" s="82" t="n">
        <f aca="false">'Low pensions'!M40</f>
        <v>10029.5369357724</v>
      </c>
      <c r="J40" s="82" t="n">
        <f aca="false">'Low pensions'!W40</f>
        <v>55179.5530288148</v>
      </c>
      <c r="K40" s="9"/>
      <c r="L40" s="82" t="n">
        <f aca="false">'Low pensions'!N40</f>
        <v>2948101.55805128</v>
      </c>
      <c r="M40" s="67"/>
      <c r="N40" s="82" t="n">
        <f aca="false">'Low pensions'!L40</f>
        <v>698038.06212924</v>
      </c>
      <c r="O40" s="9"/>
      <c r="P40" s="82" t="n">
        <f aca="false">'Low pensions'!X40</f>
        <v>19138112.4627236</v>
      </c>
      <c r="Q40" s="67"/>
      <c r="R40" s="82" t="n">
        <f aca="false">'Low SIPA income'!G35</f>
        <v>16668888.5254296</v>
      </c>
      <c r="S40" s="67"/>
      <c r="T40" s="82" t="n">
        <f aca="false">'Low SIPA income'!J35</f>
        <v>63734939.9978859</v>
      </c>
      <c r="U40" s="9"/>
      <c r="V40" s="82" t="n">
        <f aca="false">'Low SIPA income'!F35</f>
        <v>96321.8679827755</v>
      </c>
      <c r="W40" s="67"/>
      <c r="X40" s="82" t="n">
        <f aca="false">'Low SIPA income'!M35</f>
        <v>241932.762007618</v>
      </c>
      <c r="Y40" s="9"/>
      <c r="Z40" s="9" t="n">
        <f aca="false">R40+V40-N40-L40-F40</f>
        <v>-3670457.6662391</v>
      </c>
      <c r="AA40" s="9"/>
      <c r="AB40" s="9" t="n">
        <f aca="false">T40-P40-D40</f>
        <v>-47774204.2270571</v>
      </c>
      <c r="AC40" s="50"/>
      <c r="AD40" s="9"/>
      <c r="AE40" s="9"/>
      <c r="AF40" s="9"/>
      <c r="AG40" s="9" t="n">
        <f aca="false">AG39*'Pessimist macro hypothesis'!B22/'Pessimist macro hypothesis'!B21</f>
        <v>4872930899.96222</v>
      </c>
      <c r="AH40" s="40" t="n">
        <f aca="false">(AG40-AG39)/AG39</f>
        <v>0.00596439219901364</v>
      </c>
      <c r="AI40" s="40"/>
      <c r="AJ40" s="40" t="n">
        <f aca="false">AB40/AG40</f>
        <v>-0.00980399788296351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11569986</v>
      </c>
      <c r="AX40" s="7"/>
      <c r="AY40" s="40" t="n">
        <f aca="false">(AW40-AW39)/AW39</f>
        <v>0.0422778871154929</v>
      </c>
      <c r="AZ40" s="39" t="n">
        <f aca="false">workers_and_wage_low!B28</f>
        <v>5697.71726626559</v>
      </c>
      <c r="BA40" s="40" t="n">
        <f aca="false">(AZ40-AZ39)/AZ39</f>
        <v>-0.0149118126773676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0.0153372336152033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95921507.5073574</v>
      </c>
      <c r="E41" s="9"/>
      <c r="F41" s="67" t="n">
        <f aca="false">'Low pensions'!I41</f>
        <v>17434869.4339302</v>
      </c>
      <c r="G41" s="82" t="n">
        <f aca="false">'Low pensions'!K41</f>
        <v>338907.056369516</v>
      </c>
      <c r="H41" s="82" t="n">
        <f aca="false">'Low pensions'!V41</f>
        <v>1864566.63039758</v>
      </c>
      <c r="I41" s="82" t="n">
        <f aca="false">'Low pensions'!M41</f>
        <v>10481.6615372016</v>
      </c>
      <c r="J41" s="82" t="n">
        <f aca="false">'Low pensions'!W41</f>
        <v>57667.0091875542</v>
      </c>
      <c r="K41" s="9"/>
      <c r="L41" s="82" t="n">
        <f aca="false">'Low pensions'!N41</f>
        <v>3068802.23403461</v>
      </c>
      <c r="M41" s="67"/>
      <c r="N41" s="82" t="n">
        <f aca="false">'Low pensions'!L41</f>
        <v>726860.118425611</v>
      </c>
      <c r="O41" s="9"/>
      <c r="P41" s="82" t="n">
        <f aca="false">'Low pensions'!X41</f>
        <v>19922999.2940492</v>
      </c>
      <c r="Q41" s="67"/>
      <c r="R41" s="82" t="n">
        <f aca="false">'Low SIPA income'!G36</f>
        <v>19553344.9001645</v>
      </c>
      <c r="S41" s="67"/>
      <c r="T41" s="82" t="n">
        <f aca="false">'Low SIPA income'!J36</f>
        <v>74763908.9474223</v>
      </c>
      <c r="U41" s="9"/>
      <c r="V41" s="82" t="n">
        <f aca="false">'Low SIPA income'!F36</f>
        <v>94824.3822752695</v>
      </c>
      <c r="W41" s="67"/>
      <c r="X41" s="82" t="n">
        <f aca="false">'Low SIPA income'!M36</f>
        <v>238171.509647472</v>
      </c>
      <c r="Y41" s="9"/>
      <c r="Z41" s="9" t="n">
        <f aca="false">R41+V41-N41-L41-F41</f>
        <v>-1582362.50395057</v>
      </c>
      <c r="AA41" s="9"/>
      <c r="AB41" s="9" t="n">
        <f aca="false">T41-P41-D41</f>
        <v>-41080597.8539843</v>
      </c>
      <c r="AC41" s="50"/>
      <c r="AD41" s="9"/>
      <c r="AE41" s="9"/>
      <c r="AF41" s="9"/>
      <c r="AG41" s="9" t="n">
        <f aca="false">AG40*'Pessimist macro hypothesis'!B23/'Pessimist macro hypothesis'!B22</f>
        <v>4936789996.54976</v>
      </c>
      <c r="AH41" s="40" t="n">
        <f aca="false">(AG41-AG40)/AG40</f>
        <v>0.0131048639717081</v>
      </c>
      <c r="AI41" s="40" t="n">
        <f aca="false">(AG41-AG37)/AG37</f>
        <v>0.0266956649021828</v>
      </c>
      <c r="AJ41" s="40" t="n">
        <f aca="false">AB41/AG41</f>
        <v>-0.00832131767458104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11629534</v>
      </c>
      <c r="AX41" s="7"/>
      <c r="AY41" s="40" t="n">
        <f aca="false">(AW41-AW40)/AW40</f>
        <v>0.00514676508683762</v>
      </c>
      <c r="AZ41" s="39" t="n">
        <f aca="false">workers_and_wage_low!B29</f>
        <v>5728.58446930523</v>
      </c>
      <c r="BA41" s="40" t="n">
        <f aca="false">(AZ41-AZ40)/AZ40</f>
        <v>0.00541746836446202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0.0133881241175675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97659459.7509972</v>
      </c>
      <c r="E42" s="6"/>
      <c r="F42" s="8" t="n">
        <f aca="false">'Low pensions'!I42</f>
        <v>17750762.8267435</v>
      </c>
      <c r="G42" s="81" t="n">
        <f aca="false">'Low pensions'!K42</f>
        <v>377509.643617621</v>
      </c>
      <c r="H42" s="81" t="n">
        <f aca="false">'Low pensions'!V42</f>
        <v>2076946.67583208</v>
      </c>
      <c r="I42" s="81" t="n">
        <f aca="false">'Low pensions'!M42</f>
        <v>11675.5559881739</v>
      </c>
      <c r="J42" s="81" t="n">
        <f aca="false">'Low pensions'!W42</f>
        <v>64235.4642009924</v>
      </c>
      <c r="K42" s="6"/>
      <c r="L42" s="81" t="n">
        <f aca="false">'Low pensions'!N42</f>
        <v>3753550.48608358</v>
      </c>
      <c r="M42" s="8"/>
      <c r="N42" s="81" t="n">
        <f aca="false">'Low pensions'!L42</f>
        <v>740875.616195325</v>
      </c>
      <c r="O42" s="6"/>
      <c r="P42" s="81" t="n">
        <f aca="false">'Low pensions'!X42</f>
        <v>23553270.3625761</v>
      </c>
      <c r="Q42" s="8"/>
      <c r="R42" s="81" t="n">
        <f aca="false">'Low SIPA income'!G37</f>
        <v>16995215.1687246</v>
      </c>
      <c r="S42" s="8"/>
      <c r="T42" s="81" t="n">
        <f aca="false">'Low SIPA income'!J37</f>
        <v>64982678.2018091</v>
      </c>
      <c r="U42" s="6"/>
      <c r="V42" s="81" t="n">
        <f aca="false">'Low SIPA income'!F37</f>
        <v>97348.7374878152</v>
      </c>
      <c r="W42" s="8"/>
      <c r="X42" s="81" t="n">
        <f aca="false">'Low SIPA income'!M37</f>
        <v>244511.962149584</v>
      </c>
      <c r="Y42" s="6"/>
      <c r="Z42" s="6" t="n">
        <f aca="false">R42+V42-N42-L42-F42</f>
        <v>-5152625.02280994</v>
      </c>
      <c r="AA42" s="6"/>
      <c r="AB42" s="6" t="n">
        <f aca="false">T42-P42-D42</f>
        <v>-56230051.9117643</v>
      </c>
      <c r="AC42" s="50"/>
      <c r="AD42" s="6"/>
      <c r="AE42" s="6"/>
      <c r="AF42" s="6"/>
      <c r="AG42" s="6" t="n">
        <f aca="false">AG41*'Pessimist macro hypothesis'!B24/'Pessimist macro hypothesis'!B23</f>
        <v>4998321248.0921</v>
      </c>
      <c r="AH42" s="61" t="n">
        <f aca="false">(AG42-AG41)/AG41</f>
        <v>0.0124638179029998</v>
      </c>
      <c r="AI42" s="61"/>
      <c r="AJ42" s="61" t="n">
        <f aca="false">AB42/AG42</f>
        <v>-0.0112497875027996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0.0116415343173789</v>
      </c>
      <c r="AV42" s="5"/>
      <c r="AW42" s="65" t="n">
        <f aca="false">workers_and_wage_low!C30</f>
        <v>11622282</v>
      </c>
      <c r="AX42" s="5"/>
      <c r="AY42" s="61" t="n">
        <f aca="false">(AW42-AW41)/AW41</f>
        <v>-0.000623584745528067</v>
      </c>
      <c r="AZ42" s="66" t="n">
        <f aca="false">workers_and_wage_low!B30</f>
        <v>5760.46066996241</v>
      </c>
      <c r="BA42" s="61" t="n">
        <f aca="false">(AZ42-AZ41)/AZ41</f>
        <v>0.00556441138783519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0.0155195200730296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99577315.4374369</v>
      </c>
      <c r="E43" s="9"/>
      <c r="F43" s="67" t="n">
        <f aca="false">'Low pensions'!I43</f>
        <v>18099355.7998432</v>
      </c>
      <c r="G43" s="82" t="n">
        <f aca="false">'Low pensions'!K43</f>
        <v>391679.683976066</v>
      </c>
      <c r="H43" s="82" t="n">
        <f aca="false">'Low pensions'!V43</f>
        <v>2154906.05704642</v>
      </c>
      <c r="I43" s="82" t="n">
        <f aca="false">'Low pensions'!M43</f>
        <v>12113.8046590537</v>
      </c>
      <c r="J43" s="82" t="n">
        <f aca="false">'Low pensions'!W43</f>
        <v>66646.5790839108</v>
      </c>
      <c r="K43" s="9"/>
      <c r="L43" s="82" t="n">
        <f aca="false">'Low pensions'!N43</f>
        <v>3155847.22875528</v>
      </c>
      <c r="M43" s="67"/>
      <c r="N43" s="82" t="n">
        <f aca="false">'Low pensions'!L43</f>
        <v>756146.280634798</v>
      </c>
      <c r="O43" s="9"/>
      <c r="P43" s="82" t="n">
        <f aca="false">'Low pensions'!X43</f>
        <v>20535800.0091094</v>
      </c>
      <c r="Q43" s="67"/>
      <c r="R43" s="82" t="n">
        <f aca="false">'Low SIPA income'!G38</f>
        <v>20157624.2781432</v>
      </c>
      <c r="S43" s="67"/>
      <c r="T43" s="82" t="n">
        <f aca="false">'Low SIPA income'!J38</f>
        <v>77074423.5230446</v>
      </c>
      <c r="U43" s="9"/>
      <c r="V43" s="82" t="n">
        <f aca="false">'Low SIPA income'!F38</f>
        <v>98499.2315990433</v>
      </c>
      <c r="W43" s="67"/>
      <c r="X43" s="82" t="n">
        <f aca="false">'Low SIPA income'!M38</f>
        <v>247401.671660333</v>
      </c>
      <c r="Y43" s="9"/>
      <c r="Z43" s="9" t="n">
        <f aca="false">R43+V43-N43-L43-F43</f>
        <v>-1755225.799491</v>
      </c>
      <c r="AA43" s="9"/>
      <c r="AB43" s="9" t="n">
        <f aca="false">T43-P43-D43</f>
        <v>-43038691.9235016</v>
      </c>
      <c r="AC43" s="50"/>
      <c r="AD43" s="9"/>
      <c r="AE43" s="9"/>
      <c r="AF43" s="9"/>
      <c r="AG43" s="9" t="n">
        <f aca="false">AG42*'Pessimist macro hypothesis'!B25/'Pessimist macro hypothesis'!B24</f>
        <v>5062020912.41924</v>
      </c>
      <c r="AH43" s="40" t="n">
        <f aca="false">(AG43-AG42)/AG42</f>
        <v>0.0127442117393811</v>
      </c>
      <c r="AI43" s="40"/>
      <c r="AJ43" s="40" t="n">
        <f aca="false">AB43/AG43</f>
        <v>-0.00850227461880093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11708417</v>
      </c>
      <c r="AX43" s="7"/>
      <c r="AY43" s="40" t="n">
        <f aca="false">(AW43-AW42)/AW42</f>
        <v>0.00741119515083182</v>
      </c>
      <c r="AZ43" s="39" t="n">
        <f aca="false">workers_and_wage_low!B31</f>
        <v>5820.56043974182</v>
      </c>
      <c r="BA43" s="40" t="n">
        <f aca="false">(AZ43-AZ42)/AZ42</f>
        <v>0.0104331533921925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0.0136247150135377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101230384.391844</v>
      </c>
      <c r="E44" s="9"/>
      <c r="F44" s="67" t="n">
        <f aca="false">'Low pensions'!I44</f>
        <v>18399820.6500559</v>
      </c>
      <c r="G44" s="82" t="n">
        <f aca="false">'Low pensions'!K44</f>
        <v>412238.532980149</v>
      </c>
      <c r="H44" s="82" t="n">
        <f aca="false">'Low pensions'!V44</f>
        <v>2268014.77842577</v>
      </c>
      <c r="I44" s="82" t="n">
        <f aca="false">'Low pensions'!M44</f>
        <v>12749.6453499015</v>
      </c>
      <c r="J44" s="82" t="n">
        <f aca="false">'Low pensions'!W44</f>
        <v>70144.7869616219</v>
      </c>
      <c r="K44" s="9"/>
      <c r="L44" s="82" t="n">
        <f aca="false">'Low pensions'!N44</f>
        <v>3198773.70681212</v>
      </c>
      <c r="M44" s="67"/>
      <c r="N44" s="82" t="n">
        <f aca="false">'Low pensions'!L44</f>
        <v>770961.91130995</v>
      </c>
      <c r="O44" s="9"/>
      <c r="P44" s="82" t="n">
        <f aca="false">'Low pensions'!X44</f>
        <v>20840056.9364672</v>
      </c>
      <c r="Q44" s="67"/>
      <c r="R44" s="82" t="n">
        <f aca="false">'Low SIPA income'!G39</f>
        <v>17656712.5843851</v>
      </c>
      <c r="S44" s="67"/>
      <c r="T44" s="82" t="n">
        <f aca="false">'Low SIPA income'!J39</f>
        <v>67511970.9036924</v>
      </c>
      <c r="U44" s="9"/>
      <c r="V44" s="82" t="n">
        <f aca="false">'Low SIPA income'!F39</f>
        <v>98844.8692236145</v>
      </c>
      <c r="W44" s="67"/>
      <c r="X44" s="82" t="n">
        <f aca="false">'Low SIPA income'!M39</f>
        <v>248269.813723163</v>
      </c>
      <c r="Y44" s="9"/>
      <c r="Z44" s="9" t="n">
        <f aca="false">R44+V44-N44-L44-F44</f>
        <v>-4613998.81456927</v>
      </c>
      <c r="AA44" s="9"/>
      <c r="AB44" s="9" t="n">
        <f aca="false">T44-P44-D44</f>
        <v>-54558470.424619</v>
      </c>
      <c r="AC44" s="50"/>
      <c r="AD44" s="9"/>
      <c r="AE44" s="9"/>
      <c r="AF44" s="9"/>
      <c r="AG44" s="9" t="n">
        <f aca="false">AG43*'Pessimist macro hypothesis'!B26/'Pessimist macro hypothesis'!B25</f>
        <v>5116577444.96032</v>
      </c>
      <c r="AH44" s="40" t="n">
        <f aca="false">(AG44-AG43)/AG43</f>
        <v>0.0107776189559463</v>
      </c>
      <c r="AI44" s="40"/>
      <c r="AJ44" s="40" t="n">
        <f aca="false">AB44/AG44</f>
        <v>-0.0106630791796883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11730726</v>
      </c>
      <c r="AX44" s="7"/>
      <c r="AY44" s="40" t="n">
        <f aca="false">(AW44-AW43)/AW43</f>
        <v>0.00190538140211439</v>
      </c>
      <c r="AZ44" s="39" t="n">
        <f aca="false">workers_and_wage_low!B32</f>
        <v>5879.86803210576</v>
      </c>
      <c r="BA44" s="40" t="n">
        <f aca="false">(AZ44-AZ43)/AZ43</f>
        <v>0.0101893267801148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0.0156949944181705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102797467.436021</v>
      </c>
      <c r="E45" s="9"/>
      <c r="F45" s="67" t="n">
        <f aca="false">'Low pensions'!I45</f>
        <v>18684656.5432497</v>
      </c>
      <c r="G45" s="82" t="n">
        <f aca="false">'Low pensions'!K45</f>
        <v>434864.582156556</v>
      </c>
      <c r="H45" s="82" t="n">
        <f aca="false">'Low pensions'!V45</f>
        <v>2392496.6252306</v>
      </c>
      <c r="I45" s="82" t="n">
        <f aca="false">'Low pensions'!M45</f>
        <v>13449.4200666976</v>
      </c>
      <c r="J45" s="82" t="n">
        <f aca="false">'Low pensions'!W45</f>
        <v>73994.7409865131</v>
      </c>
      <c r="K45" s="9"/>
      <c r="L45" s="82" t="n">
        <f aca="false">'Low pensions'!N45</f>
        <v>3265472.97782343</v>
      </c>
      <c r="M45" s="67"/>
      <c r="N45" s="82" t="n">
        <f aca="false">'Low pensions'!L45</f>
        <v>784314.613800079</v>
      </c>
      <c r="O45" s="9"/>
      <c r="P45" s="82" t="n">
        <f aca="false">'Low pensions'!X45</f>
        <v>21259622.4002364</v>
      </c>
      <c r="Q45" s="67"/>
      <c r="R45" s="82" t="n">
        <f aca="false">'Low SIPA income'!G40</f>
        <v>20717900.4937253</v>
      </c>
      <c r="S45" s="67" t="n">
        <f aca="false">SUM(T42:T45)/AVERAGE(AG42:AG45)</f>
        <v>0.0567703892972243</v>
      </c>
      <c r="T45" s="82" t="n">
        <f aca="false">'Low SIPA income'!J40</f>
        <v>79216688.193415</v>
      </c>
      <c r="U45" s="9"/>
      <c r="V45" s="82" t="n">
        <f aca="false">'Low SIPA income'!F40</f>
        <v>100678.575101776</v>
      </c>
      <c r="W45" s="67"/>
      <c r="X45" s="82" t="n">
        <f aca="false">'Low SIPA income'!M40</f>
        <v>252875.554217031</v>
      </c>
      <c r="Y45" s="9"/>
      <c r="Z45" s="9" t="n">
        <f aca="false">R45+V45-N45-L45-F45</f>
        <v>-1915865.06604606</v>
      </c>
      <c r="AA45" s="9"/>
      <c r="AB45" s="9" t="n">
        <f aca="false">T45-P45-D45</f>
        <v>-44840401.6428426</v>
      </c>
      <c r="AC45" s="50"/>
      <c r="AD45" s="9"/>
      <c r="AE45" s="9"/>
      <c r="AF45" s="9"/>
      <c r="AG45" s="9" t="n">
        <f aca="false">AG44*'Pessimist macro hypothesis'!B27/'Pessimist macro hypothesis'!B26</f>
        <v>5170713334.65198</v>
      </c>
      <c r="AH45" s="40" t="n">
        <f aca="false">(AG45-AG44)/AG44</f>
        <v>0.0105804886711884</v>
      </c>
      <c r="AI45" s="40" t="n">
        <f aca="false">(AG45-AG41)/AG41</f>
        <v>0.0473836922910864</v>
      </c>
      <c r="AJ45" s="40" t="n">
        <f aca="false">AB45/AG45</f>
        <v>-0.00867199528203212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11799781</v>
      </c>
      <c r="AX45" s="7"/>
      <c r="AY45" s="40" t="n">
        <f aca="false">(AW45-AW44)/AW44</f>
        <v>0.0058866774315588</v>
      </c>
      <c r="AZ45" s="39" t="n">
        <f aca="false">workers_and_wage_low!B33</f>
        <v>5904.90058483298</v>
      </c>
      <c r="BA45" s="40" t="n">
        <f aca="false">(AZ45-AZ44)/AZ44</f>
        <v>0.00425733240789317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0.013564399167751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104649286.193197</v>
      </c>
      <c r="E46" s="6"/>
      <c r="F46" s="8" t="n">
        <f aca="false">'Low pensions'!I46</f>
        <v>19021246.5227616</v>
      </c>
      <c r="G46" s="81" t="n">
        <f aca="false">'Low pensions'!K46</f>
        <v>460451.518376363</v>
      </c>
      <c r="H46" s="81" t="n">
        <f aca="false">'Low pensions'!V46</f>
        <v>2533268.39894529</v>
      </c>
      <c r="I46" s="81" t="n">
        <f aca="false">'Low pensions'!M46</f>
        <v>14240.7686095781</v>
      </c>
      <c r="J46" s="81" t="n">
        <f aca="false">'Low pensions'!W46</f>
        <v>78348.5071838744</v>
      </c>
      <c r="K46" s="6"/>
      <c r="L46" s="81" t="n">
        <f aca="false">'Low pensions'!N46</f>
        <v>4020233.91584545</v>
      </c>
      <c r="M46" s="8"/>
      <c r="N46" s="81" t="n">
        <f aca="false">'Low pensions'!L46</f>
        <v>800094.835912287</v>
      </c>
      <c r="O46" s="6"/>
      <c r="P46" s="81" t="n">
        <f aca="false">'Low pensions'!X46</f>
        <v>25262898.6217583</v>
      </c>
      <c r="Q46" s="8"/>
      <c r="R46" s="81" t="n">
        <f aca="false">'Low SIPA income'!G41</f>
        <v>18132617.5013297</v>
      </c>
      <c r="S46" s="8"/>
      <c r="T46" s="81" t="n">
        <f aca="false">'Low SIPA income'!J41</f>
        <v>69331634.6011184</v>
      </c>
      <c r="U46" s="6"/>
      <c r="V46" s="81" t="n">
        <f aca="false">'Low SIPA income'!F41</f>
        <v>103533.776805159</v>
      </c>
      <c r="W46" s="8"/>
      <c r="X46" s="81" t="n">
        <f aca="false">'Low SIPA income'!M41</f>
        <v>260046.997718436</v>
      </c>
      <c r="Y46" s="6"/>
      <c r="Z46" s="6" t="n">
        <f aca="false">R46+V46-N46-L46-F46</f>
        <v>-5605423.99638452</v>
      </c>
      <c r="AA46" s="6"/>
      <c r="AB46" s="6" t="n">
        <f aca="false">T46-P46-D46</f>
        <v>-60580550.2138368</v>
      </c>
      <c r="AC46" s="50"/>
      <c r="AD46" s="6"/>
      <c r="AE46" s="6"/>
      <c r="AF46" s="6"/>
      <c r="AG46" s="6" t="n">
        <f aca="false">AG45*'Pessimist macro hypothesis'!B28/'Pessimist macro hypothesis'!B27</f>
        <v>5223245704.25624</v>
      </c>
      <c r="AH46" s="61" t="n">
        <f aca="false">(AG46-AG45)/AG45</f>
        <v>0.0101595981452325</v>
      </c>
      <c r="AI46" s="61"/>
      <c r="AJ46" s="61" t="n">
        <f aca="false">AB46/AG46</f>
        <v>-0.0115982577967703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0.00868604122962274</v>
      </c>
      <c r="AV46" s="5"/>
      <c r="AW46" s="65" t="n">
        <f aca="false">workers_and_wage_low!C34</f>
        <v>11778428</v>
      </c>
      <c r="AX46" s="5"/>
      <c r="AY46" s="61" t="n">
        <f aca="false">(AW46-AW45)/AW45</f>
        <v>-0.00180960985631852</v>
      </c>
      <c r="AZ46" s="66" t="n">
        <f aca="false">workers_and_wage_low!B34</f>
        <v>5971.27220295058</v>
      </c>
      <c r="BA46" s="61" t="n">
        <f aca="false">(AZ46-AZ45)/AZ45</f>
        <v>0.0112400906948515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0.0155961784151741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106574159.685969</v>
      </c>
      <c r="E47" s="9"/>
      <c r="F47" s="67" t="n">
        <f aca="false">'Low pensions'!I47</f>
        <v>19371115.0652337</v>
      </c>
      <c r="G47" s="82" t="n">
        <f aca="false">'Low pensions'!K47</f>
        <v>477717.273779541</v>
      </c>
      <c r="H47" s="82" t="n">
        <f aca="false">'Low pensions'!V47</f>
        <v>2628259.49095216</v>
      </c>
      <c r="I47" s="82" t="n">
        <f aca="false">'Low pensions'!M47</f>
        <v>14774.7610447282</v>
      </c>
      <c r="J47" s="82" t="n">
        <f aca="false">'Low pensions'!W47</f>
        <v>81286.3760088301</v>
      </c>
      <c r="K47" s="9"/>
      <c r="L47" s="82" t="n">
        <f aca="false">'Low pensions'!N47</f>
        <v>3381818.98880908</v>
      </c>
      <c r="M47" s="67"/>
      <c r="N47" s="82" t="n">
        <f aca="false">'Low pensions'!L47</f>
        <v>816443.400200091</v>
      </c>
      <c r="O47" s="9"/>
      <c r="P47" s="82" t="n">
        <f aca="false">'Low pensions'!X47</f>
        <v>22040105.5075749</v>
      </c>
      <c r="Q47" s="67"/>
      <c r="R47" s="82" t="n">
        <f aca="false">'Low SIPA income'!G42</f>
        <v>21167817.9765264</v>
      </c>
      <c r="S47" s="67"/>
      <c r="T47" s="82" t="n">
        <f aca="false">'Low SIPA income'!J42</f>
        <v>80936986.6840181</v>
      </c>
      <c r="U47" s="9"/>
      <c r="V47" s="82" t="n">
        <f aca="false">'Low SIPA income'!F42</f>
        <v>103350.507589493</v>
      </c>
      <c r="W47" s="67"/>
      <c r="X47" s="82" t="n">
        <f aca="false">'Low SIPA income'!M42</f>
        <v>259586.678286664</v>
      </c>
      <c r="Y47" s="9"/>
      <c r="Z47" s="9" t="n">
        <f aca="false">R47+V47-N47-L47-F47</f>
        <v>-2298208.97012693</v>
      </c>
      <c r="AA47" s="9"/>
      <c r="AB47" s="9" t="n">
        <f aca="false">T47-P47-D47</f>
        <v>-47677278.5095261</v>
      </c>
      <c r="AC47" s="50"/>
      <c r="AD47" s="9"/>
      <c r="AE47" s="9"/>
      <c r="AF47" s="9"/>
      <c r="AG47" s="9" t="n">
        <f aca="false">AG46*'Pessimist macro hypothesis'!B29/'Pessimist macro hypothesis'!B28</f>
        <v>5277156801.19704</v>
      </c>
      <c r="AH47" s="40" t="n">
        <f aca="false">(AG47-AG46)/AG46</f>
        <v>0.010321378696941</v>
      </c>
      <c r="AI47" s="40"/>
      <c r="AJ47" s="40" t="n">
        <f aca="false">AB47/AG47</f>
        <v>-0.009034652617999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11840500</v>
      </c>
      <c r="AX47" s="7"/>
      <c r="AY47" s="40" t="n">
        <f aca="false">(AW47-AW46)/AW46</f>
        <v>0.0052699732086489</v>
      </c>
      <c r="AZ47" s="39" t="n">
        <f aca="false">workers_and_wage_low!B35</f>
        <v>5994.47914458553</v>
      </c>
      <c r="BA47" s="40" t="n">
        <f aca="false">(AZ47-AZ46)/AZ46</f>
        <v>0.00388643170939101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0.0134999828056873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108416703.729076</v>
      </c>
      <c r="E48" s="9"/>
      <c r="F48" s="67" t="n">
        <f aca="false">'Low pensions'!I48</f>
        <v>19706019.2556767</v>
      </c>
      <c r="G48" s="82" t="n">
        <f aca="false">'Low pensions'!K48</f>
        <v>497600.401056649</v>
      </c>
      <c r="H48" s="82" t="n">
        <f aca="false">'Low pensions'!V48</f>
        <v>2737650.59075983</v>
      </c>
      <c r="I48" s="82" t="n">
        <f aca="false">'Low pensions'!M48</f>
        <v>15389.7031254633</v>
      </c>
      <c r="J48" s="82" t="n">
        <f aca="false">'Low pensions'!W48</f>
        <v>84669.6058997881</v>
      </c>
      <c r="K48" s="9"/>
      <c r="L48" s="82" t="n">
        <f aca="false">'Low pensions'!N48</f>
        <v>3464570.37091504</v>
      </c>
      <c r="M48" s="67"/>
      <c r="N48" s="82" t="n">
        <f aca="false">'Low pensions'!L48</f>
        <v>832471.584310826</v>
      </c>
      <c r="O48" s="9"/>
      <c r="P48" s="82" t="n">
        <f aca="false">'Low pensions'!X48</f>
        <v>22557685.1626047</v>
      </c>
      <c r="Q48" s="67"/>
      <c r="R48" s="82" t="n">
        <f aca="false">'Low SIPA income'!G43</f>
        <v>18587305.9808428</v>
      </c>
      <c r="S48" s="67"/>
      <c r="T48" s="82" t="n">
        <f aca="false">'Low SIPA income'!J43</f>
        <v>71070175.4111603</v>
      </c>
      <c r="U48" s="9"/>
      <c r="V48" s="82" t="n">
        <f aca="false">'Low SIPA income'!F43</f>
        <v>102965.634263528</v>
      </c>
      <c r="W48" s="67"/>
      <c r="X48" s="82" t="n">
        <f aca="false">'Low SIPA income'!M43</f>
        <v>258619.9874539</v>
      </c>
      <c r="Y48" s="9"/>
      <c r="Z48" s="9" t="n">
        <f aca="false">R48+V48-N48-L48-F48</f>
        <v>-5312789.59579622</v>
      </c>
      <c r="AA48" s="9"/>
      <c r="AB48" s="9" t="n">
        <f aca="false">T48-P48-D48</f>
        <v>-59904213.48052</v>
      </c>
      <c r="AC48" s="50"/>
      <c r="AD48" s="9"/>
      <c r="AE48" s="9"/>
      <c r="AF48" s="9"/>
      <c r="AG48" s="9" t="n">
        <f aca="false">AG47*'Pessimist macro hypothesis'!B30/'Pessimist macro hypothesis'!B29</f>
        <v>5308449099.14632</v>
      </c>
      <c r="AH48" s="40" t="n">
        <f aca="false">(AG48-AG47)/AG47</f>
        <v>0.0059297646683862</v>
      </c>
      <c r="AI48" s="40"/>
      <c r="AJ48" s="40" t="n">
        <f aca="false">AB48/AG48</f>
        <v>-0.0112846920751587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11901541</v>
      </c>
      <c r="AX48" s="7"/>
      <c r="AY48" s="40" t="n">
        <f aca="false">(AW48-AW47)/AW47</f>
        <v>0.0051552721591149</v>
      </c>
      <c r="AZ48" s="39" t="n">
        <f aca="false">workers_and_wage_low!B36</f>
        <v>6042.35020971093</v>
      </c>
      <c r="BA48" s="40" t="n">
        <f aca="false">(AZ48-AZ47)/AZ47</f>
        <v>0.00798585898303436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0.0154979510812666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110308923.641909</v>
      </c>
      <c r="E49" s="9"/>
      <c r="F49" s="67" t="n">
        <f aca="false">'Low pensions'!I49</f>
        <v>20049952.623467</v>
      </c>
      <c r="G49" s="82" t="n">
        <f aca="false">'Low pensions'!K49</f>
        <v>525288.301457518</v>
      </c>
      <c r="H49" s="82" t="n">
        <f aca="false">'Low pensions'!V49</f>
        <v>2889981.24951408</v>
      </c>
      <c r="I49" s="82" t="n">
        <f aca="false">'Low pensions'!M49</f>
        <v>16246.0299419852</v>
      </c>
      <c r="J49" s="82" t="n">
        <f aca="false">'Low pensions'!W49</f>
        <v>89380.8633870338</v>
      </c>
      <c r="K49" s="9"/>
      <c r="L49" s="82" t="n">
        <f aca="false">'Low pensions'!N49</f>
        <v>3492021.1569847</v>
      </c>
      <c r="M49" s="67"/>
      <c r="N49" s="82" t="n">
        <f aca="false">'Low pensions'!L49</f>
        <v>848961.528471965</v>
      </c>
      <c r="O49" s="9"/>
      <c r="P49" s="82" t="n">
        <f aca="false">'Low pensions'!X49</f>
        <v>22790850.2294702</v>
      </c>
      <c r="Q49" s="67"/>
      <c r="R49" s="82" t="n">
        <f aca="false">'Low SIPA income'!G44</f>
        <v>21725969.6432978</v>
      </c>
      <c r="S49" s="67"/>
      <c r="T49" s="82" t="n">
        <f aca="false">'Low SIPA income'!J44</f>
        <v>83071127.9578722</v>
      </c>
      <c r="U49" s="9"/>
      <c r="V49" s="82" t="n">
        <f aca="false">'Low SIPA income'!F44</f>
        <v>103558.014930073</v>
      </c>
      <c r="W49" s="67"/>
      <c r="X49" s="82" t="n">
        <f aca="false">'Low SIPA income'!M44</f>
        <v>260107.876900176</v>
      </c>
      <c r="Y49" s="9"/>
      <c r="Z49" s="9" t="n">
        <f aca="false">R49+V49-N49-L49-F49</f>
        <v>-2561407.65069585</v>
      </c>
      <c r="AA49" s="9"/>
      <c r="AB49" s="9" t="n">
        <f aca="false">T49-P49-D49</f>
        <v>-50028645.9135069</v>
      </c>
      <c r="AC49" s="50"/>
      <c r="AD49" s="9"/>
      <c r="AE49" s="9"/>
      <c r="AF49" s="9"/>
      <c r="AG49" s="9" t="n">
        <f aca="false">AG48*'Pessimist macro hypothesis'!B31/'Pessimist macro hypothesis'!B30</f>
        <v>5352686653.12895</v>
      </c>
      <c r="AH49" s="40" t="n">
        <f aca="false">(AG49-AG48)/AG48</f>
        <v>0.00833342340793124</v>
      </c>
      <c r="AI49" s="40" t="n">
        <f aca="false">(AG49-AG45)/AG45</f>
        <v>0.0351930781498672</v>
      </c>
      <c r="AJ49" s="40" t="n">
        <f aca="false">AB49/AG49</f>
        <v>-0.0093464551832606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11884956</v>
      </c>
      <c r="AX49" s="7"/>
      <c r="AY49" s="40" t="n">
        <f aca="false">(AW49-AW48)/AW48</f>
        <v>-0.00139351702439205</v>
      </c>
      <c r="AZ49" s="39" t="n">
        <f aca="false">workers_and_wage_low!B37</f>
        <v>6106.55821340126</v>
      </c>
      <c r="BA49" s="40" t="n">
        <f aca="false">(AZ49-AZ48)/AZ48</f>
        <v>0.0106263294019495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0.0134916640722236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111978162.86625</v>
      </c>
      <c r="E50" s="6"/>
      <c r="F50" s="8" t="n">
        <f aca="false">'Low pensions'!I50</f>
        <v>20353356.6116514</v>
      </c>
      <c r="G50" s="81" t="n">
        <f aca="false">'Low pensions'!K50</f>
        <v>553905.485865695</v>
      </c>
      <c r="H50" s="81" t="n">
        <f aca="false">'Low pensions'!V50</f>
        <v>3047424.55469343</v>
      </c>
      <c r="I50" s="81" t="n">
        <f aca="false">'Low pensions'!M50</f>
        <v>17131.097501001</v>
      </c>
      <c r="J50" s="81" t="n">
        <f aca="false">'Low pensions'!W50</f>
        <v>94250.2439595912</v>
      </c>
      <c r="K50" s="6"/>
      <c r="L50" s="81" t="n">
        <f aca="false">'Low pensions'!N50</f>
        <v>4308458.11024315</v>
      </c>
      <c r="M50" s="8"/>
      <c r="N50" s="81" t="n">
        <f aca="false">'Low pensions'!L50</f>
        <v>862963.650951982</v>
      </c>
      <c r="O50" s="6"/>
      <c r="P50" s="81" t="n">
        <f aca="false">'Low pensions'!X50</f>
        <v>27104381.0076972</v>
      </c>
      <c r="Q50" s="8"/>
      <c r="R50" s="81" t="n">
        <f aca="false">'Low SIPA income'!G45</f>
        <v>19244980.8114615</v>
      </c>
      <c r="S50" s="8"/>
      <c r="T50" s="81" t="n">
        <f aca="false">'Low SIPA income'!J45</f>
        <v>73584852.1278266</v>
      </c>
      <c r="U50" s="6"/>
      <c r="V50" s="81" t="n">
        <f aca="false">'Low SIPA income'!F45</f>
        <v>102281.513218941</v>
      </c>
      <c r="W50" s="8"/>
      <c r="X50" s="81" t="n">
        <f aca="false">'Low SIPA income'!M45</f>
        <v>256901.672627467</v>
      </c>
      <c r="Y50" s="6"/>
      <c r="Z50" s="6" t="n">
        <f aca="false">R50+V50-N50-L50-F50</f>
        <v>-6177516.04816603</v>
      </c>
      <c r="AA50" s="6"/>
      <c r="AB50" s="6" t="n">
        <f aca="false">T50-P50-D50</f>
        <v>-65497691.746121</v>
      </c>
      <c r="AC50" s="50"/>
      <c r="AD50" s="6"/>
      <c r="AE50" s="6"/>
      <c r="AF50" s="6"/>
      <c r="AG50" s="6" t="n">
        <f aca="false">AG49*'Pessimist macro hypothesis'!B32/'Pessimist macro hypothesis'!B31</f>
        <v>5400836058.20096</v>
      </c>
      <c r="AH50" s="61" t="n">
        <f aca="false">(AG50-AG49)/AG49</f>
        <v>0.00899537151943317</v>
      </c>
      <c r="AI50" s="61"/>
      <c r="AJ50" s="61" t="n">
        <f aca="false">AB50/AG50</f>
        <v>-0.0121273245549946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0.00911363908528561</v>
      </c>
      <c r="AV50" s="5"/>
      <c r="AW50" s="65" t="n">
        <f aca="false">workers_and_wage_low!C38</f>
        <v>11916583</v>
      </c>
      <c r="AX50" s="5"/>
      <c r="AY50" s="61" t="n">
        <f aca="false">(AW50-AW49)/AW49</f>
        <v>0.00266109525352891</v>
      </c>
      <c r="AZ50" s="66" t="n">
        <f aca="false">workers_and_wage_low!B38</f>
        <v>6164.68532526358</v>
      </c>
      <c r="BA50" s="61" t="n">
        <f aca="false">(AZ50-AZ49)/AZ49</f>
        <v>0.0095188009073182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0.0156400668836392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113765175.483023</v>
      </c>
      <c r="E51" s="9"/>
      <c r="F51" s="67" t="n">
        <f aca="false">'Low pensions'!I51</f>
        <v>20678167.3080203</v>
      </c>
      <c r="G51" s="82" t="n">
        <f aca="false">'Low pensions'!K51</f>
        <v>591475.410318692</v>
      </c>
      <c r="H51" s="82" t="n">
        <f aca="false">'Low pensions'!V51</f>
        <v>3254123.19411402</v>
      </c>
      <c r="I51" s="82" t="n">
        <f aca="false">'Low pensions'!M51</f>
        <v>18293.0539273822</v>
      </c>
      <c r="J51" s="82" t="n">
        <f aca="false">'Low pensions'!W51</f>
        <v>100642.98538497</v>
      </c>
      <c r="K51" s="9"/>
      <c r="L51" s="82" t="n">
        <f aca="false">'Low pensions'!N51</f>
        <v>3645384.83057069</v>
      </c>
      <c r="M51" s="67"/>
      <c r="N51" s="82" t="n">
        <f aca="false">'Low pensions'!L51</f>
        <v>878636.428385682</v>
      </c>
      <c r="O51" s="9"/>
      <c r="P51" s="82" t="n">
        <f aca="false">'Low pensions'!X51</f>
        <v>23749917.6045824</v>
      </c>
      <c r="Q51" s="67"/>
      <c r="R51" s="82" t="n">
        <f aca="false">'Low SIPA income'!G46</f>
        <v>22376416.9928785</v>
      </c>
      <c r="S51" s="67"/>
      <c r="T51" s="82" t="n">
        <f aca="false">'Low SIPA income'!J46</f>
        <v>85558169.7743718</v>
      </c>
      <c r="U51" s="9"/>
      <c r="V51" s="82" t="n">
        <f aca="false">'Low SIPA income'!F46</f>
        <v>101735.011241501</v>
      </c>
      <c r="W51" s="67"/>
      <c r="X51" s="82" t="n">
        <f aca="false">'Low SIPA income'!M46</f>
        <v>255529.01722103</v>
      </c>
      <c r="Y51" s="9"/>
      <c r="Z51" s="9" t="n">
        <f aca="false">R51+V51-N51-L51-F51</f>
        <v>-2724036.56285666</v>
      </c>
      <c r="AA51" s="9"/>
      <c r="AB51" s="9" t="n">
        <f aca="false">T51-P51-D51</f>
        <v>-51956923.313234</v>
      </c>
      <c r="AC51" s="50"/>
      <c r="AD51" s="9"/>
      <c r="AE51" s="9"/>
      <c r="AF51" s="9"/>
      <c r="AG51" s="9" t="n">
        <f aca="false">AG50*'Pessimist macro hypothesis'!B33/'Pessimist macro hypothesis'!B32</f>
        <v>5451302975.63653</v>
      </c>
      <c r="AH51" s="40" t="n">
        <f aca="false">(AG51-AG50)/AG50</f>
        <v>0.00934427871754104</v>
      </c>
      <c r="AI51" s="40"/>
      <c r="AJ51" s="40" t="n">
        <f aca="false">AB51/AG51</f>
        <v>-0.00953110174676489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11943842</v>
      </c>
      <c r="AX51" s="7"/>
      <c r="AY51" s="40" t="n">
        <f aca="false">(AW51-AW50)/AW50</f>
        <v>0.00228748459184986</v>
      </c>
      <c r="AZ51" s="39" t="n">
        <f aca="false">workers_and_wage_low!B39</f>
        <v>6193.90370961474</v>
      </c>
      <c r="BA51" s="40" t="n">
        <f aca="false">(AZ51-AZ50)/AZ50</f>
        <v>0.00473963922074409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0.0135589436813344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115324614.697762</v>
      </c>
      <c r="E52" s="9"/>
      <c r="F52" s="67" t="n">
        <f aca="false">'Low pensions'!I52</f>
        <v>20961613.8447319</v>
      </c>
      <c r="G52" s="82" t="n">
        <f aca="false">'Low pensions'!K52</f>
        <v>611779.495137539</v>
      </c>
      <c r="H52" s="82" t="n">
        <f aca="false">'Low pensions'!V52</f>
        <v>3365830.27811379</v>
      </c>
      <c r="I52" s="82" t="n">
        <f aca="false">'Low pensions'!M52</f>
        <v>18921.0153135322</v>
      </c>
      <c r="J52" s="82" t="n">
        <f aca="false">'Low pensions'!W52</f>
        <v>104097.843653004</v>
      </c>
      <c r="K52" s="9"/>
      <c r="L52" s="82" t="n">
        <f aca="false">'Low pensions'!N52</f>
        <v>3678411.04197422</v>
      </c>
      <c r="M52" s="67"/>
      <c r="N52" s="82" t="n">
        <f aca="false">'Low pensions'!L52</f>
        <v>891380.889747504</v>
      </c>
      <c r="O52" s="9"/>
      <c r="P52" s="82" t="n">
        <f aca="false">'Low pensions'!X52</f>
        <v>23991407.0387441</v>
      </c>
      <c r="Q52" s="67"/>
      <c r="R52" s="82" t="n">
        <f aca="false">'Low SIPA income'!G47</f>
        <v>19509989.4834794</v>
      </c>
      <c r="S52" s="67"/>
      <c r="T52" s="82" t="n">
        <f aca="false">'Low SIPA income'!J47</f>
        <v>74598135.7540388</v>
      </c>
      <c r="U52" s="9"/>
      <c r="V52" s="82" t="n">
        <f aca="false">'Low SIPA income'!F47</f>
        <v>101582.933014587</v>
      </c>
      <c r="W52" s="67"/>
      <c r="X52" s="82" t="n">
        <f aca="false">'Low SIPA income'!M47</f>
        <v>255147.040560392</v>
      </c>
      <c r="Y52" s="9"/>
      <c r="Z52" s="9" t="n">
        <f aca="false">R52+V52-N52-L52-F52</f>
        <v>-5919833.35995964</v>
      </c>
      <c r="AA52" s="9"/>
      <c r="AB52" s="9" t="n">
        <f aca="false">T52-P52-D52</f>
        <v>-64717885.9824668</v>
      </c>
      <c r="AC52" s="50"/>
      <c r="AD52" s="9"/>
      <c r="AE52" s="9"/>
      <c r="AF52" s="9"/>
      <c r="AG52" s="9" t="n">
        <f aca="false">AG51*'Pessimist macro hypothesis'!B34/'Pessimist macro hypothesis'!B33</f>
        <v>5499553266.71558</v>
      </c>
      <c r="AH52" s="40" t="n">
        <f aca="false">(AG52-AG51)/AG51</f>
        <v>0.00885114830246823</v>
      </c>
      <c r="AI52" s="40"/>
      <c r="AJ52" s="40" t="n">
        <f aca="false">AB52/AG52</f>
        <v>-0.0117678441945735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11974421</v>
      </c>
      <c r="AX52" s="7"/>
      <c r="AY52" s="40" t="n">
        <f aca="false">(AW52-AW51)/AW51</f>
        <v>0.00256023145651123</v>
      </c>
      <c r="AZ52" s="39" t="n">
        <f aca="false">workers_and_wage_low!B40</f>
        <v>6201.74129116553</v>
      </c>
      <c r="BA52" s="40" t="n">
        <f aca="false">(AZ52-AZ51)/AZ51</f>
        <v>0.00126537026053976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0.0156581732315649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117331189.256955</v>
      </c>
      <c r="E53" s="9"/>
      <c r="F53" s="67" t="n">
        <f aca="false">'Low pensions'!I53</f>
        <v>21326332.5231399</v>
      </c>
      <c r="G53" s="82" t="n">
        <f aca="false">'Low pensions'!K53</f>
        <v>703736.087216236</v>
      </c>
      <c r="H53" s="82" t="n">
        <f aca="false">'Low pensions'!V53</f>
        <v>3871748.31614979</v>
      </c>
      <c r="I53" s="82" t="n">
        <f aca="false">'Low pensions'!M53</f>
        <v>21765.0336252443</v>
      </c>
      <c r="J53" s="82" t="n">
        <f aca="false">'Low pensions'!W53</f>
        <v>119744.793282982</v>
      </c>
      <c r="K53" s="9"/>
      <c r="L53" s="82" t="n">
        <f aca="false">'Low pensions'!N53</f>
        <v>3725671.26568592</v>
      </c>
      <c r="M53" s="67"/>
      <c r="N53" s="82" t="n">
        <f aca="false">'Low pensions'!L53</f>
        <v>909739.689642679</v>
      </c>
      <c r="O53" s="9"/>
      <c r="P53" s="82" t="n">
        <f aca="false">'Low pensions'!X53</f>
        <v>24337645.2645513</v>
      </c>
      <c r="Q53" s="67"/>
      <c r="R53" s="82" t="n">
        <f aca="false">'Low SIPA income'!G48</f>
        <v>22640152.4400052</v>
      </c>
      <c r="S53" s="67"/>
      <c r="T53" s="82" t="n">
        <f aca="false">'Low SIPA income'!J48</f>
        <v>86566585.11486</v>
      </c>
      <c r="U53" s="9"/>
      <c r="V53" s="82" t="n">
        <f aca="false">'Low SIPA income'!F48</f>
        <v>102186.463598482</v>
      </c>
      <c r="W53" s="67"/>
      <c r="X53" s="82" t="n">
        <f aca="false">'Low SIPA income'!M48</f>
        <v>256662.93538444</v>
      </c>
      <c r="Y53" s="9"/>
      <c r="Z53" s="9" t="n">
        <f aca="false">R53+V53-N53-L53-F53</f>
        <v>-3219404.57486482</v>
      </c>
      <c r="AA53" s="9"/>
      <c r="AB53" s="9" t="n">
        <f aca="false">T53-P53-D53</f>
        <v>-55102249.4066465</v>
      </c>
      <c r="AC53" s="50"/>
      <c r="AD53" s="9"/>
      <c r="AE53" s="9"/>
      <c r="AF53" s="9"/>
      <c r="AG53" s="9" t="n">
        <f aca="false">AG52*'Pessimist macro hypothesis'!B35/'Pessimist macro hypothesis'!B34</f>
        <v>5550499796.19598</v>
      </c>
      <c r="AH53" s="40" t="n">
        <f aca="false">(AG53-AG52)/AG52</f>
        <v>0.00926375780169998</v>
      </c>
      <c r="AI53" s="40" t="n">
        <f aca="false">(AG53-AG49)/AG49</f>
        <v>0.0369558608388546</v>
      </c>
      <c r="AJ53" s="40" t="n">
        <f aca="false">AB53/AG53</f>
        <v>-0.00992743922707837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12019576</v>
      </c>
      <c r="AX53" s="7"/>
      <c r="AY53" s="40" t="n">
        <f aca="false">(AW53-AW52)/AW52</f>
        <v>0.0037709547710073</v>
      </c>
      <c r="AZ53" s="39" t="n">
        <f aca="false">workers_and_wage_low!B41</f>
        <v>6232.46970124449</v>
      </c>
      <c r="BA53" s="40" t="n">
        <f aca="false">(AZ53-AZ52)/AZ52</f>
        <v>0.00495480360051892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0.0135773776148767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119383899.477788</v>
      </c>
      <c r="E54" s="6"/>
      <c r="F54" s="8" t="n">
        <f aca="false">'Low pensions'!I54</f>
        <v>21699436.9041689</v>
      </c>
      <c r="G54" s="81" t="n">
        <f aca="false">'Low pensions'!K54</f>
        <v>781721.740778695</v>
      </c>
      <c r="H54" s="81" t="n">
        <f aca="false">'Low pensions'!V54</f>
        <v>4300802.37256272</v>
      </c>
      <c r="I54" s="81" t="n">
        <f aca="false">'Low pensions'!M54</f>
        <v>24176.9610550113</v>
      </c>
      <c r="J54" s="81" t="n">
        <f aca="false">'Low pensions'!W54</f>
        <v>133014.50636792</v>
      </c>
      <c r="K54" s="6"/>
      <c r="L54" s="81" t="n">
        <f aca="false">'Low pensions'!N54</f>
        <v>4582593.08124724</v>
      </c>
      <c r="M54" s="8"/>
      <c r="N54" s="81" t="n">
        <f aca="false">'Low pensions'!L54</f>
        <v>927365.366131939</v>
      </c>
      <c r="O54" s="6"/>
      <c r="P54" s="81" t="n">
        <f aca="false">'Low pensions'!X54</f>
        <v>28881187.9107625</v>
      </c>
      <c r="Q54" s="8"/>
      <c r="R54" s="81" t="n">
        <f aca="false">'Low SIPA income'!G49</f>
        <v>19736203.7763797</v>
      </c>
      <c r="S54" s="8"/>
      <c r="T54" s="81" t="n">
        <f aca="false">'Low SIPA income'!J49</f>
        <v>75463085.7093206</v>
      </c>
      <c r="U54" s="6"/>
      <c r="V54" s="81" t="n">
        <f aca="false">'Low SIPA income'!F49</f>
        <v>104481.516117523</v>
      </c>
      <c r="W54" s="8"/>
      <c r="X54" s="81" t="n">
        <f aca="false">'Low SIPA income'!M49</f>
        <v>262427.445630269</v>
      </c>
      <c r="Y54" s="6"/>
      <c r="Z54" s="6" t="n">
        <f aca="false">R54+V54-N54-L54-F54</f>
        <v>-7368710.0590509</v>
      </c>
      <c r="AA54" s="6"/>
      <c r="AB54" s="6" t="n">
        <f aca="false">T54-P54-D54</f>
        <v>-72802001.6792295</v>
      </c>
      <c r="AC54" s="50"/>
      <c r="AD54" s="6"/>
      <c r="AE54" s="6"/>
      <c r="AF54" s="6"/>
      <c r="AG54" s="6" t="n">
        <f aca="false">AG53*'Pessimist macro hypothesis'!B36/'Pessimist macro hypothesis'!B35</f>
        <v>5589865320.23798</v>
      </c>
      <c r="AH54" s="61" t="n">
        <f aca="false">(AG54-AG53)/AG53</f>
        <v>0.007092248533903</v>
      </c>
      <c r="AI54" s="61"/>
      <c r="AJ54" s="61" t="n">
        <f aca="false">AB54/AG54</f>
        <v>-0.0130239276813435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0.00586652830466371</v>
      </c>
      <c r="AV54" s="5"/>
      <c r="AW54" s="65" t="n">
        <f aca="false">workers_and_wage_low!C42</f>
        <v>12051513</v>
      </c>
      <c r="AX54" s="5"/>
      <c r="AY54" s="61" t="n">
        <f aca="false">(AW54-AW53)/AW53</f>
        <v>0.0026570820801</v>
      </c>
      <c r="AZ54" s="66" t="n">
        <f aca="false">workers_and_wage_low!B42</f>
        <v>6246.19926970772</v>
      </c>
      <c r="BA54" s="61" t="n">
        <f aca="false">(AZ54-AZ53)/AZ53</f>
        <v>0.00220290978077166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0.0157435228913368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120953902.738242</v>
      </c>
      <c r="E55" s="9"/>
      <c r="F55" s="67" t="n">
        <f aca="false">'Low pensions'!I55</f>
        <v>21984803.5812383</v>
      </c>
      <c r="G55" s="82" t="n">
        <f aca="false">'Low pensions'!K55</f>
        <v>835380.692278894</v>
      </c>
      <c r="H55" s="82" t="n">
        <f aca="false">'Low pensions'!V55</f>
        <v>4596018.0917666</v>
      </c>
      <c r="I55" s="82" t="n">
        <f aca="false">'Low pensions'!M55</f>
        <v>25836.5162560483</v>
      </c>
      <c r="J55" s="82" t="n">
        <f aca="false">'Low pensions'!W55</f>
        <v>142144.889436081</v>
      </c>
      <c r="K55" s="9"/>
      <c r="L55" s="82" t="n">
        <f aca="false">'Low pensions'!N55</f>
        <v>3833169.23341392</v>
      </c>
      <c r="M55" s="67"/>
      <c r="N55" s="82" t="n">
        <f aca="false">'Low pensions'!L55</f>
        <v>940710.687562939</v>
      </c>
      <c r="O55" s="9"/>
      <c r="P55" s="82" t="n">
        <f aca="false">'Low pensions'!X55</f>
        <v>25065846.0227513</v>
      </c>
      <c r="Q55" s="67"/>
      <c r="R55" s="82" t="n">
        <f aca="false">'Low SIPA income'!G50</f>
        <v>22813594.9849612</v>
      </c>
      <c r="S55" s="67"/>
      <c r="T55" s="82" t="n">
        <f aca="false">'Low SIPA income'!J50</f>
        <v>87229757.7180595</v>
      </c>
      <c r="U55" s="9"/>
      <c r="V55" s="82" t="n">
        <f aca="false">'Low SIPA income'!F50</f>
        <v>106679.809886819</v>
      </c>
      <c r="W55" s="67"/>
      <c r="X55" s="82" t="n">
        <f aca="false">'Low SIPA income'!M50</f>
        <v>267948.925793059</v>
      </c>
      <c r="Y55" s="9"/>
      <c r="Z55" s="9" t="n">
        <f aca="false">R55+V55-N55-L55-F55</f>
        <v>-3838408.70736719</v>
      </c>
      <c r="AA55" s="9"/>
      <c r="AB55" s="9" t="n">
        <f aca="false">T55-P55-D55</f>
        <v>-58789991.0429334</v>
      </c>
      <c r="AC55" s="50"/>
      <c r="AD55" s="9"/>
      <c r="AE55" s="9"/>
      <c r="AF55" s="9"/>
      <c r="AG55" s="9" t="n">
        <f aca="false">AG54*'Pessimist macro hypothesis'!B37/'Pessimist macro hypothesis'!B36</f>
        <v>5628470322.34473</v>
      </c>
      <c r="AH55" s="40" t="n">
        <f aca="false">(AG55-AG54)/AG54</f>
        <v>0.00690624905880632</v>
      </c>
      <c r="AI55" s="40"/>
      <c r="AJ55" s="40" t="n">
        <f aca="false">AB55/AG55</f>
        <v>-0.0104451098923877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12085727</v>
      </c>
      <c r="AX55" s="7"/>
      <c r="AY55" s="40" t="n">
        <f aca="false">(AW55-AW54)/AW54</f>
        <v>0.00283897963683066</v>
      </c>
      <c r="AZ55" s="39" t="n">
        <f aca="false">workers_and_wage_low!B43</f>
        <v>6253.06342998742</v>
      </c>
      <c r="BA55" s="40" t="n">
        <f aca="false">(AZ55-AZ54)/AZ54</f>
        <v>0.00109893392498493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0.0136814878022272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122659417.43838</v>
      </c>
      <c r="E56" s="9"/>
      <c r="F56" s="67" t="n">
        <f aca="false">'Low pensions'!I56</f>
        <v>22294801.0665497</v>
      </c>
      <c r="G56" s="82" t="n">
        <f aca="false">'Low pensions'!K56</f>
        <v>916855.472261194</v>
      </c>
      <c r="H56" s="82" t="n">
        <f aca="false">'Low pensions'!V56</f>
        <v>5044268.29228277</v>
      </c>
      <c r="I56" s="82" t="n">
        <f aca="false">'Low pensions'!M56</f>
        <v>28356.3548122019</v>
      </c>
      <c r="J56" s="82" t="n">
        <f aca="false">'Low pensions'!W56</f>
        <v>156008.297699467</v>
      </c>
      <c r="K56" s="9"/>
      <c r="L56" s="82" t="n">
        <f aca="false">'Low pensions'!N56</f>
        <v>3904675.59239583</v>
      </c>
      <c r="M56" s="67"/>
      <c r="N56" s="82" t="n">
        <f aca="false">'Low pensions'!L56</f>
        <v>956828.684640292</v>
      </c>
      <c r="O56" s="9"/>
      <c r="P56" s="82" t="n">
        <f aca="false">'Low pensions'!X56</f>
        <v>25525569.323777</v>
      </c>
      <c r="Q56" s="67"/>
      <c r="R56" s="82" t="n">
        <f aca="false">'Low SIPA income'!G51</f>
        <v>19968128.725408</v>
      </c>
      <c r="S56" s="67"/>
      <c r="T56" s="82" t="n">
        <f aca="false">'Low SIPA income'!J51</f>
        <v>76349870.8532599</v>
      </c>
      <c r="U56" s="9"/>
      <c r="V56" s="82" t="n">
        <f aca="false">'Low SIPA income'!F51</f>
        <v>105824.890190266</v>
      </c>
      <c r="W56" s="67"/>
      <c r="X56" s="82" t="n">
        <f aca="false">'Low SIPA income'!M51</f>
        <v>265801.613995506</v>
      </c>
      <c r="Y56" s="9"/>
      <c r="Z56" s="9" t="n">
        <f aca="false">R56+V56-N56-L56-F56</f>
        <v>-7082351.72798758</v>
      </c>
      <c r="AA56" s="9"/>
      <c r="AB56" s="9" t="n">
        <f aca="false">T56-P56-D56</f>
        <v>-71835115.908897</v>
      </c>
      <c r="AC56" s="50"/>
      <c r="AD56" s="9"/>
      <c r="AE56" s="9"/>
      <c r="AF56" s="9"/>
      <c r="AG56" s="9" t="n">
        <f aca="false">AG55*'Pessimist macro hypothesis'!B38/'Pessimist macro hypothesis'!B37</f>
        <v>5659040311.45035</v>
      </c>
      <c r="AH56" s="40" t="n">
        <f aca="false">(AG56-AG55)/AG55</f>
        <v>0.00543131390144598</v>
      </c>
      <c r="AI56" s="40"/>
      <c r="AJ56" s="40" t="n">
        <f aca="false">AB56/AG56</f>
        <v>-0.0126938689168811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12177676</v>
      </c>
      <c r="AX56" s="7"/>
      <c r="AY56" s="40" t="n">
        <f aca="false">(AW56-AW55)/AW55</f>
        <v>0.00760806528229539</v>
      </c>
      <c r="AZ56" s="39" t="n">
        <f aca="false">workers_and_wage_low!B44</f>
        <v>6238.19530828645</v>
      </c>
      <c r="BA56" s="40" t="n">
        <f aca="false">(AZ56-AZ55)/AZ55</f>
        <v>-0.00237773402867864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0.0157951482067476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123721062.144769</v>
      </c>
      <c r="E57" s="9"/>
      <c r="F57" s="67" t="n">
        <f aca="false">'Low pensions'!I57</f>
        <v>22487767.5588632</v>
      </c>
      <c r="G57" s="82" t="n">
        <f aca="false">'Low pensions'!K57</f>
        <v>983261.572522504</v>
      </c>
      <c r="H57" s="82" t="n">
        <f aca="false">'Low pensions'!V57</f>
        <v>5409615.06295335</v>
      </c>
      <c r="I57" s="82" t="n">
        <f aca="false">'Low pensions'!M57</f>
        <v>30410.1517275001</v>
      </c>
      <c r="J57" s="82" t="n">
        <f aca="false">'Low pensions'!W57</f>
        <v>167307.682359382</v>
      </c>
      <c r="K57" s="9"/>
      <c r="L57" s="82" t="n">
        <f aca="false">'Low pensions'!N57</f>
        <v>3929063.06323613</v>
      </c>
      <c r="M57" s="67"/>
      <c r="N57" s="82" t="n">
        <f aca="false">'Low pensions'!L57</f>
        <v>966952.836860795</v>
      </c>
      <c r="O57" s="9"/>
      <c r="P57" s="82" t="n">
        <f aca="false">'Low pensions'!X57</f>
        <v>25707816.1243098</v>
      </c>
      <c r="Q57" s="67"/>
      <c r="R57" s="82" t="n">
        <f aca="false">'Low SIPA income'!G52</f>
        <v>23241270.7384247</v>
      </c>
      <c r="S57" s="67"/>
      <c r="T57" s="82" t="n">
        <f aca="false">'Low SIPA income'!J52</f>
        <v>88865013.0288121</v>
      </c>
      <c r="U57" s="9"/>
      <c r="V57" s="82" t="n">
        <f aca="false">'Low SIPA income'!F52</f>
        <v>106792.681232037</v>
      </c>
      <c r="W57" s="67"/>
      <c r="X57" s="82" t="n">
        <f aca="false">'Low SIPA income'!M52</f>
        <v>268232.426070536</v>
      </c>
      <c r="Y57" s="9"/>
      <c r="Z57" s="9" t="n">
        <f aca="false">R57+V57-N57-L57-F57</f>
        <v>-4035720.03930331</v>
      </c>
      <c r="AA57" s="9"/>
      <c r="AB57" s="9" t="n">
        <f aca="false">T57-P57-D57</f>
        <v>-60563865.2402665</v>
      </c>
      <c r="AC57" s="50"/>
      <c r="AD57" s="9"/>
      <c r="AE57" s="9"/>
      <c r="AF57" s="9"/>
      <c r="AG57" s="9" t="n">
        <f aca="false">AG56*'Pessimist macro hypothesis'!B39/'Pessimist macro hypothesis'!B38</f>
        <v>5681881905.61847</v>
      </c>
      <c r="AH57" s="40" t="n">
        <f aca="false">(AG57-AG56)/AG56</f>
        <v>0.00403630172449953</v>
      </c>
      <c r="AI57" s="40" t="n">
        <f aca="false">(AG57-AG53)/AG53</f>
        <v>0.0236703205560941</v>
      </c>
      <c r="AJ57" s="40" t="n">
        <f aca="false">AB57/AG57</f>
        <v>-0.010659120736103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12212069</v>
      </c>
      <c r="AX57" s="7"/>
      <c r="AY57" s="40" t="n">
        <f aca="false">(AW57-AW56)/AW56</f>
        <v>0.00282426630499941</v>
      </c>
      <c r="AZ57" s="39" t="n">
        <f aca="false">workers_and_wage_low!B45</f>
        <v>6279.00760797195</v>
      </c>
      <c r="BA57" s="40" t="n">
        <f aca="false">(AZ57-AZ56)/AZ56</f>
        <v>0.0065423247700001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0.013690417065999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124817663.100502</v>
      </c>
      <c r="E58" s="6"/>
      <c r="F58" s="8" t="n">
        <f aca="false">'Low pensions'!I58</f>
        <v>22687087.7632799</v>
      </c>
      <c r="G58" s="81" t="n">
        <f aca="false">'Low pensions'!K58</f>
        <v>1082247.78328352</v>
      </c>
      <c r="H58" s="81" t="n">
        <f aca="false">'Low pensions'!V58</f>
        <v>5954207.98890665</v>
      </c>
      <c r="I58" s="81" t="n">
        <f aca="false">'Low pensions'!M58</f>
        <v>33471.5809262947</v>
      </c>
      <c r="J58" s="81" t="n">
        <f aca="false">'Low pensions'!W58</f>
        <v>184150.762543506</v>
      </c>
      <c r="K58" s="6"/>
      <c r="L58" s="81" t="n">
        <f aca="false">'Low pensions'!N58</f>
        <v>4829498.33577459</v>
      </c>
      <c r="M58" s="8"/>
      <c r="N58" s="81" t="n">
        <f aca="false">'Low pensions'!L58</f>
        <v>976730.77536777</v>
      </c>
      <c r="O58" s="6"/>
      <c r="P58" s="81" t="n">
        <f aca="false">'Low pensions'!X58</f>
        <v>30433974.3667082</v>
      </c>
      <c r="Q58" s="8"/>
      <c r="R58" s="81" t="n">
        <f aca="false">'Low SIPA income'!G53</f>
        <v>20304023.8297124</v>
      </c>
      <c r="S58" s="8"/>
      <c r="T58" s="81" t="n">
        <f aca="false">'Low SIPA income'!J53</f>
        <v>77634194.8971675</v>
      </c>
      <c r="U58" s="6"/>
      <c r="V58" s="81" t="n">
        <f aca="false">'Low SIPA income'!F53</f>
        <v>107701.800275731</v>
      </c>
      <c r="W58" s="8"/>
      <c r="X58" s="81" t="n">
        <f aca="false">'Low SIPA income'!M53</f>
        <v>270515.871002003</v>
      </c>
      <c r="Y58" s="6"/>
      <c r="Z58" s="6" t="n">
        <f aca="false">R58+V58-N58-L58-F58</f>
        <v>-8081591.24443418</v>
      </c>
      <c r="AA58" s="6"/>
      <c r="AB58" s="6" t="n">
        <f aca="false">T58-P58-D58</f>
        <v>-77617442.5700427</v>
      </c>
      <c r="AC58" s="50"/>
      <c r="AD58" s="6"/>
      <c r="AE58" s="6"/>
      <c r="AF58" s="6"/>
      <c r="AG58" s="6" t="n">
        <f aca="false">BF58/100*$AG$57</f>
        <v>5725681640.23284</v>
      </c>
      <c r="AH58" s="61" t="n">
        <f aca="false">(AG58-AG57)/AG57</f>
        <v>0.00770866683643174</v>
      </c>
      <c r="AI58" s="61"/>
      <c r="AJ58" s="61" t="n">
        <f aca="false">AB58/AG58</f>
        <v>-0.0135560178590171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0.00682416107686275</v>
      </c>
      <c r="AV58" s="5"/>
      <c r="AW58" s="65" t="n">
        <f aca="false">workers_and_wage_low!C46</f>
        <v>12284144</v>
      </c>
      <c r="AX58" s="5"/>
      <c r="AY58" s="61" t="n">
        <f aca="false">(AW58-AW57)/AW57</f>
        <v>0.00590194831031498</v>
      </c>
      <c r="AZ58" s="66" t="n">
        <f aca="false">workers_and_wage_low!B46</f>
        <v>6290.28544612508</v>
      </c>
      <c r="BA58" s="61" t="n">
        <f aca="false">(AZ58-AZ57)/AZ57</f>
        <v>0.00179611793092942</v>
      </c>
      <c r="BB58" s="61"/>
      <c r="BC58" s="61"/>
      <c r="BD58" s="61"/>
      <c r="BE58" s="61"/>
      <c r="BF58" s="5" t="n">
        <f aca="false">BF57*(1+AY58)*(1+BA58)*(1-BE58)</f>
        <v>100.770866683643</v>
      </c>
      <c r="BG58" s="5"/>
      <c r="BH58" s="5"/>
      <c r="BI58" s="61" t="n">
        <f aca="false">T65/AG65</f>
        <v>0.0157636761459192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125636911.639237</v>
      </c>
      <c r="E59" s="9"/>
      <c r="F59" s="67" t="n">
        <f aca="false">'Low pensions'!I59</f>
        <v>22835995.8828244</v>
      </c>
      <c r="G59" s="82" t="n">
        <f aca="false">'Low pensions'!K59</f>
        <v>1154471.58955838</v>
      </c>
      <c r="H59" s="82" t="n">
        <f aca="false">'Low pensions'!V59</f>
        <v>6351562.06156297</v>
      </c>
      <c r="I59" s="82" t="n">
        <f aca="false">'Low pensions'!M59</f>
        <v>35705.3068935585</v>
      </c>
      <c r="J59" s="82" t="n">
        <f aca="false">'Low pensions'!W59</f>
        <v>196440.063759682</v>
      </c>
      <c r="K59" s="9"/>
      <c r="L59" s="82" t="n">
        <f aca="false">'Low pensions'!N59</f>
        <v>3885627.92224667</v>
      </c>
      <c r="M59" s="67"/>
      <c r="N59" s="82" t="n">
        <f aca="false">'Low pensions'!L59</f>
        <v>984672.888590012</v>
      </c>
      <c r="O59" s="9"/>
      <c r="P59" s="82" t="n">
        <f aca="false">'Low pensions'!X59</f>
        <v>25579921.4675872</v>
      </c>
      <c r="Q59" s="67"/>
      <c r="R59" s="82" t="n">
        <f aca="false">'Low SIPA income'!G54</f>
        <v>23520378.2561088</v>
      </c>
      <c r="S59" s="67"/>
      <c r="T59" s="82" t="n">
        <f aca="false">'Low SIPA income'!J54</f>
        <v>89932204.8134</v>
      </c>
      <c r="U59" s="9"/>
      <c r="V59" s="82" t="n">
        <f aca="false">'Low SIPA income'!F54</f>
        <v>107487.684504932</v>
      </c>
      <c r="W59" s="67"/>
      <c r="X59" s="82" t="n">
        <f aca="false">'Low SIPA income'!M54</f>
        <v>269978.073917044</v>
      </c>
      <c r="Y59" s="9"/>
      <c r="Z59" s="9" t="n">
        <f aca="false">R59+V59-N59-L59-F59</f>
        <v>-4078430.75304733</v>
      </c>
      <c r="AA59" s="9"/>
      <c r="AB59" s="9" t="n">
        <f aca="false">T59-P59-D59</f>
        <v>-61284628.2934244</v>
      </c>
      <c r="AC59" s="50"/>
      <c r="AD59" s="9"/>
      <c r="AE59" s="9"/>
      <c r="AF59" s="9"/>
      <c r="AG59" s="9" t="n">
        <f aca="false">BF59/100*$AG$57</f>
        <v>5743467228.48283</v>
      </c>
      <c r="AH59" s="40" t="n">
        <f aca="false">(AG59-AG58)/AG58</f>
        <v>0.00310628312357044</v>
      </c>
      <c r="AI59" s="40"/>
      <c r="AJ59" s="40" t="n">
        <f aca="false">AB59/AG59</f>
        <v>-0.0106703191391958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12257877</v>
      </c>
      <c r="AX59" s="7"/>
      <c r="AY59" s="40" t="n">
        <f aca="false">(AW59-AW58)/AW58</f>
        <v>-0.00213828493055764</v>
      </c>
      <c r="AZ59" s="39" t="n">
        <f aca="false">workers_and_wage_low!B47</f>
        <v>6323.34596904513</v>
      </c>
      <c r="BA59" s="40" t="n">
        <f aca="false">(AZ59-AZ58)/AZ58</f>
        <v>0.00525580646589207</v>
      </c>
      <c r="BB59" s="40"/>
      <c r="BC59" s="40"/>
      <c r="BD59" s="40"/>
      <c r="BE59" s="40"/>
      <c r="BF59" s="7" t="n">
        <f aca="false">BF58*(1+AY59)*(1+BA59)*(1-BE59)</f>
        <v>101.08388952617</v>
      </c>
      <c r="BG59" s="7"/>
      <c r="BH59" s="7"/>
      <c r="BI59" s="40" t="n">
        <f aca="false">T66/AG66</f>
        <v>0.0137211770175673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126528833.793509</v>
      </c>
      <c r="E60" s="9"/>
      <c r="F60" s="67" t="n">
        <f aca="false">'Low pensions'!I60</f>
        <v>22998113.2922465</v>
      </c>
      <c r="G60" s="82" t="n">
        <f aca="false">'Low pensions'!K60</f>
        <v>1194284.81423671</v>
      </c>
      <c r="H60" s="82" t="n">
        <f aca="false">'Low pensions'!V60</f>
        <v>6570602.67694278</v>
      </c>
      <c r="I60" s="82" t="n">
        <f aca="false">'Low pensions'!M60</f>
        <v>36936.6437392794</v>
      </c>
      <c r="J60" s="82" t="n">
        <f aca="false">'Low pensions'!W60</f>
        <v>203214.515781734</v>
      </c>
      <c r="K60" s="9"/>
      <c r="L60" s="82" t="n">
        <f aca="false">'Low pensions'!N60</f>
        <v>3963388.97964285</v>
      </c>
      <c r="M60" s="67"/>
      <c r="N60" s="82" t="n">
        <f aca="false">'Low pensions'!L60</f>
        <v>992718.059955046</v>
      </c>
      <c r="O60" s="9"/>
      <c r="P60" s="82" t="n">
        <f aca="false">'Low pensions'!X60</f>
        <v>26027686.1232176</v>
      </c>
      <c r="Q60" s="67"/>
      <c r="R60" s="82" t="n">
        <f aca="false">'Low SIPA income'!G55</f>
        <v>20506107.0255024</v>
      </c>
      <c r="S60" s="67"/>
      <c r="T60" s="82" t="n">
        <f aca="false">'Low SIPA income'!J55</f>
        <v>78406877.5111648</v>
      </c>
      <c r="U60" s="9"/>
      <c r="V60" s="82" t="n">
        <f aca="false">'Low SIPA income'!F55</f>
        <v>110054.215901905</v>
      </c>
      <c r="W60" s="67"/>
      <c r="X60" s="82" t="n">
        <f aca="false">'Low SIPA income'!M55</f>
        <v>276424.460834708</v>
      </c>
      <c r="Y60" s="9"/>
      <c r="Z60" s="9" t="n">
        <f aca="false">R60+V60-N60-L60-F60</f>
        <v>-7338059.09044002</v>
      </c>
      <c r="AA60" s="9"/>
      <c r="AB60" s="9" t="n">
        <f aca="false">T60-P60-D60</f>
        <v>-74149642.4055616</v>
      </c>
      <c r="AC60" s="50"/>
      <c r="AD60" s="9"/>
      <c r="AE60" s="9"/>
      <c r="AF60" s="9"/>
      <c r="AG60" s="9" t="n">
        <f aca="false">BF60/100*$AG$57</f>
        <v>5774817474.71282</v>
      </c>
      <c r="AH60" s="40" t="n">
        <f aca="false">(AG60-AG59)/AG59</f>
        <v>0.00545841823115499</v>
      </c>
      <c r="AI60" s="40"/>
      <c r="AJ60" s="40" t="n">
        <f aca="false">AB60/AG60</f>
        <v>-0.0128401707465653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12343938</v>
      </c>
      <c r="AX60" s="7"/>
      <c r="AY60" s="40" t="n">
        <f aca="false">(AW60-AW59)/AW59</f>
        <v>0.00702087319035751</v>
      </c>
      <c r="AZ60" s="39" t="n">
        <f aca="false">workers_and_wage_low!B48</f>
        <v>6313.53490799255</v>
      </c>
      <c r="BA60" s="40" t="n">
        <f aca="false">(AZ60-AZ59)/AZ59</f>
        <v>-0.0015515616416693</v>
      </c>
      <c r="BB60" s="40"/>
      <c r="BC60" s="40"/>
      <c r="BD60" s="40"/>
      <c r="BE60" s="40"/>
      <c r="BF60" s="7" t="n">
        <f aca="false">BF59*(1+AY60)*(1+BA60)*(1-BE60)</f>
        <v>101.635647671636</v>
      </c>
      <c r="BG60" s="7"/>
      <c r="BH60" s="7"/>
      <c r="BI60" s="40" t="n">
        <f aca="false">T67/AG67</f>
        <v>0.0157970570531179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126870849.382735</v>
      </c>
      <c r="E61" s="9"/>
      <c r="F61" s="67" t="n">
        <f aca="false">'Low pensions'!I61</f>
        <v>23060278.6741039</v>
      </c>
      <c r="G61" s="82" t="n">
        <f aca="false">'Low pensions'!K61</f>
        <v>1233103.16171114</v>
      </c>
      <c r="H61" s="82" t="n">
        <f aca="false">'Low pensions'!V61</f>
        <v>6784169.77148298</v>
      </c>
      <c r="I61" s="82" t="n">
        <f aca="false">'Low pensions'!M61</f>
        <v>38137.2111869424</v>
      </c>
      <c r="J61" s="82" t="n">
        <f aca="false">'Low pensions'!W61</f>
        <v>209819.683654112</v>
      </c>
      <c r="K61" s="9"/>
      <c r="L61" s="82" t="n">
        <f aca="false">'Low pensions'!N61</f>
        <v>3965203.64421814</v>
      </c>
      <c r="M61" s="67"/>
      <c r="N61" s="82" t="n">
        <f aca="false">'Low pensions'!L61</f>
        <v>996038.656943612</v>
      </c>
      <c r="O61" s="9"/>
      <c r="P61" s="82" t="n">
        <f aca="false">'Low pensions'!X61</f>
        <v>26055371.3712219</v>
      </c>
      <c r="Q61" s="67"/>
      <c r="R61" s="82" t="n">
        <f aca="false">'Low SIPA income'!G56</f>
        <v>24039774.9159568</v>
      </c>
      <c r="S61" s="67"/>
      <c r="T61" s="82" t="n">
        <f aca="false">'Low SIPA income'!J56</f>
        <v>91918162.9593205</v>
      </c>
      <c r="U61" s="9"/>
      <c r="V61" s="82" t="n">
        <f aca="false">'Low SIPA income'!F56</f>
        <v>108980.962278238</v>
      </c>
      <c r="W61" s="67"/>
      <c r="X61" s="82" t="n">
        <f aca="false">'Low SIPA income'!M56</f>
        <v>273728.757159661</v>
      </c>
      <c r="Y61" s="9"/>
      <c r="Z61" s="9" t="n">
        <f aca="false">R61+V61-N61-L61-F61</f>
        <v>-3872765.09703053</v>
      </c>
      <c r="AA61" s="9"/>
      <c r="AB61" s="9" t="n">
        <f aca="false">T61-P61-D61</f>
        <v>-61008057.7946366</v>
      </c>
      <c r="AC61" s="50"/>
      <c r="AD61" s="9"/>
      <c r="AE61" s="9"/>
      <c r="AF61" s="9"/>
      <c r="AG61" s="9" t="n">
        <f aca="false">BF61/100*$AG$57</f>
        <v>5838474882.25778</v>
      </c>
      <c r="AH61" s="40" t="n">
        <f aca="false">(AG61-AG60)/AG60</f>
        <v>0.0110232761162938</v>
      </c>
      <c r="AI61" s="40" t="n">
        <f aca="false">(AG61-AG57)/AG57</f>
        <v>0.0275600547917864</v>
      </c>
      <c r="AJ61" s="40" t="n">
        <f aca="false">AB61/AG61</f>
        <v>-0.010449314080297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12336409</v>
      </c>
      <c r="AX61" s="7"/>
      <c r="AY61" s="40" t="n">
        <f aca="false">(AW61-AW60)/AW60</f>
        <v>-0.00060993501425558</v>
      </c>
      <c r="AZ61" s="39" t="n">
        <f aca="false">workers_and_wage_low!B49</f>
        <v>6387.02641760228</v>
      </c>
      <c r="BA61" s="40" t="n">
        <f aca="false">(AZ61-AZ60)/AZ60</f>
        <v>0.0116403109637829</v>
      </c>
      <c r="BB61" s="40"/>
      <c r="BC61" s="40"/>
      <c r="BD61" s="40"/>
      <c r="BE61" s="40"/>
      <c r="BF61" s="7" t="n">
        <f aca="false">BF60*(1+AY61)*(1+BA61)*(1-BE61)</f>
        <v>102.756005479179</v>
      </c>
      <c r="BG61" s="7"/>
      <c r="BH61" s="7"/>
      <c r="BI61" s="40" t="n">
        <f aca="false">T68/AG68</f>
        <v>0.0137019182961353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128213167.626145</v>
      </c>
      <c r="E62" s="6"/>
      <c r="F62" s="8" t="n">
        <f aca="false">'Low pensions'!I62</f>
        <v>23304260.9041667</v>
      </c>
      <c r="G62" s="81" t="n">
        <f aca="false">'Low pensions'!K62</f>
        <v>1266110.09307151</v>
      </c>
      <c r="H62" s="81" t="n">
        <f aca="false">'Low pensions'!V62</f>
        <v>6965764.16920855</v>
      </c>
      <c r="I62" s="81" t="n">
        <f aca="false">'Low pensions'!M62</f>
        <v>39158.0441156141</v>
      </c>
      <c r="J62" s="81" t="n">
        <f aca="false">'Low pensions'!W62</f>
        <v>215436.005233256</v>
      </c>
      <c r="K62" s="6"/>
      <c r="L62" s="81" t="n">
        <f aca="false">'Low pensions'!N62</f>
        <v>4815712.2806392</v>
      </c>
      <c r="M62" s="8"/>
      <c r="N62" s="81" t="n">
        <f aca="false">'Low pensions'!L62</f>
        <v>1007194.35931314</v>
      </c>
      <c r="O62" s="6"/>
      <c r="P62" s="81" t="n">
        <f aca="false">'Low pensions'!X62</f>
        <v>30530040.1117316</v>
      </c>
      <c r="Q62" s="8"/>
      <c r="R62" s="81" t="n">
        <f aca="false">'Low SIPA income'!G57</f>
        <v>21043110.6329359</v>
      </c>
      <c r="S62" s="8"/>
      <c r="T62" s="81" t="n">
        <f aca="false">'Low SIPA income'!J57</f>
        <v>80460157.3472024</v>
      </c>
      <c r="U62" s="6"/>
      <c r="V62" s="81" t="n">
        <f aca="false">'Low SIPA income'!F57</f>
        <v>110923.126733596</v>
      </c>
      <c r="W62" s="8"/>
      <c r="X62" s="81" t="n">
        <f aca="false">'Low SIPA income'!M57</f>
        <v>278606.91432997</v>
      </c>
      <c r="Y62" s="6"/>
      <c r="Z62" s="6" t="n">
        <f aca="false">R62+V62-N62-L62-F62</f>
        <v>-7973133.78444946</v>
      </c>
      <c r="AA62" s="6"/>
      <c r="AB62" s="6" t="n">
        <f aca="false">T62-P62-D62</f>
        <v>-78283050.3906741</v>
      </c>
      <c r="AC62" s="50"/>
      <c r="AD62" s="6"/>
      <c r="AE62" s="6"/>
      <c r="AF62" s="6"/>
      <c r="AG62" s="6" t="n">
        <f aca="false">BF62/100*$AG$57</f>
        <v>5880950852.00487</v>
      </c>
      <c r="AH62" s="61" t="n">
        <f aca="false">(AG62-AG61)/AG61</f>
        <v>0.0072751824069969</v>
      </c>
      <c r="AI62" s="61"/>
      <c r="AJ62" s="61" t="n">
        <f aca="false">AB62/AG62</f>
        <v>-0.0133112913813906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0.00653141970557069</v>
      </c>
      <c r="AV62" s="5"/>
      <c r="AW62" s="65" t="n">
        <f aca="false">workers_and_wage_low!C50</f>
        <v>12408651</v>
      </c>
      <c r="AX62" s="5"/>
      <c r="AY62" s="61" t="n">
        <f aca="false">(AW62-AW61)/AW61</f>
        <v>0.00585599909990014</v>
      </c>
      <c r="AZ62" s="66" t="n">
        <f aca="false">workers_and_wage_low!B50</f>
        <v>6396.03800701663</v>
      </c>
      <c r="BA62" s="61" t="n">
        <f aca="false">(AZ62-AZ61)/AZ61</f>
        <v>0.00141092095525265</v>
      </c>
      <c r="BB62" s="61"/>
      <c r="BC62" s="61"/>
      <c r="BD62" s="61"/>
      <c r="BE62" s="61"/>
      <c r="BF62" s="5" t="n">
        <f aca="false">BF61*(1+AY62)*(1+BA62)*(1-BE62)</f>
        <v>103.503574162454</v>
      </c>
      <c r="BG62" s="5"/>
      <c r="BH62" s="5"/>
      <c r="BI62" s="61" t="n">
        <f aca="false">T69/AG69</f>
        <v>0.0158105454503475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129734988.879816</v>
      </c>
      <c r="E63" s="9"/>
      <c r="F63" s="67" t="n">
        <f aca="false">'Low pensions'!I63</f>
        <v>23580869.9311619</v>
      </c>
      <c r="G63" s="82" t="n">
        <f aca="false">'Low pensions'!K63</f>
        <v>1380457.34541683</v>
      </c>
      <c r="H63" s="82" t="n">
        <f aca="false">'Low pensions'!V63</f>
        <v>7594869.01371869</v>
      </c>
      <c r="I63" s="82" t="n">
        <f aca="false">'Low pensions'!M63</f>
        <v>42694.5570747475</v>
      </c>
      <c r="J63" s="82" t="n">
        <f aca="false">'Low pensions'!W63</f>
        <v>234892.856094393</v>
      </c>
      <c r="K63" s="9"/>
      <c r="L63" s="82" t="n">
        <f aca="false">'Low pensions'!N63</f>
        <v>3983588.43030062</v>
      </c>
      <c r="M63" s="67"/>
      <c r="N63" s="82" t="n">
        <f aca="false">'Low pensions'!L63</f>
        <v>1020368.28120604</v>
      </c>
      <c r="O63" s="9"/>
      <c r="P63" s="82" t="n">
        <f aca="false">'Low pensions'!X63</f>
        <v>26284624.5278937</v>
      </c>
      <c r="Q63" s="67"/>
      <c r="R63" s="82" t="n">
        <f aca="false">'Low SIPA income'!G58</f>
        <v>24370856.9078746</v>
      </c>
      <c r="S63" s="67"/>
      <c r="T63" s="82" t="n">
        <f aca="false">'Low SIPA income'!J58</f>
        <v>93184083.6508571</v>
      </c>
      <c r="U63" s="9"/>
      <c r="V63" s="82" t="n">
        <f aca="false">'Low SIPA income'!F58</f>
        <v>109007.866066321</v>
      </c>
      <c r="W63" s="67"/>
      <c r="X63" s="82" t="n">
        <f aca="false">'Low SIPA income'!M58</f>
        <v>273796.331718747</v>
      </c>
      <c r="Y63" s="9"/>
      <c r="Z63" s="9" t="n">
        <f aca="false">R63+V63-N63-L63-F63</f>
        <v>-4104961.86872768</v>
      </c>
      <c r="AA63" s="9"/>
      <c r="AB63" s="9" t="n">
        <f aca="false">T63-P63-D63</f>
        <v>-62835529.7568523</v>
      </c>
      <c r="AC63" s="50"/>
      <c r="AD63" s="9"/>
      <c r="AE63" s="9"/>
      <c r="AF63" s="9"/>
      <c r="AG63" s="9" t="n">
        <f aca="false">BF63/100*$AG$57</f>
        <v>5899538417.1862</v>
      </c>
      <c r="AH63" s="40" t="n">
        <f aca="false">(AG63-AG62)/AG62</f>
        <v>0.00316063943554131</v>
      </c>
      <c r="AI63" s="40"/>
      <c r="AJ63" s="40" t="n">
        <f aca="false">AB63/AG63</f>
        <v>-0.0106509230576079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12426299</v>
      </c>
      <c r="AX63" s="7"/>
      <c r="AY63" s="40" t="n">
        <f aca="false">(AW63-AW62)/AW62</f>
        <v>0.00142223356914462</v>
      </c>
      <c r="AZ63" s="39" t="n">
        <f aca="false">workers_and_wage_low!B51</f>
        <v>6407.1411257815</v>
      </c>
      <c r="BA63" s="40" t="n">
        <f aca="false">(AZ63-AZ62)/AZ62</f>
        <v>0.00173593695858011</v>
      </c>
      <c r="BB63" s="40"/>
      <c r="BC63" s="40"/>
      <c r="BD63" s="40"/>
      <c r="BE63" s="40"/>
      <c r="BF63" s="7" t="n">
        <f aca="false">BF62*(1+AY63)*(1+BA63)*(1-BE63)</f>
        <v>103.830711640671</v>
      </c>
      <c r="BG63" s="7"/>
      <c r="BH63" s="7"/>
      <c r="BI63" s="40" t="n">
        <f aca="false">T70/AG70</f>
        <v>0.0137511272241163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131222502.822541</v>
      </c>
      <c r="E64" s="9"/>
      <c r="F64" s="67" t="n">
        <f aca="false">'Low pensions'!I64</f>
        <v>23851243.1982895</v>
      </c>
      <c r="G64" s="82" t="n">
        <f aca="false">'Low pensions'!K64</f>
        <v>1450576.53367577</v>
      </c>
      <c r="H64" s="82" t="n">
        <f aca="false">'Low pensions'!V64</f>
        <v>7980644.09901415</v>
      </c>
      <c r="I64" s="82" t="n">
        <f aca="false">'Low pensions'!M64</f>
        <v>44863.1917631682</v>
      </c>
      <c r="J64" s="82" t="n">
        <f aca="false">'Low pensions'!W64</f>
        <v>246824.044299407</v>
      </c>
      <c r="K64" s="9"/>
      <c r="L64" s="82" t="n">
        <f aca="false">'Low pensions'!N64</f>
        <v>4007930.49769135</v>
      </c>
      <c r="M64" s="67"/>
      <c r="N64" s="82" t="n">
        <f aca="false">'Low pensions'!L64</f>
        <v>1033361.77579603</v>
      </c>
      <c r="O64" s="9"/>
      <c r="P64" s="82" t="n">
        <f aca="false">'Low pensions'!X64</f>
        <v>26482422.0048349</v>
      </c>
      <c r="Q64" s="67"/>
      <c r="R64" s="82" t="n">
        <f aca="false">'Low SIPA income'!G59</f>
        <v>21233220.9514146</v>
      </c>
      <c r="S64" s="67"/>
      <c r="T64" s="82" t="n">
        <f aca="false">'Low SIPA income'!J59</f>
        <v>81187060.6270899</v>
      </c>
      <c r="U64" s="9"/>
      <c r="V64" s="82" t="n">
        <f aca="false">'Low SIPA income'!F59</f>
        <v>110256.714755003</v>
      </c>
      <c r="W64" s="67"/>
      <c r="X64" s="82" t="n">
        <f aca="false">'Low SIPA income'!M59</f>
        <v>276933.079571649</v>
      </c>
      <c r="Y64" s="9"/>
      <c r="Z64" s="9" t="n">
        <f aca="false">R64+V64-N64-L64-F64</f>
        <v>-7549057.80560733</v>
      </c>
      <c r="AA64" s="9"/>
      <c r="AB64" s="9" t="n">
        <f aca="false">T64-P64-D64</f>
        <v>-76517864.2002862</v>
      </c>
      <c r="AC64" s="50"/>
      <c r="AD64" s="9"/>
      <c r="AE64" s="9"/>
      <c r="AF64" s="9"/>
      <c r="AG64" s="9" t="n">
        <f aca="false">BF64/100*$AG$57</f>
        <v>5930210908.52836</v>
      </c>
      <c r="AH64" s="40" t="n">
        <f aca="false">(AG64-AG63)/AG63</f>
        <v>0.0051991340971363</v>
      </c>
      <c r="AI64" s="40"/>
      <c r="AJ64" s="40" t="n">
        <f aca="false">AB64/AG64</f>
        <v>-0.0129030594999993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12472015</v>
      </c>
      <c r="AX64" s="7"/>
      <c r="AY64" s="40" t="n">
        <f aca="false">(AW64-AW63)/AW63</f>
        <v>0.0036789715103427</v>
      </c>
      <c r="AZ64" s="39" t="n">
        <f aca="false">workers_and_wage_low!B52</f>
        <v>6416.84532055312</v>
      </c>
      <c r="BA64" s="40" t="n">
        <f aca="false">(AZ64-AZ63)/AZ63</f>
        <v>0.00151459045167211</v>
      </c>
      <c r="BB64" s="40"/>
      <c r="BC64" s="40"/>
      <c r="BD64" s="40"/>
      <c r="BE64" s="40"/>
      <c r="BF64" s="7" t="n">
        <f aca="false">BF63*(1+AY64)*(1+BA64)*(1-BE64)</f>
        <v>104.370541433892</v>
      </c>
      <c r="BG64" s="7"/>
      <c r="BH64" s="7"/>
      <c r="BI64" s="40" t="n">
        <f aca="false">T71/AG71</f>
        <v>0.0158052894530227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131403573.092167</v>
      </c>
      <c r="E65" s="9"/>
      <c r="F65" s="67" t="n">
        <f aca="false">'Low pensions'!I65</f>
        <v>23884154.8631636</v>
      </c>
      <c r="G65" s="82" t="n">
        <f aca="false">'Low pensions'!K65</f>
        <v>1489606.51328679</v>
      </c>
      <c r="H65" s="82" t="n">
        <f aca="false">'Low pensions'!V65</f>
        <v>8195375.53112825</v>
      </c>
      <c r="I65" s="82" t="n">
        <f aca="false">'Low pensions'!M65</f>
        <v>46070.3045346432</v>
      </c>
      <c r="J65" s="82" t="n">
        <f aca="false">'Low pensions'!W65</f>
        <v>253465.222612216</v>
      </c>
      <c r="K65" s="9"/>
      <c r="L65" s="82" t="n">
        <f aca="false">'Low pensions'!N65</f>
        <v>4013751.21851547</v>
      </c>
      <c r="M65" s="67"/>
      <c r="N65" s="82" t="n">
        <f aca="false">'Low pensions'!L65</f>
        <v>1034876.30380678</v>
      </c>
      <c r="O65" s="9"/>
      <c r="P65" s="82" t="n">
        <f aca="false">'Low pensions'!X65</f>
        <v>26520958.239119</v>
      </c>
      <c r="Q65" s="67"/>
      <c r="R65" s="82" t="n">
        <f aca="false">'Low SIPA income'!G60</f>
        <v>24705237.5979657</v>
      </c>
      <c r="S65" s="67"/>
      <c r="T65" s="82" t="n">
        <f aca="false">'Low SIPA income'!J60</f>
        <v>94462617.2007633</v>
      </c>
      <c r="U65" s="9"/>
      <c r="V65" s="82" t="n">
        <f aca="false">'Low SIPA income'!F60</f>
        <v>112817.51508306</v>
      </c>
      <c r="W65" s="67"/>
      <c r="X65" s="82" t="n">
        <f aca="false">'Low SIPA income'!M60</f>
        <v>283365.071696507</v>
      </c>
      <c r="Y65" s="9"/>
      <c r="Z65" s="9" t="n">
        <f aca="false">R65+V65-N65-L65-F65</f>
        <v>-4114727.27243713</v>
      </c>
      <c r="AA65" s="9"/>
      <c r="AB65" s="9" t="n">
        <f aca="false">T65-P65-D65</f>
        <v>-63461914.1305231</v>
      </c>
      <c r="AC65" s="50"/>
      <c r="AD65" s="9"/>
      <c r="AE65" s="9"/>
      <c r="AF65" s="9"/>
      <c r="AG65" s="9" t="n">
        <f aca="false">BF65/100*$AG$57</f>
        <v>5992423107.80515</v>
      </c>
      <c r="AH65" s="40" t="n">
        <f aca="false">(AG65-AG64)/AG64</f>
        <v>0.0104907228826083</v>
      </c>
      <c r="AI65" s="40" t="n">
        <f aca="false">(AG65-AG61)/AG61</f>
        <v>0.0263678835058787</v>
      </c>
      <c r="AJ65" s="40" t="n">
        <f aca="false">AB65/AG65</f>
        <v>-0.0105903593569459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12515096</v>
      </c>
      <c r="AX65" s="7"/>
      <c r="AY65" s="40" t="n">
        <f aca="false">(AW65-AW64)/AW64</f>
        <v>0.00345421329271974</v>
      </c>
      <c r="AZ65" s="39" t="n">
        <f aca="false">workers_and_wage_low!B53</f>
        <v>6461.8420857635</v>
      </c>
      <c r="BA65" s="40" t="n">
        <f aca="false">(AZ65-AZ64)/AZ64</f>
        <v>0.00701228765266616</v>
      </c>
      <c r="BB65" s="40"/>
      <c r="BC65" s="40"/>
      <c r="BD65" s="40"/>
      <c r="BE65" s="40"/>
      <c r="BF65" s="7" t="n">
        <f aca="false">BF64*(1+AY65)*(1+BA65)*(1-BE65)</f>
        <v>105.465463861183</v>
      </c>
      <c r="BG65" s="7"/>
      <c r="BH65" s="7"/>
      <c r="BI65" s="40" t="n">
        <f aca="false">T72/AG72</f>
        <v>0.0137891619362417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131208845.599281</v>
      </c>
      <c r="E66" s="6"/>
      <c r="F66" s="8" t="n">
        <f aca="false">'Low pensions'!I66</f>
        <v>23848760.8362983</v>
      </c>
      <c r="G66" s="81" t="n">
        <f aca="false">'Low pensions'!K66</f>
        <v>1559206.584263</v>
      </c>
      <c r="H66" s="81" t="n">
        <f aca="false">'Low pensions'!V66</f>
        <v>8578294.58629849</v>
      </c>
      <c r="I66" s="81" t="n">
        <f aca="false">'Low pensions'!M66</f>
        <v>48222.8840493707</v>
      </c>
      <c r="J66" s="81" t="n">
        <f aca="false">'Low pensions'!W66</f>
        <v>265308.079988611</v>
      </c>
      <c r="K66" s="6"/>
      <c r="L66" s="81" t="n">
        <f aca="false">'Low pensions'!N66</f>
        <v>4934372.66636023</v>
      </c>
      <c r="M66" s="8"/>
      <c r="N66" s="81" t="n">
        <f aca="false">'Low pensions'!L66</f>
        <v>1033209.65480189</v>
      </c>
      <c r="O66" s="6"/>
      <c r="P66" s="81" t="n">
        <f aca="false">'Low pensions'!X66</f>
        <v>31288897.8973517</v>
      </c>
      <c r="Q66" s="8"/>
      <c r="R66" s="81" t="n">
        <f aca="false">'Low SIPA income'!G61</f>
        <v>21539040.6687454</v>
      </c>
      <c r="S66" s="8"/>
      <c r="T66" s="81" t="n">
        <f aca="false">'Low SIPA income'!J61</f>
        <v>82356388.822219</v>
      </c>
      <c r="U66" s="6"/>
      <c r="V66" s="81" t="n">
        <f aca="false">'Low SIPA income'!F61</f>
        <v>112642.209375385</v>
      </c>
      <c r="W66" s="8"/>
      <c r="X66" s="81" t="n">
        <f aca="false">'Low SIPA income'!M61</f>
        <v>282924.754300866</v>
      </c>
      <c r="Y66" s="6"/>
      <c r="Z66" s="6" t="n">
        <f aca="false">R66+V66-N66-L66-F66</f>
        <v>-8164660.27933967</v>
      </c>
      <c r="AA66" s="6"/>
      <c r="AB66" s="6" t="n">
        <f aca="false">T66-P66-D66</f>
        <v>-80141354.6744134</v>
      </c>
      <c r="AC66" s="50"/>
      <c r="AD66" s="6"/>
      <c r="AE66" s="6"/>
      <c r="AF66" s="6"/>
      <c r="AG66" s="6" t="n">
        <f aca="false">BF66/100*$AG$57</f>
        <v>6002137332.44444</v>
      </c>
      <c r="AH66" s="61" t="n">
        <f aca="false">(AG66-AG65)/AG65</f>
        <v>0.00162108457038608</v>
      </c>
      <c r="AI66" s="61"/>
      <c r="AJ66" s="61" t="n">
        <f aca="false">AB66/AG66</f>
        <v>-0.0133521361201136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0.00584485122790453</v>
      </c>
      <c r="AV66" s="5"/>
      <c r="AW66" s="65" t="n">
        <f aca="false">workers_and_wage_low!C54</f>
        <v>12508324</v>
      </c>
      <c r="AX66" s="5"/>
      <c r="AY66" s="61" t="n">
        <f aca="false">(AW66-AW65)/AW65</f>
        <v>-0.000541106516482175</v>
      </c>
      <c r="AZ66" s="66" t="n">
        <f aca="false">workers_and_wage_low!B54</f>
        <v>6475.82138741731</v>
      </c>
      <c r="BA66" s="61" t="n">
        <f aca="false">(AZ66-AZ65)/AZ65</f>
        <v>0.00216336169597974</v>
      </c>
      <c r="BB66" s="61"/>
      <c r="BC66" s="61"/>
      <c r="BD66" s="61"/>
      <c r="BE66" s="61"/>
      <c r="BF66" s="5" t="n">
        <f aca="false">BF65*(1+AY66)*(1+BA66)*(1-BE66)</f>
        <v>105.636432297357</v>
      </c>
      <c r="BG66" s="5"/>
      <c r="BH66" s="5"/>
      <c r="BI66" s="61" t="n">
        <f aca="false">T73/AG73</f>
        <v>0.0158751460464793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131424977.372562</v>
      </c>
      <c r="E67" s="9"/>
      <c r="F67" s="67" t="n">
        <f aca="false">'Low pensions'!I67</f>
        <v>23888045.3444926</v>
      </c>
      <c r="G67" s="82" t="n">
        <f aca="false">'Low pensions'!K67</f>
        <v>1628275.9511596</v>
      </c>
      <c r="H67" s="82" t="n">
        <f aca="false">'Low pensions'!V67</f>
        <v>8958293.86420575</v>
      </c>
      <c r="I67" s="82" t="n">
        <f aca="false">'Low pensions'!M67</f>
        <v>50359.0500358636</v>
      </c>
      <c r="J67" s="82" t="n">
        <f aca="false">'Low pensions'!W67</f>
        <v>277060.634975434</v>
      </c>
      <c r="K67" s="9"/>
      <c r="L67" s="82" t="n">
        <f aca="false">'Low pensions'!N67</f>
        <v>4074663.24236463</v>
      </c>
      <c r="M67" s="67"/>
      <c r="N67" s="82" t="n">
        <f aca="false">'Low pensions'!L67</f>
        <v>1036012.36237635</v>
      </c>
      <c r="O67" s="9"/>
      <c r="P67" s="82" t="n">
        <f aca="false">'Low pensions'!X67</f>
        <v>26843281.2794942</v>
      </c>
      <c r="Q67" s="67"/>
      <c r="R67" s="82" t="n">
        <f aca="false">'Low SIPA income'!G62</f>
        <v>24916950.4344009</v>
      </c>
      <c r="S67" s="67"/>
      <c r="T67" s="82" t="n">
        <f aca="false">'Low SIPA income'!J62</f>
        <v>95272119.580385</v>
      </c>
      <c r="U67" s="9"/>
      <c r="V67" s="82" t="n">
        <f aca="false">'Low SIPA income'!F62</f>
        <v>111670.436313592</v>
      </c>
      <c r="W67" s="67"/>
      <c r="X67" s="82" t="n">
        <f aca="false">'Low SIPA income'!M62</f>
        <v>280483.94053959</v>
      </c>
      <c r="Y67" s="9"/>
      <c r="Z67" s="9" t="n">
        <f aca="false">R67+V67-N67-L67-F67</f>
        <v>-3970100.07851909</v>
      </c>
      <c r="AA67" s="9"/>
      <c r="AB67" s="9" t="n">
        <f aca="false">T67-P67-D67</f>
        <v>-62996139.0716713</v>
      </c>
      <c r="AC67" s="50"/>
      <c r="AD67" s="9"/>
      <c r="AE67" s="9"/>
      <c r="AF67" s="9"/>
      <c r="AG67" s="9" t="n">
        <f aca="false">BF67/100*$AG$57</f>
        <v>6031004335.80957</v>
      </c>
      <c r="AH67" s="40" t="n">
        <f aca="false">(AG67-AG66)/AG66</f>
        <v>0.00480945399384457</v>
      </c>
      <c r="AI67" s="40"/>
      <c r="AJ67" s="40" t="n">
        <f aca="false">AB67/AG67</f>
        <v>-0.0104453811610824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12571340</v>
      </c>
      <c r="AX67" s="7"/>
      <c r="AY67" s="40" t="n">
        <f aca="false">(AW67-AW66)/AW66</f>
        <v>0.00503792514488752</v>
      </c>
      <c r="AZ67" s="39" t="n">
        <f aca="false">workers_and_wage_low!B55</f>
        <v>6474.34926549105</v>
      </c>
      <c r="BA67" s="40" t="n">
        <f aca="false">(AZ67-AZ66)/AZ66</f>
        <v>-0.000227325900174755</v>
      </c>
      <c r="BB67" s="40"/>
      <c r="BC67" s="40"/>
      <c r="BD67" s="40"/>
      <c r="BE67" s="40"/>
      <c r="BF67" s="7" t="n">
        <f aca="false">BF66*(1+AY67)*(1+BA67)*(1-BE67)</f>
        <v>106.144485858565</v>
      </c>
      <c r="BG67" s="7"/>
      <c r="BH67" s="7"/>
      <c r="BI67" s="40" t="n">
        <f aca="false">T74/AG74</f>
        <v>0.0138124979958307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131984856.033361</v>
      </c>
      <c r="E68" s="9"/>
      <c r="F68" s="67" t="n">
        <f aca="false">'Low pensions'!I68</f>
        <v>23989809.9185024</v>
      </c>
      <c r="G68" s="82" t="n">
        <f aca="false">'Low pensions'!K68</f>
        <v>1714233.62118588</v>
      </c>
      <c r="H68" s="82" t="n">
        <f aca="false">'Low pensions'!V68</f>
        <v>9431207.60307749</v>
      </c>
      <c r="I68" s="82" t="n">
        <f aca="false">'Low pensions'!M68</f>
        <v>53017.5346758515</v>
      </c>
      <c r="J68" s="82" t="n">
        <f aca="false">'Low pensions'!W68</f>
        <v>291686.833084869</v>
      </c>
      <c r="K68" s="9"/>
      <c r="L68" s="82" t="n">
        <f aca="false">'Low pensions'!N68</f>
        <v>4074189.12358889</v>
      </c>
      <c r="M68" s="67"/>
      <c r="N68" s="82" t="n">
        <f aca="false">'Low pensions'!L68</f>
        <v>1042181.12158057</v>
      </c>
      <c r="O68" s="9"/>
      <c r="P68" s="82" t="n">
        <f aca="false">'Low pensions'!X68</f>
        <v>26874759.7679764</v>
      </c>
      <c r="Q68" s="67"/>
      <c r="R68" s="82" t="n">
        <f aca="false">'Low SIPA income'!G63</f>
        <v>21821050.0108877</v>
      </c>
      <c r="S68" s="67"/>
      <c r="T68" s="82" t="n">
        <f aca="false">'Low SIPA income'!J63</f>
        <v>83434675.9841293</v>
      </c>
      <c r="U68" s="9"/>
      <c r="V68" s="82" t="n">
        <f aca="false">'Low SIPA income'!F63</f>
        <v>114697.47911148</v>
      </c>
      <c r="W68" s="67"/>
      <c r="X68" s="82" t="n">
        <f aca="false">'Low SIPA income'!M63</f>
        <v>288086.99932723</v>
      </c>
      <c r="Y68" s="9"/>
      <c r="Z68" s="9" t="n">
        <f aca="false">R68+V68-N68-L68-F68</f>
        <v>-7170432.67367273</v>
      </c>
      <c r="AA68" s="9"/>
      <c r="AB68" s="9" t="n">
        <f aca="false">T68-P68-D68</f>
        <v>-75424939.8172076</v>
      </c>
      <c r="AC68" s="50"/>
      <c r="AD68" s="9"/>
      <c r="AE68" s="9"/>
      <c r="AF68" s="9"/>
      <c r="AG68" s="9" t="n">
        <f aca="false">BF68/100*$AG$57</f>
        <v>6089269705.22533</v>
      </c>
      <c r="AH68" s="40" t="n">
        <f aca="false">(AG68-AG67)/AG67</f>
        <v>0.00966097289464882</v>
      </c>
      <c r="AI68" s="40"/>
      <c r="AJ68" s="40" t="n">
        <f aca="false">AB68/AG68</f>
        <v>-0.0123865329454013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12614269</v>
      </c>
      <c r="AX68" s="7"/>
      <c r="AY68" s="40" t="n">
        <f aca="false">(AW68-AW67)/AW67</f>
        <v>0.00341483087721754</v>
      </c>
      <c r="AZ68" s="39" t="n">
        <f aca="false">workers_and_wage_low!B56</f>
        <v>6514.65134568589</v>
      </c>
      <c r="BA68" s="40" t="n">
        <f aca="false">(AZ68-AZ67)/AZ67</f>
        <v>0.00622488508762716</v>
      </c>
      <c r="BB68" s="40"/>
      <c r="BC68" s="40"/>
      <c r="BD68" s="40"/>
      <c r="BE68" s="40"/>
      <c r="BF68" s="7" t="n">
        <f aca="false">BF67*(1+AY68)*(1+BA68)*(1-BE68)</f>
        <v>107.169944859361</v>
      </c>
      <c r="BG68" s="7"/>
      <c r="BH68" s="7"/>
      <c r="BI68" s="40" t="n">
        <f aca="false">T75/AG75</f>
        <v>0.0158421443422608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133193430.242353</v>
      </c>
      <c r="E69" s="9"/>
      <c r="F69" s="67" t="n">
        <f aca="false">'Low pensions'!I69</f>
        <v>24209482.5871516</v>
      </c>
      <c r="G69" s="82" t="n">
        <f aca="false">'Low pensions'!K69</f>
        <v>1797870.16921244</v>
      </c>
      <c r="H69" s="82" t="n">
        <f aca="false">'Low pensions'!V69</f>
        <v>9891351.21354852</v>
      </c>
      <c r="I69" s="82" t="n">
        <f aca="false">'Low pensions'!M69</f>
        <v>55604.2320374977</v>
      </c>
      <c r="J69" s="82" t="n">
        <f aca="false">'Low pensions'!W69</f>
        <v>305918.078769539</v>
      </c>
      <c r="K69" s="9"/>
      <c r="L69" s="82" t="n">
        <f aca="false">'Low pensions'!N69</f>
        <v>4080993.62714644</v>
      </c>
      <c r="M69" s="67"/>
      <c r="N69" s="82" t="n">
        <f aca="false">'Low pensions'!L69</f>
        <v>1054161.90992542</v>
      </c>
      <c r="O69" s="9"/>
      <c r="P69" s="82" t="n">
        <f aca="false">'Low pensions'!X69</f>
        <v>26975983.1318531</v>
      </c>
      <c r="Q69" s="67"/>
      <c r="R69" s="82" t="n">
        <f aca="false">'Low SIPA income'!G64</f>
        <v>25362656.4106449</v>
      </c>
      <c r="S69" s="67"/>
      <c r="T69" s="82" t="n">
        <f aca="false">'Low SIPA income'!J64</f>
        <v>96976315.0106484</v>
      </c>
      <c r="U69" s="9"/>
      <c r="V69" s="82" t="n">
        <f aca="false">'Low SIPA income'!F64</f>
        <v>114700.544059207</v>
      </c>
      <c r="W69" s="67"/>
      <c r="X69" s="82" t="n">
        <f aca="false">'Low SIPA income'!M64</f>
        <v>288094.697592271</v>
      </c>
      <c r="Y69" s="9"/>
      <c r="Z69" s="9" t="n">
        <f aca="false">R69+V69-N69-L69-F69</f>
        <v>-3867281.16951936</v>
      </c>
      <c r="AA69" s="9"/>
      <c r="AB69" s="9" t="n">
        <f aca="false">T69-P69-D69</f>
        <v>-63193098.3635573</v>
      </c>
      <c r="AC69" s="50"/>
      <c r="AD69" s="9"/>
      <c r="AE69" s="9"/>
      <c r="AF69" s="9"/>
      <c r="AG69" s="9" t="n">
        <f aca="false">BF69/100*$AG$57</f>
        <v>6133647654.042</v>
      </c>
      <c r="AH69" s="40" t="n">
        <f aca="false">(AG69-AG68)/AG68</f>
        <v>0.00728789345273863</v>
      </c>
      <c r="AI69" s="40" t="n">
        <f aca="false">(AG69-AG65)/AG65</f>
        <v>0.0235671853766314</v>
      </c>
      <c r="AJ69" s="40" t="n">
        <f aca="false">AB69/AG69</f>
        <v>-0.0103026945673858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12666165</v>
      </c>
      <c r="AX69" s="7"/>
      <c r="AY69" s="40" t="n">
        <f aca="false">(AW69-AW68)/AW68</f>
        <v>0.00411407113642495</v>
      </c>
      <c r="AZ69" s="39" t="n">
        <f aca="false">workers_and_wage_low!B57</f>
        <v>6535.24297607759</v>
      </c>
      <c r="BA69" s="40" t="n">
        <f aca="false">(AZ69-AZ68)/AZ68</f>
        <v>0.00316081848422031</v>
      </c>
      <c r="BB69" s="40"/>
      <c r="BC69" s="40"/>
      <c r="BD69" s="40"/>
      <c r="BE69" s="40"/>
      <c r="BF69" s="7" t="n">
        <f aca="false">BF68*(1+AY69)*(1+BA69)*(1-BE69)</f>
        <v>107.950987998832</v>
      </c>
      <c r="BG69" s="7"/>
      <c r="BH69" s="7"/>
      <c r="BI69" s="40" t="n">
        <f aca="false">T76/AG76</f>
        <v>0.013828611865907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133895068.854705</v>
      </c>
      <c r="E70" s="6"/>
      <c r="F70" s="8" t="n">
        <f aca="false">'Low pensions'!I70</f>
        <v>24337013.7104007</v>
      </c>
      <c r="G70" s="81" t="n">
        <f aca="false">'Low pensions'!K70</f>
        <v>1864026.79164237</v>
      </c>
      <c r="H70" s="81" t="n">
        <f aca="false">'Low pensions'!V70</f>
        <v>10255325.4307987</v>
      </c>
      <c r="I70" s="81" t="n">
        <f aca="false">'Low pensions'!M70</f>
        <v>57650.3131435784</v>
      </c>
      <c r="J70" s="81" t="n">
        <f aca="false">'Low pensions'!W70</f>
        <v>317175.013323671</v>
      </c>
      <c r="K70" s="6"/>
      <c r="L70" s="81" t="n">
        <f aca="false">'Low pensions'!N70</f>
        <v>4960798.97188311</v>
      </c>
      <c r="M70" s="8"/>
      <c r="N70" s="81" t="n">
        <f aca="false">'Low pensions'!L70</f>
        <v>1060728.55766151</v>
      </c>
      <c r="O70" s="6"/>
      <c r="P70" s="81" t="n">
        <f aca="false">'Low pensions'!X70</f>
        <v>31577425.00648</v>
      </c>
      <c r="Q70" s="8"/>
      <c r="R70" s="81" t="n">
        <f aca="false">'Low SIPA income'!G65</f>
        <v>22160569.9131174</v>
      </c>
      <c r="S70" s="8"/>
      <c r="T70" s="81" t="n">
        <f aca="false">'Low SIPA income'!J65</f>
        <v>84732859.7570717</v>
      </c>
      <c r="U70" s="6"/>
      <c r="V70" s="81" t="n">
        <f aca="false">'Low SIPA income'!F65</f>
        <v>114221.408967046</v>
      </c>
      <c r="W70" s="8"/>
      <c r="X70" s="81" t="n">
        <f aca="false">'Low SIPA income'!M65</f>
        <v>286891.248379244</v>
      </c>
      <c r="Y70" s="6"/>
      <c r="Z70" s="6" t="n">
        <f aca="false">R70+V70-N70-L70-F70</f>
        <v>-8083749.91786088</v>
      </c>
      <c r="AA70" s="6"/>
      <c r="AB70" s="6" t="n">
        <f aca="false">T70-P70-D70</f>
        <v>-80739634.1041128</v>
      </c>
      <c r="AC70" s="50"/>
      <c r="AD70" s="6"/>
      <c r="AE70" s="6"/>
      <c r="AF70" s="6"/>
      <c r="AG70" s="6" t="n">
        <f aca="false">BF70/100*$AG$57</f>
        <v>6161884649.60673</v>
      </c>
      <c r="AH70" s="61" t="n">
        <f aca="false">(AG70-AG69)/AG69</f>
        <v>0.00460362204635526</v>
      </c>
      <c r="AI70" s="61"/>
      <c r="AJ70" s="61" t="n">
        <f aca="false">AB70/AG70</f>
        <v>-0.0131030745778836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0.00509255127473696</v>
      </c>
      <c r="AV70" s="5"/>
      <c r="AW70" s="65" t="n">
        <f aca="false">workers_and_wage_low!C58</f>
        <v>12695535</v>
      </c>
      <c r="AX70" s="5"/>
      <c r="AY70" s="61" t="n">
        <f aca="false">(AW70-AW69)/AW69</f>
        <v>0.00231877604626183</v>
      </c>
      <c r="AZ70" s="66" t="n">
        <f aca="false">workers_and_wage_low!B58</f>
        <v>6550.14045593168</v>
      </c>
      <c r="BA70" s="61" t="n">
        <f aca="false">(AZ70-AZ69)/AZ69</f>
        <v>0.00227956021048131</v>
      </c>
      <c r="BB70" s="61"/>
      <c r="BC70" s="61"/>
      <c r="BD70" s="61"/>
      <c r="BE70" s="61"/>
      <c r="BF70" s="5" t="n">
        <f aca="false">BF69*(1+AY70)*(1+BA70)*(1-BE70)</f>
        <v>108.447953547109</v>
      </c>
      <c r="BG70" s="5"/>
      <c r="BH70" s="5"/>
      <c r="BI70" s="61" t="n">
        <f aca="false">T77/AG77</f>
        <v>0.0159367785039601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134545306.04832</v>
      </c>
      <c r="E71" s="9"/>
      <c r="F71" s="67" t="n">
        <f aca="false">'Low pensions'!I71</f>
        <v>24455202.0173443</v>
      </c>
      <c r="G71" s="82" t="n">
        <f aca="false">'Low pensions'!K71</f>
        <v>1920566.2694844</v>
      </c>
      <c r="H71" s="82" t="n">
        <f aca="false">'Low pensions'!V71</f>
        <v>10566388.9560426</v>
      </c>
      <c r="I71" s="82" t="n">
        <f aca="false">'Low pensions'!M71</f>
        <v>59398.9567881774</v>
      </c>
      <c r="J71" s="82" t="n">
        <f aca="false">'Low pensions'!W71</f>
        <v>326795.534722969</v>
      </c>
      <c r="K71" s="9"/>
      <c r="L71" s="82" t="n">
        <f aca="false">'Low pensions'!N71</f>
        <v>4123526.34463163</v>
      </c>
      <c r="M71" s="67"/>
      <c r="N71" s="82" t="n">
        <f aca="false">'Low pensions'!L71</f>
        <v>1066639.45165859</v>
      </c>
      <c r="O71" s="9"/>
      <c r="P71" s="82" t="n">
        <f aca="false">'Low pensions'!X71</f>
        <v>27265333.3582217</v>
      </c>
      <c r="Q71" s="67"/>
      <c r="R71" s="82" t="n">
        <f aca="false">'Low SIPA income'!G66</f>
        <v>25521479.5701287</v>
      </c>
      <c r="S71" s="67"/>
      <c r="T71" s="82" t="n">
        <f aca="false">'Low SIPA income'!J66</f>
        <v>97583589.1264079</v>
      </c>
      <c r="U71" s="9"/>
      <c r="V71" s="82" t="n">
        <f aca="false">'Low SIPA income'!F66</f>
        <v>116116.684533198</v>
      </c>
      <c r="W71" s="67"/>
      <c r="X71" s="82" t="n">
        <f aca="false">'Low SIPA income'!M66</f>
        <v>291651.634178308</v>
      </c>
      <c r="Y71" s="9"/>
      <c r="Z71" s="9" t="n">
        <f aca="false">R71+V71-N71-L71-F71</f>
        <v>-4007771.55897266</v>
      </c>
      <c r="AA71" s="9"/>
      <c r="AB71" s="9" t="n">
        <f aca="false">T71-P71-D71</f>
        <v>-64227050.280134</v>
      </c>
      <c r="AC71" s="50"/>
      <c r="AD71" s="9"/>
      <c r="AE71" s="9"/>
      <c r="AF71" s="9"/>
      <c r="AG71" s="9" t="n">
        <f aca="false">BF71/100*$AG$57</f>
        <v>6174109586.31606</v>
      </c>
      <c r="AH71" s="40" t="n">
        <f aca="false">(AG71-AG70)/AG70</f>
        <v>0.00198396065562712</v>
      </c>
      <c r="AI71" s="40"/>
      <c r="AJ71" s="40" t="n">
        <f aca="false">AB71/AG71</f>
        <v>-0.0104026417708042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12665532</v>
      </c>
      <c r="AX71" s="7"/>
      <c r="AY71" s="40" t="n">
        <f aca="false">(AW71-AW70)/AW70</f>
        <v>-0.00236327181170388</v>
      </c>
      <c r="AZ71" s="39" t="n">
        <f aca="false">workers_and_wage_low!B59</f>
        <v>6578.68289272359</v>
      </c>
      <c r="BA71" s="40" t="n">
        <f aca="false">(AZ71-AZ70)/AZ70</f>
        <v>0.00435753049632161</v>
      </c>
      <c r="BB71" s="40"/>
      <c r="BC71" s="40"/>
      <c r="BD71" s="40"/>
      <c r="BE71" s="40"/>
      <c r="BF71" s="7" t="n">
        <f aca="false">BF70*(1+AY71)*(1+BA71)*(1-BE71)</f>
        <v>108.66311002013</v>
      </c>
      <c r="BG71" s="7"/>
      <c r="BH71" s="7"/>
      <c r="BI71" s="40" t="n">
        <f aca="false">T78/AG78</f>
        <v>0.0138416030883442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135235726.172142</v>
      </c>
      <c r="E72" s="9"/>
      <c r="F72" s="67" t="n">
        <f aca="false">'Low pensions'!I72</f>
        <v>24580694.0475073</v>
      </c>
      <c r="G72" s="82" t="n">
        <f aca="false">'Low pensions'!K72</f>
        <v>1995001.71112778</v>
      </c>
      <c r="H72" s="82" t="n">
        <f aca="false">'Low pensions'!V72</f>
        <v>10975910.7939587</v>
      </c>
      <c r="I72" s="82" t="n">
        <f aca="false">'Low pensions'!M72</f>
        <v>61701.0838493127</v>
      </c>
      <c r="J72" s="82" t="n">
        <f aca="false">'Low pensions'!W72</f>
        <v>339461.158576041</v>
      </c>
      <c r="K72" s="9"/>
      <c r="L72" s="82" t="n">
        <f aca="false">'Low pensions'!N72</f>
        <v>4055310.55357319</v>
      </c>
      <c r="M72" s="67"/>
      <c r="N72" s="82" t="n">
        <f aca="false">'Low pensions'!L72</f>
        <v>1072473.88199634</v>
      </c>
      <c r="O72" s="9"/>
      <c r="P72" s="82" t="n">
        <f aca="false">'Low pensions'!X72</f>
        <v>26943460.6084183</v>
      </c>
      <c r="Q72" s="67"/>
      <c r="R72" s="82" t="n">
        <f aca="false">'Low SIPA income'!G67</f>
        <v>22481030.8676624</v>
      </c>
      <c r="S72" s="67"/>
      <c r="T72" s="82" t="n">
        <f aca="false">'Low SIPA income'!J67</f>
        <v>85958169.9916702</v>
      </c>
      <c r="U72" s="9"/>
      <c r="V72" s="82" t="n">
        <f aca="false">'Low SIPA income'!F67</f>
        <v>117314.181326006</v>
      </c>
      <c r="W72" s="67"/>
      <c r="X72" s="82" t="n">
        <f aca="false">'Low SIPA income'!M67</f>
        <v>294659.400873937</v>
      </c>
      <c r="Y72" s="9"/>
      <c r="Z72" s="9" t="n">
        <f aca="false">R72+V72-N72-L72-F72</f>
        <v>-7110133.43408844</v>
      </c>
      <c r="AA72" s="9"/>
      <c r="AB72" s="9" t="n">
        <f aca="false">T72-P72-D72</f>
        <v>-76221016.7888901</v>
      </c>
      <c r="AC72" s="50"/>
      <c r="AD72" s="9"/>
      <c r="AE72" s="9"/>
      <c r="AF72" s="9"/>
      <c r="AG72" s="9" t="n">
        <f aca="false">BF72/100*$AG$57</f>
        <v>6233748678.06497</v>
      </c>
      <c r="AH72" s="40" t="n">
        <f aca="false">(AG72-AG71)/AG71</f>
        <v>0.00965954538304479</v>
      </c>
      <c r="AI72" s="40"/>
      <c r="AJ72" s="40" t="n">
        <f aca="false">AB72/AG72</f>
        <v>-0.0122271558776653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12726589</v>
      </c>
      <c r="AX72" s="7"/>
      <c r="AY72" s="40" t="n">
        <f aca="false">(AW72-AW71)/AW71</f>
        <v>0.00482072130882461</v>
      </c>
      <c r="AZ72" s="39" t="n">
        <f aca="false">workers_and_wage_low!B60</f>
        <v>6610.36325966159</v>
      </c>
      <c r="BA72" s="40" t="n">
        <f aca="false">(AZ72-AZ71)/AZ71</f>
        <v>0.00481560936354629</v>
      </c>
      <c r="BB72" s="40"/>
      <c r="BC72" s="40"/>
      <c r="BD72" s="40"/>
      <c r="BE72" s="40"/>
      <c r="BF72" s="7" t="n">
        <f aca="false">BF71*(1+AY72)*(1+BA72)*(1-BE72)</f>
        <v>109.712746262832</v>
      </c>
      <c r="BG72" s="7"/>
      <c r="BH72" s="7"/>
      <c r="BI72" s="40" t="n">
        <f aca="false">T79/AG79</f>
        <v>0.0159151117638447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135953116.947216</v>
      </c>
      <c r="E73" s="9"/>
      <c r="F73" s="67" t="n">
        <f aca="false">'Low pensions'!I73</f>
        <v>24711088.3127931</v>
      </c>
      <c r="G73" s="82" t="n">
        <f aca="false">'Low pensions'!K73</f>
        <v>2067523.47208628</v>
      </c>
      <c r="H73" s="82" t="n">
        <f aca="false">'Low pensions'!V73</f>
        <v>11374904.1253736</v>
      </c>
      <c r="I73" s="82" t="n">
        <f aca="false">'Low pensions'!M73</f>
        <v>63944.0249098854</v>
      </c>
      <c r="J73" s="82" t="n">
        <f aca="false">'Low pensions'!W73</f>
        <v>351801.158516711</v>
      </c>
      <c r="K73" s="9"/>
      <c r="L73" s="82" t="n">
        <f aca="false">'Low pensions'!N73</f>
        <v>4142308.72710931</v>
      </c>
      <c r="M73" s="67"/>
      <c r="N73" s="82" t="n">
        <f aca="false">'Low pensions'!L73</f>
        <v>1079124.04345441</v>
      </c>
      <c r="O73" s="9"/>
      <c r="P73" s="82" t="n">
        <f aca="false">'Low pensions'!X73</f>
        <v>27431481.7706965</v>
      </c>
      <c r="Q73" s="67"/>
      <c r="R73" s="82" t="n">
        <f aca="false">'Low SIPA income'!G68</f>
        <v>25988608.5508279</v>
      </c>
      <c r="S73" s="67"/>
      <c r="T73" s="82" t="n">
        <f aca="false">'Low SIPA income'!J68</f>
        <v>99369697.2709742</v>
      </c>
      <c r="U73" s="9"/>
      <c r="V73" s="82" t="n">
        <f aca="false">'Low SIPA income'!F68</f>
        <v>114782.844606317</v>
      </c>
      <c r="W73" s="67"/>
      <c r="X73" s="82" t="n">
        <f aca="false">'Low SIPA income'!M68</f>
        <v>288301.412838706</v>
      </c>
      <c r="Y73" s="9"/>
      <c r="Z73" s="9" t="n">
        <f aca="false">R73+V73-N73-L73-F73</f>
        <v>-3829129.6879226</v>
      </c>
      <c r="AA73" s="9"/>
      <c r="AB73" s="9" t="n">
        <f aca="false">T73-P73-D73</f>
        <v>-64014901.4469388</v>
      </c>
      <c r="AC73" s="50"/>
      <c r="AD73" s="9"/>
      <c r="AE73" s="9"/>
      <c r="AF73" s="9"/>
      <c r="AG73" s="9" t="n">
        <f aca="false">BF73/100*$AG$57</f>
        <v>6259450903.95006</v>
      </c>
      <c r="AH73" s="40" t="n">
        <f aca="false">(AG73-AG72)/AG72</f>
        <v>0.00412307701392066</v>
      </c>
      <c r="AI73" s="40" t="n">
        <f aca="false">(AG73-AG69)/AG69</f>
        <v>0.0205103483283968</v>
      </c>
      <c r="AJ73" s="40" t="n">
        <f aca="false">AB73/AG73</f>
        <v>-0.0102269196498597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12724466</v>
      </c>
      <c r="AX73" s="7"/>
      <c r="AY73" s="40" t="n">
        <f aca="false">(AW73-AW72)/AW72</f>
        <v>-0.000166816104456583</v>
      </c>
      <c r="AZ73" s="39" t="n">
        <f aca="false">workers_and_wage_low!B61</f>
        <v>6638.72574283815</v>
      </c>
      <c r="BA73" s="40" t="n">
        <f aca="false">(AZ73-AZ72)/AZ72</f>
        <v>0.00429060886103313</v>
      </c>
      <c r="BB73" s="40"/>
      <c r="BC73" s="40"/>
      <c r="BD73" s="40"/>
      <c r="BE73" s="40"/>
      <c r="BF73" s="7" t="n">
        <f aca="false">BF72*(1+AY73)*(1+BA73)*(1-BE73)</f>
        <v>110.165100365083</v>
      </c>
      <c r="BG73" s="7"/>
      <c r="BH73" s="7"/>
      <c r="BI73" s="40" t="n">
        <f aca="false">T80/AG80</f>
        <v>0.0138633517707556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136884830.25848</v>
      </c>
      <c r="E74" s="6"/>
      <c r="F74" s="8" t="n">
        <f aca="false">'Low pensions'!I74</f>
        <v>24880438.2360153</v>
      </c>
      <c r="G74" s="81" t="n">
        <f aca="false">'Low pensions'!K74</f>
        <v>2105191.84773994</v>
      </c>
      <c r="H74" s="81" t="n">
        <f aca="false">'Low pensions'!V74</f>
        <v>11582144.4142524</v>
      </c>
      <c r="I74" s="81" t="n">
        <f aca="false">'Low pensions'!M74</f>
        <v>65109.0262187608</v>
      </c>
      <c r="J74" s="81" t="n">
        <f aca="false">'Low pensions'!W74</f>
        <v>358210.651987187</v>
      </c>
      <c r="K74" s="6"/>
      <c r="L74" s="81" t="n">
        <f aca="false">'Low pensions'!N74</f>
        <v>4893090.15177028</v>
      </c>
      <c r="M74" s="8"/>
      <c r="N74" s="81" t="n">
        <f aca="false">'Low pensions'!L74</f>
        <v>1087509.49316268</v>
      </c>
      <c r="O74" s="6"/>
      <c r="P74" s="81" t="n">
        <f aca="false">'Low pensions'!X74</f>
        <v>31373424.4225143</v>
      </c>
      <c r="Q74" s="8"/>
      <c r="R74" s="81" t="n">
        <f aca="false">'Low SIPA income'!G69</f>
        <v>22867620.0988069</v>
      </c>
      <c r="S74" s="8"/>
      <c r="T74" s="81" t="n">
        <f aca="false">'Low SIPA income'!J69</f>
        <v>87436327.4232971</v>
      </c>
      <c r="U74" s="6"/>
      <c r="V74" s="81" t="n">
        <f aca="false">'Low SIPA income'!F69</f>
        <v>118478.427996349</v>
      </c>
      <c r="W74" s="8"/>
      <c r="X74" s="81" t="n">
        <f aca="false">'Low SIPA income'!M69</f>
        <v>297583.65284821</v>
      </c>
      <c r="Y74" s="6"/>
      <c r="Z74" s="6" t="n">
        <f aca="false">R74+V74-N74-L74-F74</f>
        <v>-7874939.35414507</v>
      </c>
      <c r="AA74" s="6"/>
      <c r="AB74" s="6" t="n">
        <f aca="false">T74-P74-D74</f>
        <v>-80821927.2576972</v>
      </c>
      <c r="AC74" s="50"/>
      <c r="AD74" s="6"/>
      <c r="AE74" s="6"/>
      <c r="AF74" s="6"/>
      <c r="AG74" s="6" t="n">
        <f aca="false">BF74/100*$AG$57</f>
        <v>6330232768.15606</v>
      </c>
      <c r="AH74" s="61" t="n">
        <f aca="false">(AG74-AG73)/AG73</f>
        <v>0.0113079989430597</v>
      </c>
      <c r="AI74" s="61"/>
      <c r="AJ74" s="61" t="n">
        <f aca="false">AB74/AG74</f>
        <v>-0.0127676074826613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0.00419074228480144</v>
      </c>
      <c r="AV74" s="5"/>
      <c r="AW74" s="65" t="n">
        <f aca="false">workers_and_wage_low!C62</f>
        <v>12787135</v>
      </c>
      <c r="AX74" s="5"/>
      <c r="AY74" s="61" t="n">
        <f aca="false">(AW74-AW73)/AW73</f>
        <v>0.004925078977774</v>
      </c>
      <c r="AZ74" s="66" t="n">
        <f aca="false">workers_and_wage_low!B62</f>
        <v>6680.89252320263</v>
      </c>
      <c r="BA74" s="61" t="n">
        <f aca="false">(AZ74-AZ73)/AZ73</f>
        <v>0.00635163764822995</v>
      </c>
      <c r="BB74" s="61"/>
      <c r="BC74" s="61"/>
      <c r="BD74" s="61"/>
      <c r="BE74" s="61"/>
      <c r="BF74" s="5" t="n">
        <f aca="false">BF73*(1+AY74)*(1+BA74)*(1-BE74)</f>
        <v>111.410847203573</v>
      </c>
      <c r="BG74" s="5"/>
      <c r="BH74" s="5"/>
      <c r="BI74" s="61" t="n">
        <f aca="false">T81/AG81</f>
        <v>0.0159616612968781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136811676.225432</v>
      </c>
      <c r="E75" s="9"/>
      <c r="F75" s="67" t="n">
        <f aca="false">'Low pensions'!I75</f>
        <v>24867141.6245682</v>
      </c>
      <c r="G75" s="82" t="n">
        <f aca="false">'Low pensions'!K75</f>
        <v>2176426.48297456</v>
      </c>
      <c r="H75" s="82" t="n">
        <f aca="false">'Low pensions'!V75</f>
        <v>11974056.359698</v>
      </c>
      <c r="I75" s="82" t="n">
        <f aca="false">'Low pensions'!M75</f>
        <v>67312.1592672542</v>
      </c>
      <c r="J75" s="82" t="n">
        <f aca="false">'Low pensions'!W75</f>
        <v>370331.639990659</v>
      </c>
      <c r="K75" s="9"/>
      <c r="L75" s="82" t="n">
        <f aca="false">'Low pensions'!N75</f>
        <v>4038818.39251517</v>
      </c>
      <c r="M75" s="67"/>
      <c r="N75" s="82" t="n">
        <f aca="false">'Low pensions'!L75</f>
        <v>1087309.72530483</v>
      </c>
      <c r="O75" s="9"/>
      <c r="P75" s="82" t="n">
        <f aca="false">'Low pensions'!X75</f>
        <v>26939505.1388897</v>
      </c>
      <c r="Q75" s="67"/>
      <c r="R75" s="82" t="n">
        <f aca="false">'Low SIPA income'!G70</f>
        <v>26269051.2293347</v>
      </c>
      <c r="S75" s="67"/>
      <c r="T75" s="82" t="n">
        <f aca="false">'Low SIPA income'!J70</f>
        <v>100441994.158689</v>
      </c>
      <c r="U75" s="9"/>
      <c r="V75" s="82" t="n">
        <f aca="false">'Low SIPA income'!F70</f>
        <v>119678.643735608</v>
      </c>
      <c r="W75" s="67"/>
      <c r="X75" s="82" t="n">
        <f aca="false">'Low SIPA income'!M70</f>
        <v>300598.248753429</v>
      </c>
      <c r="Y75" s="9"/>
      <c r="Z75" s="9" t="n">
        <f aca="false">R75+V75-N75-L75-F75</f>
        <v>-3604539.86931791</v>
      </c>
      <c r="AA75" s="9"/>
      <c r="AB75" s="9" t="n">
        <f aca="false">T75-P75-D75</f>
        <v>-63309187.2056333</v>
      </c>
      <c r="AC75" s="50"/>
      <c r="AD75" s="9"/>
      <c r="AE75" s="9"/>
      <c r="AF75" s="9"/>
      <c r="AG75" s="9" t="n">
        <f aca="false">BF75/100*$AG$57</f>
        <v>6340176682.4424</v>
      </c>
      <c r="AH75" s="40" t="n">
        <f aca="false">(AG75-AG74)/AG74</f>
        <v>0.00157086076460919</v>
      </c>
      <c r="AI75" s="40"/>
      <c r="AJ75" s="40" t="n">
        <f aca="false">AB75/AG75</f>
        <v>-0.00998539794339689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12830548</v>
      </c>
      <c r="AX75" s="7"/>
      <c r="AY75" s="40" t="n">
        <f aca="false">(AW75-AW74)/AW74</f>
        <v>0.00339505291842152</v>
      </c>
      <c r="AZ75" s="39" t="n">
        <f aca="false">workers_and_wage_low!B63</f>
        <v>6668.74652777855</v>
      </c>
      <c r="BA75" s="40" t="n">
        <f aca="false">(AZ75-AZ74)/AZ74</f>
        <v>-0.00181801988011248</v>
      </c>
      <c r="BB75" s="40"/>
      <c r="BC75" s="40"/>
      <c r="BD75" s="40"/>
      <c r="BE75" s="40"/>
      <c r="BF75" s="7" t="n">
        <f aca="false">BF74*(1+AY75)*(1+BA75)*(1-BE75)</f>
        <v>111.585858132197</v>
      </c>
      <c r="BG75" s="7"/>
      <c r="BH75" s="7"/>
      <c r="BI75" s="40" t="n">
        <f aca="false">T82/AG82</f>
        <v>0.0138884252354856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138008363.530931</v>
      </c>
      <c r="E76" s="9"/>
      <c r="F76" s="67" t="n">
        <f aca="false">'Low pensions'!I76</f>
        <v>25084653.7077994</v>
      </c>
      <c r="G76" s="82" t="n">
        <f aca="false">'Low pensions'!K76</f>
        <v>2256018.69099963</v>
      </c>
      <c r="H76" s="82" t="n">
        <f aca="false">'Low pensions'!V76</f>
        <v>12411949.204754</v>
      </c>
      <c r="I76" s="82" t="n">
        <f aca="false">'Low pensions'!M76</f>
        <v>69773.7739484427</v>
      </c>
      <c r="J76" s="82" t="n">
        <f aca="false">'Low pensions'!W76</f>
        <v>383874.717672808</v>
      </c>
      <c r="K76" s="9"/>
      <c r="L76" s="82" t="n">
        <f aca="false">'Low pensions'!N76</f>
        <v>3966225.16420411</v>
      </c>
      <c r="M76" s="67"/>
      <c r="N76" s="82" t="n">
        <f aca="false">'Low pensions'!L76</f>
        <v>1099360.96399593</v>
      </c>
      <c r="O76" s="9"/>
      <c r="P76" s="82" t="n">
        <f aca="false">'Low pensions'!X76</f>
        <v>26629120.891678</v>
      </c>
      <c r="Q76" s="67"/>
      <c r="R76" s="82" t="n">
        <f aca="false">'Low SIPA income'!G71</f>
        <v>22923469.9702164</v>
      </c>
      <c r="S76" s="67"/>
      <c r="T76" s="82" t="n">
        <f aca="false">'Low SIPA income'!J71</f>
        <v>87649874.2472347</v>
      </c>
      <c r="U76" s="9"/>
      <c r="V76" s="82" t="n">
        <f aca="false">'Low SIPA income'!F71</f>
        <v>117443.759092013</v>
      </c>
      <c r="W76" s="67"/>
      <c r="X76" s="82" t="n">
        <f aca="false">'Low SIPA income'!M71</f>
        <v>294984.86286384</v>
      </c>
      <c r="Y76" s="9"/>
      <c r="Z76" s="9" t="n">
        <f aca="false">R76+V76-N76-L76-F76</f>
        <v>-7109326.10669104</v>
      </c>
      <c r="AA76" s="9"/>
      <c r="AB76" s="9" t="n">
        <f aca="false">T76-P76-D76</f>
        <v>-76987610.175374</v>
      </c>
      <c r="AC76" s="50"/>
      <c r="AD76" s="9"/>
      <c r="AE76" s="9"/>
      <c r="AF76" s="9"/>
      <c r="AG76" s="9" t="n">
        <f aca="false">BF76/100*$AG$57</f>
        <v>6338298818.21518</v>
      </c>
      <c r="AH76" s="40" t="n">
        <f aca="false">(AG76-AG75)/AG75</f>
        <v>-0.000296184841728144</v>
      </c>
      <c r="AI76" s="40"/>
      <c r="AJ76" s="40" t="n">
        <f aca="false">AB76/AG76</f>
        <v>-0.0121464153684463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12799382</v>
      </c>
      <c r="AX76" s="7"/>
      <c r="AY76" s="40" t="n">
        <f aca="false">(AW76-AW75)/AW75</f>
        <v>-0.00242904667828685</v>
      </c>
      <c r="AZ76" s="39" t="n">
        <f aca="false">workers_and_wage_low!B64</f>
        <v>6683.00467645402</v>
      </c>
      <c r="BA76" s="40" t="n">
        <f aca="false">(AZ76-AZ75)/AZ75</f>
        <v>0.00213805527261675</v>
      </c>
      <c r="BB76" s="40"/>
      <c r="BC76" s="40"/>
      <c r="BD76" s="40"/>
      <c r="BE76" s="40"/>
      <c r="BF76" s="7" t="n">
        <f aca="false">BF75*(1+AY76)*(1+BA76)*(1-BE76)</f>
        <v>111.552808092467</v>
      </c>
      <c r="BG76" s="7"/>
      <c r="BH76" s="7"/>
      <c r="BI76" s="40" t="n">
        <f aca="false">T83/AG83</f>
        <v>0.0159421905764383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138546211.83691</v>
      </c>
      <c r="E77" s="9"/>
      <c r="F77" s="67" t="n">
        <f aca="false">'Low pensions'!I77</f>
        <v>25182414.0040426</v>
      </c>
      <c r="G77" s="82" t="n">
        <f aca="false">'Low pensions'!K77</f>
        <v>2319493.28474339</v>
      </c>
      <c r="H77" s="82" t="n">
        <f aca="false">'Low pensions'!V77</f>
        <v>12761167.6914993</v>
      </c>
      <c r="I77" s="82" t="n">
        <f aca="false">'Low pensions'!M77</f>
        <v>71736.9057137133</v>
      </c>
      <c r="J77" s="82" t="n">
        <f aca="false">'Low pensions'!W77</f>
        <v>394675.289427814</v>
      </c>
      <c r="K77" s="9"/>
      <c r="L77" s="82" t="n">
        <f aca="false">'Low pensions'!N77</f>
        <v>4009043.38871452</v>
      </c>
      <c r="M77" s="67"/>
      <c r="N77" s="82" t="n">
        <f aca="false">'Low pensions'!L77</f>
        <v>1104002.32268031</v>
      </c>
      <c r="O77" s="9"/>
      <c r="P77" s="82" t="n">
        <f aca="false">'Low pensions'!X77</f>
        <v>26876840.248271</v>
      </c>
      <c r="Q77" s="67"/>
      <c r="R77" s="82" t="n">
        <f aca="false">'Low SIPA income'!G72</f>
        <v>26528579.8966535</v>
      </c>
      <c r="S77" s="67"/>
      <c r="T77" s="82" t="n">
        <f aca="false">'Low SIPA income'!J72</f>
        <v>101434324.511973</v>
      </c>
      <c r="U77" s="9"/>
      <c r="V77" s="82" t="n">
        <f aca="false">'Low SIPA income'!F72</f>
        <v>117615.597086422</v>
      </c>
      <c r="W77" s="67"/>
      <c r="X77" s="82" t="n">
        <f aca="false">'Low SIPA income'!M72</f>
        <v>295416.470363526</v>
      </c>
      <c r="Y77" s="9"/>
      <c r="Z77" s="9" t="n">
        <f aca="false">R77+V77-N77-L77-F77</f>
        <v>-3649264.22169754</v>
      </c>
      <c r="AA77" s="9"/>
      <c r="AB77" s="9" t="n">
        <f aca="false">T77-P77-D77</f>
        <v>-63988727.5732084</v>
      </c>
      <c r="AC77" s="50"/>
      <c r="AD77" s="9"/>
      <c r="AE77" s="9"/>
      <c r="AF77" s="9"/>
      <c r="AG77" s="9" t="n">
        <f aca="false">BF77/100*$AG$57</f>
        <v>6364794772.46721</v>
      </c>
      <c r="AH77" s="40" t="n">
        <f aca="false">(AG77-AG76)/AG76</f>
        <v>0.00418029427326504</v>
      </c>
      <c r="AI77" s="40" t="n">
        <f aca="false">(AG77-AG73)/AG73</f>
        <v>0.0168295702184792</v>
      </c>
      <c r="AJ77" s="40" t="n">
        <f aca="false">AB77/AG77</f>
        <v>-0.0100535413726159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12823576</v>
      </c>
      <c r="AX77" s="7"/>
      <c r="AY77" s="40" t="n">
        <f aca="false">(AW77-AW76)/AW76</f>
        <v>0.00189024751351276</v>
      </c>
      <c r="AZ77" s="39" t="n">
        <f aca="false">workers_and_wage_low!B65</f>
        <v>6698.28019514751</v>
      </c>
      <c r="BA77" s="40" t="n">
        <f aca="false">(AZ77-AZ76)/AZ76</f>
        <v>0.00228572617153979</v>
      </c>
      <c r="BB77" s="40"/>
      <c r="BC77" s="40"/>
      <c r="BD77" s="40"/>
      <c r="BE77" s="40"/>
      <c r="BF77" s="7" t="n">
        <f aca="false">BF76*(1+AY77)*(1+BA77)*(1-BE77)</f>
        <v>112.019131657303</v>
      </c>
      <c r="BG77" s="7"/>
      <c r="BH77" s="7"/>
      <c r="BI77" s="40" t="n">
        <f aca="false">T84/AG84</f>
        <v>0.0139183581472132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138842585.11014</v>
      </c>
      <c r="E78" s="6"/>
      <c r="F78" s="8" t="n">
        <f aca="false">'Low pensions'!I78</f>
        <v>25236283.3546892</v>
      </c>
      <c r="G78" s="81" t="n">
        <f aca="false">'Low pensions'!K78</f>
        <v>2408037.75029812</v>
      </c>
      <c r="H78" s="81" t="n">
        <f aca="false">'Low pensions'!V78</f>
        <v>13248313.2161405</v>
      </c>
      <c r="I78" s="81" t="n">
        <f aca="false">'Low pensions'!M78</f>
        <v>74475.3943391177</v>
      </c>
      <c r="J78" s="81" t="n">
        <f aca="false">'Low pensions'!W78</f>
        <v>409741.645860019</v>
      </c>
      <c r="K78" s="6"/>
      <c r="L78" s="81" t="n">
        <f aca="false">'Low pensions'!N78</f>
        <v>4888240.22881772</v>
      </c>
      <c r="M78" s="8"/>
      <c r="N78" s="81" t="n">
        <f aca="false">'Low pensions'!L78</f>
        <v>1107498.17947432</v>
      </c>
      <c r="O78" s="6"/>
      <c r="P78" s="81" t="n">
        <f aca="false">'Low pensions'!X78</f>
        <v>31458230.0037286</v>
      </c>
      <c r="Q78" s="8"/>
      <c r="R78" s="81" t="n">
        <f aca="false">'Low SIPA income'!G73</f>
        <v>23146949.7496637</v>
      </c>
      <c r="S78" s="8"/>
      <c r="T78" s="81" t="n">
        <f aca="false">'Low SIPA income'!J73</f>
        <v>88504368.5533239</v>
      </c>
      <c r="U78" s="6"/>
      <c r="V78" s="81" t="n">
        <f aca="false">'Low SIPA income'!F73</f>
        <v>117851.481365454</v>
      </c>
      <c r="W78" s="8"/>
      <c r="X78" s="81" t="n">
        <f aca="false">'Low SIPA income'!M73</f>
        <v>296008.94366513</v>
      </c>
      <c r="Y78" s="6"/>
      <c r="Z78" s="6" t="n">
        <f aca="false">R78+V78-N78-L78-F78</f>
        <v>-7967220.53195207</v>
      </c>
      <c r="AA78" s="6"/>
      <c r="AB78" s="6" t="n">
        <f aca="false">T78-P78-D78</f>
        <v>-81796446.5605444</v>
      </c>
      <c r="AC78" s="50"/>
      <c r="AD78" s="6"/>
      <c r="AE78" s="6"/>
      <c r="AF78" s="6"/>
      <c r="AG78" s="6" t="n">
        <f aca="false">BF78/100*$AG$57</f>
        <v>6394083690.19426</v>
      </c>
      <c r="AH78" s="61" t="n">
        <f aca="false">(AG78-AG77)/AG77</f>
        <v>0.00460170653950174</v>
      </c>
      <c r="AI78" s="61"/>
      <c r="AJ78" s="61" t="n">
        <f aca="false">AB78/AG78</f>
        <v>-0.0127925204804536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0.00512708447781451</v>
      </c>
      <c r="AV78" s="5"/>
      <c r="AW78" s="65" t="n">
        <f aca="false">workers_and_wage_low!C66</f>
        <v>12901181</v>
      </c>
      <c r="AX78" s="5"/>
      <c r="AY78" s="61" t="n">
        <f aca="false">(AW78-AW77)/AW77</f>
        <v>0.00605174406889311</v>
      </c>
      <c r="AZ78" s="66" t="n">
        <f aca="false">workers_and_wage_low!B66</f>
        <v>6688.6258630293</v>
      </c>
      <c r="BA78" s="61" t="n">
        <f aca="false">(AZ78-AZ77)/AZ77</f>
        <v>-0.00144131505952842</v>
      </c>
      <c r="BB78" s="61"/>
      <c r="BC78" s="61"/>
      <c r="BD78" s="61"/>
      <c r="BE78" s="61"/>
      <c r="BF78" s="5" t="n">
        <f aca="false">BF77*(1+AY78)*(1+BA78)*(1-BE78)</f>
        <v>112.534610827999</v>
      </c>
      <c r="BG78" s="5"/>
      <c r="BH78" s="5"/>
      <c r="BI78" s="61" t="n">
        <f aca="false">T85/AG85</f>
        <v>0.0160143348928842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139509028.602816</v>
      </c>
      <c r="E79" s="9"/>
      <c r="F79" s="67" t="n">
        <f aca="false">'Low pensions'!I79</f>
        <v>25357417.3483246</v>
      </c>
      <c r="G79" s="82" t="n">
        <f aca="false">'Low pensions'!K79</f>
        <v>2439376.97164962</v>
      </c>
      <c r="H79" s="82" t="n">
        <f aca="false">'Low pensions'!V79</f>
        <v>13420732.3654513</v>
      </c>
      <c r="I79" s="82" t="n">
        <f aca="false">'Low pensions'!M79</f>
        <v>75444.6486077202</v>
      </c>
      <c r="J79" s="82" t="n">
        <f aca="false">'Low pensions'!W79</f>
        <v>415074.196869627</v>
      </c>
      <c r="K79" s="9"/>
      <c r="L79" s="82" t="n">
        <f aca="false">'Low pensions'!N79</f>
        <v>4061254.871865</v>
      </c>
      <c r="M79" s="67"/>
      <c r="N79" s="82" t="n">
        <f aca="false">'Low pensions'!L79</f>
        <v>1113642.56409768</v>
      </c>
      <c r="O79" s="9"/>
      <c r="P79" s="82" t="n">
        <f aca="false">'Low pensions'!X79</f>
        <v>27200803.6464892</v>
      </c>
      <c r="Q79" s="67"/>
      <c r="R79" s="82" t="n">
        <f aca="false">'Low SIPA income'!G74</f>
        <v>26792409.003397</v>
      </c>
      <c r="S79" s="67"/>
      <c r="T79" s="82" t="n">
        <f aca="false">'Low SIPA income'!J74</f>
        <v>102443097.968124</v>
      </c>
      <c r="U79" s="9"/>
      <c r="V79" s="82" t="n">
        <f aca="false">'Low SIPA income'!F74</f>
        <v>120561.736512338</v>
      </c>
      <c r="W79" s="67"/>
      <c r="X79" s="82" t="n">
        <f aca="false">'Low SIPA income'!M74</f>
        <v>302816.323205863</v>
      </c>
      <c r="Y79" s="9"/>
      <c r="Z79" s="9" t="n">
        <f aca="false">R79+V79-N79-L79-F79</f>
        <v>-3619344.04437799</v>
      </c>
      <c r="AA79" s="9"/>
      <c r="AB79" s="9" t="n">
        <f aca="false">T79-P79-D79</f>
        <v>-64266734.281181</v>
      </c>
      <c r="AC79" s="50"/>
      <c r="AD79" s="9"/>
      <c r="AE79" s="9"/>
      <c r="AF79" s="9"/>
      <c r="AG79" s="9" t="n">
        <f aca="false">BF79/100*$AG$57</f>
        <v>6436844395.95641</v>
      </c>
      <c r="AH79" s="40" t="n">
        <f aca="false">(AG79-AG78)/AG78</f>
        <v>0.00668754239606267</v>
      </c>
      <c r="AI79" s="40"/>
      <c r="AJ79" s="40" t="n">
        <f aca="false">AB79/AG79</f>
        <v>-0.00998419882909598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12936883</v>
      </c>
      <c r="AX79" s="7"/>
      <c r="AY79" s="40" t="n">
        <f aca="false">(AW79-AW78)/AW78</f>
        <v>0.00276734354785039</v>
      </c>
      <c r="AZ79" s="39" t="n">
        <f aca="false">workers_and_wage_low!B67</f>
        <v>6714.77424487788</v>
      </c>
      <c r="BA79" s="40" t="n">
        <f aca="false">(AZ79-AZ78)/AZ78</f>
        <v>0.0039093802500012</v>
      </c>
      <c r="BB79" s="40"/>
      <c r="BC79" s="40"/>
      <c r="BD79" s="40"/>
      <c r="BE79" s="40"/>
      <c r="BF79" s="7" t="n">
        <f aca="false">BF78*(1+AY79)*(1+BA79)*(1-BE79)</f>
        <v>113.287190808936</v>
      </c>
      <c r="BG79" s="7"/>
      <c r="BH79" s="7"/>
      <c r="BI79" s="40" t="n">
        <f aca="false">T86/AG86</f>
        <v>0.0138977790815746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139449149.912856</v>
      </c>
      <c r="E80" s="9"/>
      <c r="F80" s="67" t="n">
        <f aca="false">'Low pensions'!I80</f>
        <v>25346533.6876269</v>
      </c>
      <c r="G80" s="82" t="n">
        <f aca="false">'Low pensions'!K80</f>
        <v>2539938.45858193</v>
      </c>
      <c r="H80" s="82" t="n">
        <f aca="false">'Low pensions'!V80</f>
        <v>13973991.9961174</v>
      </c>
      <c r="I80" s="82" t="n">
        <f aca="false">'Low pensions'!M80</f>
        <v>78554.797688101</v>
      </c>
      <c r="J80" s="82" t="n">
        <f aca="false">'Low pensions'!W80</f>
        <v>432185.31946755</v>
      </c>
      <c r="K80" s="9"/>
      <c r="L80" s="82" t="n">
        <f aca="false">'Low pensions'!N80</f>
        <v>4016732.15505109</v>
      </c>
      <c r="M80" s="67"/>
      <c r="N80" s="82" t="n">
        <f aca="false">'Low pensions'!L80</f>
        <v>1114414.24821799</v>
      </c>
      <c r="O80" s="9"/>
      <c r="P80" s="82" t="n">
        <f aca="false">'Low pensions'!X80</f>
        <v>26974020.635636</v>
      </c>
      <c r="Q80" s="67"/>
      <c r="R80" s="82" t="n">
        <f aca="false">'Low SIPA income'!G75</f>
        <v>23386193.1063306</v>
      </c>
      <c r="S80" s="67"/>
      <c r="T80" s="82" t="n">
        <f aca="false">'Low SIPA income'!J75</f>
        <v>89419136.2631679</v>
      </c>
      <c r="U80" s="9"/>
      <c r="V80" s="82" t="n">
        <f aca="false">'Low SIPA income'!F75</f>
        <v>122633.190007912</v>
      </c>
      <c r="W80" s="67"/>
      <c r="X80" s="82" t="n">
        <f aca="false">'Low SIPA income'!M75</f>
        <v>308019.21717013</v>
      </c>
      <c r="Y80" s="9"/>
      <c r="Z80" s="9" t="n">
        <f aca="false">R80+V80-N80-L80-F80</f>
        <v>-6968853.79455755</v>
      </c>
      <c r="AA80" s="9"/>
      <c r="AB80" s="9" t="n">
        <f aca="false">T80-P80-D80</f>
        <v>-77004034.285324</v>
      </c>
      <c r="AC80" s="50"/>
      <c r="AD80" s="9"/>
      <c r="AE80" s="9"/>
      <c r="AF80" s="9"/>
      <c r="AG80" s="9" t="n">
        <f aca="false">BF80/100*$AG$57</f>
        <v>6450037317.22332</v>
      </c>
      <c r="AH80" s="40" t="n">
        <f aca="false">(AG80-AG79)/AG79</f>
        <v>0.00204959456145981</v>
      </c>
      <c r="AI80" s="40"/>
      <c r="AJ80" s="40" t="n">
        <f aca="false">AB80/AG80</f>
        <v>-0.0119385408949034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12947343</v>
      </c>
      <c r="AX80" s="7"/>
      <c r="AY80" s="40" t="n">
        <f aca="false">(AW80-AW79)/AW79</f>
        <v>0.000808540975442075</v>
      </c>
      <c r="AZ80" s="39" t="n">
        <f aca="false">workers_and_wage_low!B68</f>
        <v>6723.1009070862</v>
      </c>
      <c r="BA80" s="40" t="n">
        <f aca="false">(AZ80-AZ79)/AZ79</f>
        <v>0.00124005095400977</v>
      </c>
      <c r="BB80" s="40"/>
      <c r="BC80" s="40"/>
      <c r="BD80" s="40"/>
      <c r="BE80" s="40"/>
      <c r="BF80" s="7" t="n">
        <f aca="false">BF79*(1+AY80)*(1+BA80)*(1-BE80)</f>
        <v>113.519383619101</v>
      </c>
      <c r="BG80" s="7"/>
      <c r="BH80" s="7"/>
      <c r="BI80" s="40" t="n">
        <f aca="false">T87/AG87</f>
        <v>0.0159897966301663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139843676.170894</v>
      </c>
      <c r="E81" s="9"/>
      <c r="F81" s="67" t="n">
        <f aca="false">'Low pensions'!I81</f>
        <v>25418243.5051215</v>
      </c>
      <c r="G81" s="82" t="n">
        <f aca="false">'Low pensions'!K81</f>
        <v>2559955.86142515</v>
      </c>
      <c r="H81" s="82" t="n">
        <f aca="false">'Low pensions'!V81</f>
        <v>14084121.8404722</v>
      </c>
      <c r="I81" s="82" t="n">
        <f aca="false">'Low pensions'!M81</f>
        <v>79173.8926213961</v>
      </c>
      <c r="J81" s="82" t="n">
        <f aca="false">'Low pensions'!W81</f>
        <v>435591.397128003</v>
      </c>
      <c r="K81" s="9"/>
      <c r="L81" s="82" t="n">
        <f aca="false">'Low pensions'!N81</f>
        <v>4142746.5971896</v>
      </c>
      <c r="M81" s="67"/>
      <c r="N81" s="82" t="n">
        <f aca="false">'Low pensions'!L81</f>
        <v>1117968.86133966</v>
      </c>
      <c r="O81" s="9"/>
      <c r="P81" s="82" t="n">
        <f aca="false">'Low pensions'!X81</f>
        <v>27647466.6075552</v>
      </c>
      <c r="Q81" s="67"/>
      <c r="R81" s="82" t="n">
        <f aca="false">'Low SIPA income'!G76</f>
        <v>27118892.0511254</v>
      </c>
      <c r="S81" s="67"/>
      <c r="T81" s="82" t="n">
        <f aca="false">'Low SIPA income'!J76</f>
        <v>103691434.197954</v>
      </c>
      <c r="U81" s="9"/>
      <c r="V81" s="82" t="n">
        <f aca="false">'Low SIPA income'!F76</f>
        <v>119873.388076536</v>
      </c>
      <c r="W81" s="67"/>
      <c r="X81" s="82" t="n">
        <f aca="false">'Low SIPA income'!M76</f>
        <v>301087.39039149</v>
      </c>
      <c r="Y81" s="9"/>
      <c r="Z81" s="9" t="n">
        <f aca="false">R81+V81-N81-L81-F81</f>
        <v>-3440193.52444877</v>
      </c>
      <c r="AA81" s="9"/>
      <c r="AB81" s="9" t="n">
        <f aca="false">T81-P81-D81</f>
        <v>-63799708.580495</v>
      </c>
      <c r="AC81" s="50"/>
      <c r="AD81" s="9"/>
      <c r="AE81" s="9"/>
      <c r="AF81" s="9"/>
      <c r="AG81" s="9" t="n">
        <f aca="false">BF81/100*$AG$57</f>
        <v>6496280823.74075</v>
      </c>
      <c r="AH81" s="40" t="n">
        <f aca="false">(AG81-AG80)/AG80</f>
        <v>0.00716949441423381</v>
      </c>
      <c r="AI81" s="40" t="n">
        <f aca="false">(AG81-AG77)/AG77</f>
        <v>0.0206583332179578</v>
      </c>
      <c r="AJ81" s="40" t="n">
        <f aca="false">AB81/AG81</f>
        <v>-0.00982095914747682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12980398</v>
      </c>
      <c r="AX81" s="7"/>
      <c r="AY81" s="40" t="n">
        <f aca="false">(AW81-AW80)/AW80</f>
        <v>0.00255303346794782</v>
      </c>
      <c r="AZ81" s="39" t="n">
        <f aca="false">workers_and_wage_low!B69</f>
        <v>6754.05880331653</v>
      </c>
      <c r="BA81" s="40" t="n">
        <f aca="false">(AZ81-AZ80)/AZ80</f>
        <v>0.00460470498036101</v>
      </c>
      <c r="BB81" s="40"/>
      <c r="BC81" s="40"/>
      <c r="BD81" s="40"/>
      <c r="BE81" s="40"/>
      <c r="BF81" s="7" t="n">
        <f aca="false">BF80*(1+AY81)*(1+BA81)*(1-BE81)</f>
        <v>114.333260205865</v>
      </c>
      <c r="BG81" s="7"/>
      <c r="BH81" s="7"/>
      <c r="BI81" s="40" t="n">
        <f aca="false">T88/AG88</f>
        <v>0.0138878912254898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140408807.305135</v>
      </c>
      <c r="E82" s="6"/>
      <c r="F82" s="8" t="n">
        <f aca="false">'Low pensions'!I82</f>
        <v>25520962.7783541</v>
      </c>
      <c r="G82" s="81" t="n">
        <f aca="false">'Low pensions'!K82</f>
        <v>2620818.984625</v>
      </c>
      <c r="H82" s="81" t="n">
        <f aca="false">'Low pensions'!V82</f>
        <v>14418972.7867932</v>
      </c>
      <c r="I82" s="81" t="n">
        <f aca="false">'Low pensions'!M82</f>
        <v>81056.2572564427</v>
      </c>
      <c r="J82" s="81" t="n">
        <f aca="false">'Low pensions'!W82</f>
        <v>445947.611962674</v>
      </c>
      <c r="K82" s="6"/>
      <c r="L82" s="81" t="n">
        <f aca="false">'Low pensions'!N82</f>
        <v>4917741.07408395</v>
      </c>
      <c r="M82" s="8"/>
      <c r="N82" s="81" t="n">
        <f aca="false">'Low pensions'!L82</f>
        <v>1123333.45841354</v>
      </c>
      <c r="O82" s="6"/>
      <c r="P82" s="81" t="n">
        <f aca="false">'Low pensions'!X82</f>
        <v>31698431.0626172</v>
      </c>
      <c r="Q82" s="8"/>
      <c r="R82" s="81" t="n">
        <f aca="false">'Low SIPA income'!G77</f>
        <v>23474851.7365906</v>
      </c>
      <c r="S82" s="8"/>
      <c r="T82" s="81" t="n">
        <f aca="false">'Low SIPA income'!J77</f>
        <v>89758130.2201616</v>
      </c>
      <c r="U82" s="6"/>
      <c r="V82" s="81" t="n">
        <f aca="false">'Low SIPA income'!F77</f>
        <v>122735.463523756</v>
      </c>
      <c r="W82" s="8"/>
      <c r="X82" s="81" t="n">
        <f aca="false">'Low SIPA income'!M77</f>
        <v>308276.098755657</v>
      </c>
      <c r="Y82" s="6"/>
      <c r="Z82" s="6" t="n">
        <f aca="false">R82+V82-N82-L82-F82</f>
        <v>-7964450.11073719</v>
      </c>
      <c r="AA82" s="6"/>
      <c r="AB82" s="6" t="n">
        <f aca="false">T82-P82-D82</f>
        <v>-82349108.1475903</v>
      </c>
      <c r="AC82" s="50"/>
      <c r="AD82" s="6"/>
      <c r="AE82" s="6"/>
      <c r="AF82" s="6"/>
      <c r="AG82" s="6" t="n">
        <f aca="false">BF82/100*$AG$57</f>
        <v>6462801123.8326</v>
      </c>
      <c r="AH82" s="61" t="n">
        <f aca="false">(AG82-AG81)/AG81</f>
        <v>-0.00515367189574079</v>
      </c>
      <c r="AI82" s="61"/>
      <c r="AJ82" s="61" t="n">
        <f aca="false">AB82/AG82</f>
        <v>-0.0127420148894749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0.00172242752302892</v>
      </c>
      <c r="AV82" s="5"/>
      <c r="AW82" s="65" t="n">
        <f aca="false">workers_and_wage_low!C70</f>
        <v>12919726</v>
      </c>
      <c r="AX82" s="5"/>
      <c r="AY82" s="61" t="n">
        <f aca="false">(AW82-AW81)/AW81</f>
        <v>-0.00467412478415531</v>
      </c>
      <c r="AZ82" s="66" t="n">
        <f aca="false">workers_and_wage_low!B70</f>
        <v>6750.80470385899</v>
      </c>
      <c r="BA82" s="61" t="n">
        <f aca="false">(AZ82-AZ81)/AZ81</f>
        <v>-0.000481799100703108</v>
      </c>
      <c r="BB82" s="61"/>
      <c r="BC82" s="61"/>
      <c r="BD82" s="61"/>
      <c r="BE82" s="61"/>
      <c r="BF82" s="5" t="n">
        <f aca="false">BF81*(1+AY82)*(1+BA82)*(1-BE82)</f>
        <v>113.744024095994</v>
      </c>
      <c r="BG82" s="5"/>
      <c r="BH82" s="5"/>
      <c r="BI82" s="61" t="n">
        <f aca="false">T89/AG89</f>
        <v>0.0160117838669705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141146271.73832</v>
      </c>
      <c r="E83" s="9"/>
      <c r="F83" s="67" t="n">
        <f aca="false">'Low pensions'!I83</f>
        <v>25655005.668618</v>
      </c>
      <c r="G83" s="82" t="n">
        <f aca="false">'Low pensions'!K83</f>
        <v>2674730.92951246</v>
      </c>
      <c r="H83" s="82" t="n">
        <f aca="false">'Low pensions'!V83</f>
        <v>14715580.4009687</v>
      </c>
      <c r="I83" s="82" t="n">
        <f aca="false">'Low pensions'!M83</f>
        <v>82723.6369952308</v>
      </c>
      <c r="J83" s="82" t="n">
        <f aca="false">'Low pensions'!W83</f>
        <v>455121.043328929</v>
      </c>
      <c r="K83" s="9"/>
      <c r="L83" s="82" t="n">
        <f aca="false">'Low pensions'!N83</f>
        <v>4097345.34545752</v>
      </c>
      <c r="M83" s="67"/>
      <c r="N83" s="82" t="n">
        <f aca="false">'Low pensions'!L83</f>
        <v>1129683.62454197</v>
      </c>
      <c r="O83" s="9"/>
      <c r="P83" s="82" t="n">
        <f aca="false">'Low pensions'!X83</f>
        <v>27476330.4672141</v>
      </c>
      <c r="Q83" s="67"/>
      <c r="R83" s="82" t="n">
        <f aca="false">'Low SIPA income'!G78</f>
        <v>27116941.7595142</v>
      </c>
      <c r="S83" s="67"/>
      <c r="T83" s="82" t="n">
        <f aca="false">'Low SIPA income'!J78</f>
        <v>103683977.088944</v>
      </c>
      <c r="U83" s="9"/>
      <c r="V83" s="82" t="n">
        <f aca="false">'Low SIPA income'!F78</f>
        <v>121326.143756955</v>
      </c>
      <c r="W83" s="67"/>
      <c r="X83" s="82" t="n">
        <f aca="false">'Low SIPA income'!M78</f>
        <v>304736.293819615</v>
      </c>
      <c r="Y83" s="9"/>
      <c r="Z83" s="9" t="n">
        <f aca="false">R83+V83-N83-L83-F83</f>
        <v>-3643766.73534639</v>
      </c>
      <c r="AA83" s="9"/>
      <c r="AB83" s="9" t="n">
        <f aca="false">T83-P83-D83</f>
        <v>-64938625.116591</v>
      </c>
      <c r="AC83" s="50"/>
      <c r="AD83" s="9"/>
      <c r="AE83" s="9"/>
      <c r="AF83" s="9"/>
      <c r="AG83" s="9" t="n">
        <f aca="false">BF83/100*$AG$57</f>
        <v>6503747185.2948</v>
      </c>
      <c r="AH83" s="40" t="n">
        <f aca="false">(AG83-AG82)/AG82</f>
        <v>0.00633565240174284</v>
      </c>
      <c r="AI83" s="40"/>
      <c r="AJ83" s="40" t="n">
        <f aca="false">AB83/AG83</f>
        <v>-0.00998480157153394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13021970</v>
      </c>
      <c r="AX83" s="7"/>
      <c r="AY83" s="40" t="n">
        <f aca="false">(AW83-AW82)/AW82</f>
        <v>0.00791379012217442</v>
      </c>
      <c r="AZ83" s="39" t="n">
        <f aca="false">workers_and_wage_low!B71</f>
        <v>6740.2346534729</v>
      </c>
      <c r="BA83" s="40" t="n">
        <f aca="false">(AZ83-AZ82)/AZ82</f>
        <v>-0.00156574672943029</v>
      </c>
      <c r="BB83" s="40"/>
      <c r="BC83" s="40"/>
      <c r="BD83" s="40"/>
      <c r="BE83" s="40"/>
      <c r="BF83" s="7" t="n">
        <f aca="false">BF82*(1+AY83)*(1+BA83)*(1-BE83)</f>
        <v>114.464666695442</v>
      </c>
      <c r="BG83" s="7"/>
      <c r="BH83" s="7"/>
      <c r="BI83" s="40" t="n">
        <f aca="false">T90/AG90</f>
        <v>0.0139809853392816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141445144.906186</v>
      </c>
      <c r="E84" s="9"/>
      <c r="F84" s="67" t="n">
        <f aca="false">'Low pensions'!I84</f>
        <v>25709329.4047065</v>
      </c>
      <c r="G84" s="82" t="n">
        <f aca="false">'Low pensions'!K84</f>
        <v>2748527.03953662</v>
      </c>
      <c r="H84" s="82" t="n">
        <f aca="false">'Low pensions'!V84</f>
        <v>15121584.8249491</v>
      </c>
      <c r="I84" s="82" t="n">
        <f aca="false">'Low pensions'!M84</f>
        <v>85005.9909135043</v>
      </c>
      <c r="J84" s="82" t="n">
        <f aca="false">'Low pensions'!W84</f>
        <v>467677.881183995</v>
      </c>
      <c r="K84" s="9"/>
      <c r="L84" s="82" t="n">
        <f aca="false">'Low pensions'!N84</f>
        <v>4066322.55317076</v>
      </c>
      <c r="M84" s="67"/>
      <c r="N84" s="82" t="n">
        <f aca="false">'Low pensions'!L84</f>
        <v>1132818.93204825</v>
      </c>
      <c r="O84" s="9"/>
      <c r="P84" s="82" t="n">
        <f aca="false">'Low pensions'!X84</f>
        <v>27332602.5873963</v>
      </c>
      <c r="Q84" s="67"/>
      <c r="R84" s="82" t="n">
        <f aca="false">'Low SIPA income'!G79</f>
        <v>23657793.8220866</v>
      </c>
      <c r="S84" s="67"/>
      <c r="T84" s="82" t="n">
        <f aca="false">'Low SIPA income'!J79</f>
        <v>90457625.1399568</v>
      </c>
      <c r="U84" s="9"/>
      <c r="V84" s="82" t="n">
        <f aca="false">'Low SIPA income'!F79</f>
        <v>117215.536706394</v>
      </c>
      <c r="W84" s="67"/>
      <c r="X84" s="82" t="n">
        <f aca="false">'Low SIPA income'!M79</f>
        <v>294411.634029505</v>
      </c>
      <c r="Y84" s="9"/>
      <c r="Z84" s="9" t="n">
        <f aca="false">R84+V84-N84-L84-F84</f>
        <v>-7133461.53113252</v>
      </c>
      <c r="AA84" s="9"/>
      <c r="AB84" s="9" t="n">
        <f aca="false">T84-P84-D84</f>
        <v>-78320122.3536251</v>
      </c>
      <c r="AC84" s="50"/>
      <c r="AD84" s="9"/>
      <c r="AE84" s="9"/>
      <c r="AF84" s="9"/>
      <c r="AG84" s="9" t="n">
        <f aca="false">BF84/100*$AG$57</f>
        <v>6499159181.21912</v>
      </c>
      <c r="AH84" s="40" t="n">
        <f aca="false">(AG84-AG83)/AG83</f>
        <v>-0.000705440101676869</v>
      </c>
      <c r="AI84" s="40"/>
      <c r="AJ84" s="40" t="n">
        <f aca="false">AB84/AG84</f>
        <v>-0.0120508084461064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12998834</v>
      </c>
      <c r="AX84" s="7"/>
      <c r="AY84" s="40" t="n">
        <f aca="false">(AW84-AW83)/AW83</f>
        <v>-0.00177668970209577</v>
      </c>
      <c r="AZ84" s="39" t="n">
        <f aca="false">workers_and_wage_low!B72</f>
        <v>6747.4679785263</v>
      </c>
      <c r="BA84" s="40" t="n">
        <f aca="false">(AZ84-AZ83)/AZ83</f>
        <v>0.00107315626610574</v>
      </c>
      <c r="BB84" s="40"/>
      <c r="BC84" s="40"/>
      <c r="BD84" s="40"/>
      <c r="BE84" s="40"/>
      <c r="BF84" s="7" t="n">
        <f aca="false">BF83*(1+AY84)*(1+BA84)*(1-BE84)</f>
        <v>114.38391872933</v>
      </c>
      <c r="BG84" s="7"/>
      <c r="BH84" s="7"/>
      <c r="BI84" s="40" t="n">
        <f aca="false">T91/AG91</f>
        <v>0.0160114046837445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142428608.390435</v>
      </c>
      <c r="E85" s="9"/>
      <c r="F85" s="67" t="n">
        <f aca="false">'Low pensions'!I85</f>
        <v>25888085.5344473</v>
      </c>
      <c r="G85" s="82" t="n">
        <f aca="false">'Low pensions'!K85</f>
        <v>2818459.53242947</v>
      </c>
      <c r="H85" s="82" t="n">
        <f aca="false">'Low pensions'!V85</f>
        <v>15506332.7674243</v>
      </c>
      <c r="I85" s="82" t="n">
        <f aca="false">'Low pensions'!M85</f>
        <v>87168.8515184368</v>
      </c>
      <c r="J85" s="82" t="n">
        <f aca="false">'Low pensions'!W85</f>
        <v>479577.302085287</v>
      </c>
      <c r="K85" s="9"/>
      <c r="L85" s="82" t="n">
        <f aca="false">'Low pensions'!N85</f>
        <v>4167096.32739055</v>
      </c>
      <c r="M85" s="67"/>
      <c r="N85" s="82" t="n">
        <f aca="false">'Low pensions'!L85</f>
        <v>1141946.05092381</v>
      </c>
      <c r="O85" s="9"/>
      <c r="P85" s="82" t="n">
        <f aca="false">'Low pensions'!X85</f>
        <v>27905732.895999</v>
      </c>
      <c r="Q85" s="67"/>
      <c r="R85" s="82" t="n">
        <f aca="false">'Low SIPA income'!G80</f>
        <v>27395009.3186991</v>
      </c>
      <c r="S85" s="67"/>
      <c r="T85" s="82" t="n">
        <f aca="false">'Low SIPA income'!J80</f>
        <v>104747192.502075</v>
      </c>
      <c r="U85" s="9"/>
      <c r="V85" s="82" t="n">
        <f aca="false">'Low SIPA income'!F80</f>
        <v>118419.936405916</v>
      </c>
      <c r="W85" s="67"/>
      <c r="X85" s="82" t="n">
        <f aca="false">'Low SIPA income'!M80</f>
        <v>297436.738836636</v>
      </c>
      <c r="Y85" s="9"/>
      <c r="Z85" s="9" t="n">
        <f aca="false">R85+V85-N85-L85-F85</f>
        <v>-3683698.65765659</v>
      </c>
      <c r="AA85" s="9"/>
      <c r="AB85" s="9" t="n">
        <f aca="false">T85-P85-D85</f>
        <v>-65587148.7843583</v>
      </c>
      <c r="AC85" s="50"/>
      <c r="AD85" s="9"/>
      <c r="AE85" s="9"/>
      <c r="AF85" s="9"/>
      <c r="AG85" s="9" t="n">
        <f aca="false">BF85/100*$AG$57</f>
        <v>6540839391.87624</v>
      </c>
      <c r="AH85" s="40" t="n">
        <f aca="false">(AG85-AG84)/AG84</f>
        <v>0.00641316968779049</v>
      </c>
      <c r="AI85" s="40" t="n">
        <f aca="false">(AG85-AG81)/AG81</f>
        <v>0.00685908896866782</v>
      </c>
      <c r="AJ85" s="40" t="n">
        <f aca="false">AB85/AG85</f>
        <v>-0.0100273290406454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13022102</v>
      </c>
      <c r="AX85" s="7"/>
      <c r="AY85" s="40" t="n">
        <f aca="false">(AW85-AW84)/AW84</f>
        <v>0.00179000670367819</v>
      </c>
      <c r="AZ85" s="39" t="n">
        <f aca="false">workers_and_wage_low!B73</f>
        <v>6778.60688387179</v>
      </c>
      <c r="BA85" s="40" t="n">
        <f aca="false">(AZ85-AZ84)/AZ84</f>
        <v>0.00461490227809756</v>
      </c>
      <c r="BB85" s="40"/>
      <c r="BC85" s="40"/>
      <c r="BD85" s="40"/>
      <c r="BE85" s="40"/>
      <c r="BF85" s="7" t="n">
        <f aca="false">BF84*(1+AY85)*(1+BA85)*(1-BE85)</f>
        <v>115.117482209695</v>
      </c>
      <c r="BG85" s="7"/>
      <c r="BH85" s="7"/>
      <c r="BI85" s="40" t="n">
        <f aca="false">T92/AG92</f>
        <v>0.0139389582987464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142600552.911826</v>
      </c>
      <c r="E86" s="6"/>
      <c r="F86" s="8" t="n">
        <f aca="false">'Low pensions'!I86</f>
        <v>25919338.4865561</v>
      </c>
      <c r="G86" s="81" t="n">
        <f aca="false">'Low pensions'!K86</f>
        <v>2910882.20316075</v>
      </c>
      <c r="H86" s="81" t="n">
        <f aca="false">'Low pensions'!V86</f>
        <v>16014815.0326914</v>
      </c>
      <c r="I86" s="81" t="n">
        <f aca="false">'Low pensions'!M86</f>
        <v>90027.2846338372</v>
      </c>
      <c r="J86" s="81" t="n">
        <f aca="false">'Low pensions'!W86</f>
        <v>495303.557712104</v>
      </c>
      <c r="K86" s="6"/>
      <c r="L86" s="81" t="n">
        <f aca="false">'Low pensions'!N86</f>
        <v>4883685.35019648</v>
      </c>
      <c r="M86" s="8"/>
      <c r="N86" s="81" t="n">
        <f aca="false">'Low pensions'!L86</f>
        <v>1144309.40607768</v>
      </c>
      <c r="O86" s="6"/>
      <c r="P86" s="81" t="n">
        <f aca="false">'Low pensions'!X86</f>
        <v>31637119.224614</v>
      </c>
      <c r="Q86" s="8"/>
      <c r="R86" s="81" t="n">
        <f aca="false">'Low SIPA income'!G81</f>
        <v>23778881.3329311</v>
      </c>
      <c r="S86" s="8"/>
      <c r="T86" s="81" t="n">
        <f aca="false">'Low SIPA income'!J81</f>
        <v>90920613.7325313</v>
      </c>
      <c r="U86" s="6"/>
      <c r="V86" s="81" t="n">
        <f aca="false">'Low SIPA income'!F81</f>
        <v>121459.68130093</v>
      </c>
      <c r="W86" s="8"/>
      <c r="X86" s="81" t="n">
        <f aca="false">'Low SIPA income'!M81</f>
        <v>305071.701630139</v>
      </c>
      <c r="Y86" s="6"/>
      <c r="Z86" s="6" t="n">
        <f aca="false">R86+V86-N86-L86-F86</f>
        <v>-8046992.22859824</v>
      </c>
      <c r="AA86" s="6"/>
      <c r="AB86" s="6" t="n">
        <f aca="false">T86-P86-D86</f>
        <v>-83317058.4039085</v>
      </c>
      <c r="AC86" s="50"/>
      <c r="AD86" s="6"/>
      <c r="AE86" s="6"/>
      <c r="AF86" s="6"/>
      <c r="AG86" s="6" t="n">
        <f aca="false">BF86/100*$AG$57</f>
        <v>6542096632.76863</v>
      </c>
      <c r="AH86" s="61" t="n">
        <f aca="false">(AG86-AG85)/AG85</f>
        <v>0.000192213998396616</v>
      </c>
      <c r="AI86" s="61"/>
      <c r="AJ86" s="61" t="n">
        <f aca="false">AB86/AG86</f>
        <v>-0.0127355285439507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0.00199453144427492</v>
      </c>
      <c r="AV86" s="5"/>
      <c r="AW86" s="65" t="n">
        <f aca="false">workers_and_wage_low!C74</f>
        <v>13025989</v>
      </c>
      <c r="AX86" s="5"/>
      <c r="AY86" s="61" t="n">
        <f aca="false">(AW86-AW85)/AW85</f>
        <v>0.000298492516799515</v>
      </c>
      <c r="AZ86" s="66" t="n">
        <f aca="false">workers_and_wage_low!B74</f>
        <v>6777.88667855124</v>
      </c>
      <c r="BA86" s="61" t="n">
        <f aca="false">(AZ86-AZ85)/AZ85</f>
        <v>-0.000106246804526789</v>
      </c>
      <c r="BB86" s="61"/>
      <c r="BC86" s="61"/>
      <c r="BD86" s="61"/>
      <c r="BE86" s="61"/>
      <c r="BF86" s="5" t="n">
        <f aca="false">BF85*(1+AY86)*(1+BA86)*(1-BE86)</f>
        <v>115.139609401236</v>
      </c>
      <c r="BG86" s="5"/>
      <c r="BH86" s="5"/>
      <c r="BI86" s="61" t="n">
        <f aca="false">T93/AG93</f>
        <v>0.0160243893515916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142341833.630029</v>
      </c>
      <c r="E87" s="9"/>
      <c r="F87" s="67" t="n">
        <f aca="false">'Low pensions'!I87</f>
        <v>25872313.1945712</v>
      </c>
      <c r="G87" s="82" t="n">
        <f aca="false">'Low pensions'!K87</f>
        <v>2956250.06579973</v>
      </c>
      <c r="H87" s="82" t="n">
        <f aca="false">'Low pensions'!V87</f>
        <v>16264415.6272476</v>
      </c>
      <c r="I87" s="82" t="n">
        <f aca="false">'Low pensions'!M87</f>
        <v>91430.4144061776</v>
      </c>
      <c r="J87" s="82" t="n">
        <f aca="false">'Low pensions'!W87</f>
        <v>503023.163729308</v>
      </c>
      <c r="K87" s="9"/>
      <c r="L87" s="82" t="n">
        <f aca="false">'Low pensions'!N87</f>
        <v>4087365.92973761</v>
      </c>
      <c r="M87" s="67"/>
      <c r="N87" s="82" t="n">
        <f aca="false">'Low pensions'!L87</f>
        <v>1142328.41906244</v>
      </c>
      <c r="O87" s="9"/>
      <c r="P87" s="82" t="n">
        <f aca="false">'Low pensions'!X87</f>
        <v>27494115.1602375</v>
      </c>
      <c r="Q87" s="67"/>
      <c r="R87" s="82" t="n">
        <f aca="false">'Low SIPA income'!G82</f>
        <v>27475591.7496085</v>
      </c>
      <c r="S87" s="67"/>
      <c r="T87" s="82" t="n">
        <f aca="false">'Low SIPA income'!J82</f>
        <v>105055306.410874</v>
      </c>
      <c r="U87" s="9"/>
      <c r="V87" s="82" t="n">
        <f aca="false">'Low SIPA income'!F82</f>
        <v>121423.044015251</v>
      </c>
      <c r="W87" s="67"/>
      <c r="X87" s="82" t="n">
        <f aca="false">'Low SIPA income'!M82</f>
        <v>304979.679331337</v>
      </c>
      <c r="Y87" s="9"/>
      <c r="Z87" s="9" t="n">
        <f aca="false">R87+V87-N87-L87-F87</f>
        <v>-3504992.74974742</v>
      </c>
      <c r="AA87" s="9"/>
      <c r="AB87" s="9" t="n">
        <f aca="false">T87-P87-D87</f>
        <v>-64780642.3793926</v>
      </c>
      <c r="AC87" s="50"/>
      <c r="AD87" s="9"/>
      <c r="AE87" s="9"/>
      <c r="AF87" s="9"/>
      <c r="AG87" s="9" t="n">
        <f aca="false">BF87/100*$AG$57</f>
        <v>6570146502.84399</v>
      </c>
      <c r="AH87" s="40" t="n">
        <f aca="false">(AG87-AG86)/AG86</f>
        <v>0.00428759641593648</v>
      </c>
      <c r="AI87" s="40"/>
      <c r="AJ87" s="40" t="n">
        <f aca="false">AB87/AG87</f>
        <v>-0.00985984747088231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13079618</v>
      </c>
      <c r="AX87" s="7"/>
      <c r="AY87" s="40" t="n">
        <f aca="false">(AW87-AW86)/AW86</f>
        <v>0.00411707702194436</v>
      </c>
      <c r="AZ87" s="39" t="n">
        <f aca="false">workers_and_wage_low!B75</f>
        <v>6779.03770083282</v>
      </c>
      <c r="BA87" s="40" t="n">
        <f aca="false">(AZ87-AZ86)/AZ86</f>
        <v>0.000169820231021031</v>
      </c>
      <c r="BB87" s="40"/>
      <c r="BC87" s="40"/>
      <c r="BD87" s="40"/>
      <c r="BE87" s="40"/>
      <c r="BF87" s="7" t="n">
        <f aca="false">BF86*(1+AY87)*(1+BA87)*(1-BE87)</f>
        <v>115.633281577837</v>
      </c>
      <c r="BG87" s="7"/>
      <c r="BH87" s="7"/>
      <c r="BI87" s="40" t="n">
        <f aca="false">T94/AG94</f>
        <v>0.0140023378852627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142603590.969874</v>
      </c>
      <c r="E88" s="9"/>
      <c r="F88" s="67" t="n">
        <f aca="false">'Low pensions'!I88</f>
        <v>25919890.6895686</v>
      </c>
      <c r="G88" s="82" t="n">
        <f aca="false">'Low pensions'!K88</f>
        <v>2978342.98938876</v>
      </c>
      <c r="H88" s="82" t="n">
        <f aca="false">'Low pensions'!V88</f>
        <v>16385964.3743681</v>
      </c>
      <c r="I88" s="82" t="n">
        <f aca="false">'Low pensions'!M88</f>
        <v>92113.700702745</v>
      </c>
      <c r="J88" s="82" t="n">
        <f aca="false">'Low pensions'!W88</f>
        <v>506782.403330972</v>
      </c>
      <c r="K88" s="9"/>
      <c r="L88" s="82" t="n">
        <f aca="false">'Low pensions'!N88</f>
        <v>4069342.10159115</v>
      </c>
      <c r="M88" s="67"/>
      <c r="N88" s="82" t="n">
        <f aca="false">'Low pensions'!L88</f>
        <v>1144592.81929019</v>
      </c>
      <c r="O88" s="9"/>
      <c r="P88" s="82" t="n">
        <f aca="false">'Low pensions'!X88</f>
        <v>27413047.4922508</v>
      </c>
      <c r="Q88" s="67"/>
      <c r="R88" s="82" t="n">
        <f aca="false">'Low SIPA income'!G83</f>
        <v>23898065.4962224</v>
      </c>
      <c r="S88" s="67"/>
      <c r="T88" s="82" t="n">
        <f aca="false">'Low SIPA income'!J83</f>
        <v>91376324.7107698</v>
      </c>
      <c r="U88" s="9"/>
      <c r="V88" s="82" t="n">
        <f aca="false">'Low SIPA income'!F83</f>
        <v>125136.749864669</v>
      </c>
      <c r="W88" s="67"/>
      <c r="X88" s="82" t="n">
        <f aca="false">'Low SIPA income'!M83</f>
        <v>314307.437733968</v>
      </c>
      <c r="Y88" s="9"/>
      <c r="Z88" s="9" t="n">
        <f aca="false">R88+V88-N88-L88-F88</f>
        <v>-7110623.36436286</v>
      </c>
      <c r="AA88" s="9"/>
      <c r="AB88" s="9" t="n">
        <f aca="false">T88-P88-D88</f>
        <v>-78640313.7513554</v>
      </c>
      <c r="AC88" s="50"/>
      <c r="AD88" s="9"/>
      <c r="AE88" s="9"/>
      <c r="AF88" s="9"/>
      <c r="AG88" s="9" t="n">
        <f aca="false">BF88/100*$AG$57</f>
        <v>6579568001.15615</v>
      </c>
      <c r="AH88" s="40" t="n">
        <f aca="false">(AG88-AG87)/AG87</f>
        <v>0.00143398603182996</v>
      </c>
      <c r="AI88" s="40"/>
      <c r="AJ88" s="40" t="n">
        <f aca="false">AB88/AG88</f>
        <v>-0.0119522001653508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13126457</v>
      </c>
      <c r="AX88" s="7"/>
      <c r="AY88" s="40" t="n">
        <f aca="false">(AW88-AW87)/AW87</f>
        <v>0.00358106788745665</v>
      </c>
      <c r="AZ88" s="39" t="n">
        <f aca="false">workers_and_wage_low!B76</f>
        <v>6764.53448897301</v>
      </c>
      <c r="BA88" s="40" t="n">
        <f aca="false">(AZ88-AZ87)/AZ87</f>
        <v>-0.00213942044577053</v>
      </c>
      <c r="BB88" s="40"/>
      <c r="BC88" s="40"/>
      <c r="BD88" s="40"/>
      <c r="BE88" s="40"/>
      <c r="BF88" s="7" t="n">
        <f aca="false">BF87*(1+AY88)*(1+BA88)*(1-BE88)</f>
        <v>115.799098088435</v>
      </c>
      <c r="BG88" s="7"/>
      <c r="BH88" s="7"/>
      <c r="BI88" s="40" t="n">
        <f aca="false">T95/AG95</f>
        <v>0.0161102854896087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142848985.072835</v>
      </c>
      <c r="E89" s="9"/>
      <c r="F89" s="67" t="n">
        <f aca="false">'Low pensions'!I89</f>
        <v>25964493.972567</v>
      </c>
      <c r="G89" s="82" t="n">
        <f aca="false">'Low pensions'!K89</f>
        <v>3074261.22728638</v>
      </c>
      <c r="H89" s="82" t="n">
        <f aca="false">'Low pensions'!V89</f>
        <v>16913678.2188254</v>
      </c>
      <c r="I89" s="82" t="n">
        <f aca="false">'Low pensions'!M89</f>
        <v>95080.2441428783</v>
      </c>
      <c r="J89" s="82" t="n">
        <f aca="false">'Low pensions'!W89</f>
        <v>523103.450066767</v>
      </c>
      <c r="K89" s="9"/>
      <c r="L89" s="82" t="n">
        <f aca="false">'Low pensions'!N89</f>
        <v>4024035.13771145</v>
      </c>
      <c r="M89" s="67"/>
      <c r="N89" s="82" t="n">
        <f aca="false">'Low pensions'!L89</f>
        <v>1147207.57216262</v>
      </c>
      <c r="O89" s="9"/>
      <c r="P89" s="82" t="n">
        <f aca="false">'Low pensions'!X89</f>
        <v>27192335.0401261</v>
      </c>
      <c r="Q89" s="67"/>
      <c r="R89" s="82" t="n">
        <f aca="false">'Low SIPA income'!G84</f>
        <v>27609704.7650037</v>
      </c>
      <c r="S89" s="67"/>
      <c r="T89" s="82" t="n">
        <f aca="false">'Low SIPA income'!J84</f>
        <v>105568099.14904</v>
      </c>
      <c r="U89" s="9"/>
      <c r="V89" s="82" t="n">
        <f aca="false">'Low SIPA income'!F84</f>
        <v>123135.697017891</v>
      </c>
      <c r="W89" s="67"/>
      <c r="X89" s="82" t="n">
        <f aca="false">'Low SIPA income'!M84</f>
        <v>309281.369902407</v>
      </c>
      <c r="Y89" s="9"/>
      <c r="Z89" s="9" t="n">
        <f aca="false">R89+V89-N89-L89-F89</f>
        <v>-3402896.22041944</v>
      </c>
      <c r="AA89" s="9"/>
      <c r="AB89" s="9" t="n">
        <f aca="false">T89-P89-D89</f>
        <v>-64473220.9639211</v>
      </c>
      <c r="AC89" s="50"/>
      <c r="AD89" s="9"/>
      <c r="AE89" s="9"/>
      <c r="AF89" s="9"/>
      <c r="AG89" s="9" t="n">
        <f aca="false">BF89/100*$AG$57</f>
        <v>6593150396.36583</v>
      </c>
      <c r="AH89" s="40" t="n">
        <f aca="false">(AG89-AG88)/AG88</f>
        <v>0.00206432933093662</v>
      </c>
      <c r="AI89" s="40" t="n">
        <f aca="false">(AG89-AG85)/AG85</f>
        <v>0.00799759806891994</v>
      </c>
      <c r="AJ89" s="40" t="n">
        <f aca="false">AB89/AG89</f>
        <v>-0.0097788184840223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13055441</v>
      </c>
      <c r="AX89" s="7"/>
      <c r="AY89" s="40" t="n">
        <f aca="false">(AW89-AW88)/AW88</f>
        <v>-0.00541014227982463</v>
      </c>
      <c r="AZ89" s="39" t="n">
        <f aca="false">workers_and_wage_low!B77</f>
        <v>6815.37084187303</v>
      </c>
      <c r="BA89" s="40" t="n">
        <f aca="false">(AZ89-AZ88)/AZ88</f>
        <v>0.00751512953077407</v>
      </c>
      <c r="BB89" s="40"/>
      <c r="BC89" s="40"/>
      <c r="BD89" s="40"/>
      <c r="BE89" s="40"/>
      <c r="BF89" s="7" t="n">
        <f aca="false">BF88*(1+AY89)*(1+BA89)*(1-BE89)</f>
        <v>116.038145563114</v>
      </c>
      <c r="BG89" s="7"/>
      <c r="BH89" s="7"/>
      <c r="BI89" s="40" t="n">
        <f aca="false">T96/AG96</f>
        <v>0.0140659616737675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143243775.502614</v>
      </c>
      <c r="E90" s="6"/>
      <c r="F90" s="8" t="n">
        <f aca="false">'Low pensions'!I90</f>
        <v>26036251.8064024</v>
      </c>
      <c r="G90" s="81" t="n">
        <f aca="false">'Low pensions'!K90</f>
        <v>3169522.4618821</v>
      </c>
      <c r="H90" s="81" t="n">
        <f aca="false">'Low pensions'!V90</f>
        <v>17437777.4249628</v>
      </c>
      <c r="I90" s="81" t="n">
        <f aca="false">'Low pensions'!M90</f>
        <v>98026.467893261</v>
      </c>
      <c r="J90" s="81" t="n">
        <f aca="false">'Low pensions'!W90</f>
        <v>539312.703864831</v>
      </c>
      <c r="K90" s="6"/>
      <c r="L90" s="81" t="n">
        <f aca="false">'Low pensions'!N90</f>
        <v>4896322.60199643</v>
      </c>
      <c r="M90" s="8"/>
      <c r="N90" s="81" t="n">
        <f aca="false">'Low pensions'!L90</f>
        <v>1151867.55191634</v>
      </c>
      <c r="O90" s="6"/>
      <c r="P90" s="81" t="n">
        <f aca="false">'Low pensions'!X90</f>
        <v>31744276.6726697</v>
      </c>
      <c r="Q90" s="8"/>
      <c r="R90" s="81" t="n">
        <f aca="false">'Low SIPA income'!G85</f>
        <v>24239977.2871067</v>
      </c>
      <c r="S90" s="8"/>
      <c r="T90" s="81" t="n">
        <f aca="false">'Low SIPA income'!J85</f>
        <v>92683654.0772918</v>
      </c>
      <c r="U90" s="6"/>
      <c r="V90" s="81" t="n">
        <f aca="false">'Low SIPA income'!F85</f>
        <v>119887.915255745</v>
      </c>
      <c r="W90" s="8"/>
      <c r="X90" s="81" t="n">
        <f aca="false">'Low SIPA income'!M85</f>
        <v>301123.878477361</v>
      </c>
      <c r="Y90" s="6"/>
      <c r="Z90" s="6" t="n">
        <f aca="false">R90+V90-N90-L90-F90</f>
        <v>-7724576.7579528</v>
      </c>
      <c r="AA90" s="6"/>
      <c r="AB90" s="6" t="n">
        <f aca="false">T90-P90-D90</f>
        <v>-82304398.097992</v>
      </c>
      <c r="AC90" s="50"/>
      <c r="AD90" s="6"/>
      <c r="AE90" s="6"/>
      <c r="AF90" s="6"/>
      <c r="AG90" s="6" t="n">
        <f aca="false">BF90/100*$AG$57</f>
        <v>6629264807.02927</v>
      </c>
      <c r="AH90" s="61" t="n">
        <f aca="false">(AG90-AG89)/AG89</f>
        <v>0.00547756512324576</v>
      </c>
      <c r="AI90" s="61"/>
      <c r="AJ90" s="61" t="n">
        <f aca="false">AB90/AG90</f>
        <v>-0.0124153130842988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0.00490989447443006</v>
      </c>
      <c r="AV90" s="5"/>
      <c r="AW90" s="65" t="n">
        <f aca="false">workers_and_wage_low!C78</f>
        <v>13109342</v>
      </c>
      <c r="AX90" s="5"/>
      <c r="AY90" s="61" t="n">
        <f aca="false">(AW90-AW89)/AW89</f>
        <v>0.00412862346051734</v>
      </c>
      <c r="AZ90" s="66" t="n">
        <f aca="false">workers_and_wage_low!B78</f>
        <v>6824.52657895765</v>
      </c>
      <c r="BA90" s="61" t="n">
        <f aca="false">(AZ90-AZ89)/AZ89</f>
        <v>0.00134339528941966</v>
      </c>
      <c r="BB90" s="61"/>
      <c r="BC90" s="61"/>
      <c r="BD90" s="61"/>
      <c r="BE90" s="61"/>
      <c r="BF90" s="5" t="n">
        <f aca="false">BF89*(1+AY90)*(1+BA90)*(1-BE90)</f>
        <v>116.673752062217</v>
      </c>
      <c r="BG90" s="5"/>
      <c r="BH90" s="5"/>
      <c r="BI90" s="61" t="n">
        <f aca="false">T97/AG97</f>
        <v>0.0161327972843858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143454705.398546</v>
      </c>
      <c r="E91" s="9"/>
      <c r="F91" s="67" t="n">
        <f aca="false">'Low pensions'!I91</f>
        <v>26074590.8118128</v>
      </c>
      <c r="G91" s="82" t="n">
        <f aca="false">'Low pensions'!K91</f>
        <v>3202668.48509343</v>
      </c>
      <c r="H91" s="82" t="n">
        <f aca="false">'Low pensions'!V91</f>
        <v>17620137.0650137</v>
      </c>
      <c r="I91" s="82" t="n">
        <f aca="false">'Low pensions'!M91</f>
        <v>99051.6026317547</v>
      </c>
      <c r="J91" s="82" t="n">
        <f aca="false">'Low pensions'!W91</f>
        <v>544952.692732377</v>
      </c>
      <c r="K91" s="9"/>
      <c r="L91" s="82" t="n">
        <f aca="false">'Low pensions'!N91</f>
        <v>3953602.44893152</v>
      </c>
      <c r="M91" s="67"/>
      <c r="N91" s="82" t="n">
        <f aca="false">'Low pensions'!L91</f>
        <v>1153526.27066994</v>
      </c>
      <c r="O91" s="9"/>
      <c r="P91" s="82" t="n">
        <f aca="false">'Low pensions'!X91</f>
        <v>26861623.0980939</v>
      </c>
      <c r="Q91" s="67"/>
      <c r="R91" s="82" t="n">
        <f aca="false">'Low SIPA income'!G86</f>
        <v>27997683.026202</v>
      </c>
      <c r="S91" s="67"/>
      <c r="T91" s="82" t="n">
        <f aca="false">'Low SIPA income'!J86</f>
        <v>107051567.657467</v>
      </c>
      <c r="U91" s="9"/>
      <c r="V91" s="82" t="n">
        <f aca="false">'Low SIPA income'!F86</f>
        <v>123648.861969921</v>
      </c>
      <c r="W91" s="67"/>
      <c r="X91" s="82" t="n">
        <f aca="false">'Low SIPA income'!M86</f>
        <v>310570.292312346</v>
      </c>
      <c r="Y91" s="9"/>
      <c r="Z91" s="9" t="n">
        <f aca="false">R91+V91-N91-L91-F91</f>
        <v>-3060387.64324233</v>
      </c>
      <c r="AA91" s="9"/>
      <c r="AB91" s="9" t="n">
        <f aca="false">T91-P91-D91</f>
        <v>-63264760.8391731</v>
      </c>
      <c r="AC91" s="50"/>
      <c r="AD91" s="9"/>
      <c r="AE91" s="9"/>
      <c r="AF91" s="9"/>
      <c r="AG91" s="9" t="n">
        <f aca="false">BF91/100*$AG$57</f>
        <v>6685957276.82475</v>
      </c>
      <c r="AH91" s="40" t="n">
        <f aca="false">(AG91-AG90)/AG90</f>
        <v>0.00855184872617632</v>
      </c>
      <c r="AI91" s="40"/>
      <c r="AJ91" s="40" t="n">
        <f aca="false">AB91/AG91</f>
        <v>-0.00946233399642936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13154203</v>
      </c>
      <c r="AX91" s="7"/>
      <c r="AY91" s="40" t="n">
        <f aca="false">(AW91-AW90)/AW90</f>
        <v>0.00342206344147555</v>
      </c>
      <c r="AZ91" s="39" t="n">
        <f aca="false">workers_and_wage_low!B79</f>
        <v>6859.41554273</v>
      </c>
      <c r="BA91" s="40" t="n">
        <f aca="false">(AZ91-AZ90)/AZ90</f>
        <v>0.00511229070158889</v>
      </c>
      <c r="BB91" s="40"/>
      <c r="BC91" s="40"/>
      <c r="BD91" s="40"/>
      <c r="BE91" s="40"/>
      <c r="BF91" s="7" t="n">
        <f aca="false">BF90*(1+AY91)*(1+BA91)*(1-BE91)</f>
        <v>117.671528340169</v>
      </c>
      <c r="BG91" s="7"/>
      <c r="BH91" s="7"/>
      <c r="BI91" s="40" t="n">
        <f aca="false">T98/AG98</f>
        <v>0.013995518386007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143983744.859787</v>
      </c>
      <c r="E92" s="9"/>
      <c r="F92" s="67" t="n">
        <f aca="false">'Low pensions'!I92</f>
        <v>26170749.9962524</v>
      </c>
      <c r="G92" s="82" t="n">
        <f aca="false">'Low pensions'!K92</f>
        <v>3243057.94523732</v>
      </c>
      <c r="H92" s="82" t="n">
        <f aca="false">'Low pensions'!V92</f>
        <v>17842347.957908</v>
      </c>
      <c r="I92" s="82" t="n">
        <f aca="false">'Low pensions'!M92</f>
        <v>100300.761192907</v>
      </c>
      <c r="J92" s="82" t="n">
        <f aca="false">'Low pensions'!W92</f>
        <v>551825.194574474</v>
      </c>
      <c r="K92" s="9"/>
      <c r="L92" s="82" t="n">
        <f aca="false">'Low pensions'!N92</f>
        <v>3939421.5726986</v>
      </c>
      <c r="M92" s="67"/>
      <c r="N92" s="82" t="n">
        <f aca="false">'Low pensions'!L92</f>
        <v>1157108.61394715</v>
      </c>
      <c r="O92" s="9"/>
      <c r="P92" s="82" t="n">
        <f aca="false">'Low pensions'!X92</f>
        <v>26807747.4596574</v>
      </c>
      <c r="Q92" s="67"/>
      <c r="R92" s="82" t="n">
        <f aca="false">'Low SIPA income'!G87</f>
        <v>24445371.3716946</v>
      </c>
      <c r="S92" s="67"/>
      <c r="T92" s="82" t="n">
        <f aca="false">'Low SIPA income'!J87</f>
        <v>93468996.1615682</v>
      </c>
      <c r="U92" s="9"/>
      <c r="V92" s="82" t="n">
        <f aca="false">'Low SIPA income'!F87</f>
        <v>123351.896024469</v>
      </c>
      <c r="W92" s="67"/>
      <c r="X92" s="82" t="n">
        <f aca="false">'Low SIPA income'!M87</f>
        <v>309824.399475026</v>
      </c>
      <c r="Y92" s="9"/>
      <c r="Z92" s="9" t="n">
        <f aca="false">R92+V92-N92-L92-F92</f>
        <v>-6698556.91517907</v>
      </c>
      <c r="AA92" s="9"/>
      <c r="AB92" s="9" t="n">
        <f aca="false">T92-P92-D92</f>
        <v>-77322496.1578761</v>
      </c>
      <c r="AC92" s="50"/>
      <c r="AD92" s="9"/>
      <c r="AE92" s="9"/>
      <c r="AF92" s="9"/>
      <c r="AG92" s="9" t="n">
        <f aca="false">BF92/100*$AG$57</f>
        <v>6705594073.69592</v>
      </c>
      <c r="AH92" s="40" t="n">
        <f aca="false">(AG92-AG91)/AG91</f>
        <v>0.00293702099162888</v>
      </c>
      <c r="AI92" s="40"/>
      <c r="AJ92" s="40" t="n">
        <f aca="false">AB92/AG92</f>
        <v>-0.0115310433808079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13202245</v>
      </c>
      <c r="AX92" s="7"/>
      <c r="AY92" s="40" t="n">
        <f aca="false">(AW92-AW91)/AW91</f>
        <v>0.00365221670974669</v>
      </c>
      <c r="AZ92" s="39" t="n">
        <f aca="false">workers_and_wage_low!B80</f>
        <v>6854.52757004059</v>
      </c>
      <c r="BA92" s="40" t="n">
        <f aca="false">(AZ92-AZ91)/AZ91</f>
        <v>-0.000712593173422477</v>
      </c>
      <c r="BB92" s="40"/>
      <c r="BC92" s="40"/>
      <c r="BD92" s="40"/>
      <c r="BE92" s="40"/>
      <c r="BF92" s="7" t="n">
        <f aca="false">BF91*(1+AY92)*(1+BA92)*(1-BE92)</f>
        <v>118.017132089021</v>
      </c>
      <c r="BG92" s="7"/>
      <c r="BH92" s="7"/>
      <c r="BI92" s="40" t="n">
        <f aca="false">T99/AG99</f>
        <v>0.0160502518211931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144161936.63828</v>
      </c>
      <c r="E93" s="9"/>
      <c r="F93" s="67" t="n">
        <f aca="false">'Low pensions'!I93</f>
        <v>26203138.4612896</v>
      </c>
      <c r="G93" s="82" t="n">
        <f aca="false">'Low pensions'!K93</f>
        <v>3307432.16998086</v>
      </c>
      <c r="H93" s="82" t="n">
        <f aca="false">'Low pensions'!V93</f>
        <v>18196515.94898</v>
      </c>
      <c r="I93" s="82" t="n">
        <f aca="false">'Low pensions'!M93</f>
        <v>102291.716597346</v>
      </c>
      <c r="J93" s="82" t="n">
        <f aca="false">'Low pensions'!W93</f>
        <v>562778.843782887</v>
      </c>
      <c r="K93" s="9"/>
      <c r="L93" s="82" t="n">
        <f aca="false">'Low pensions'!N93</f>
        <v>3947562.58841364</v>
      </c>
      <c r="M93" s="67"/>
      <c r="N93" s="82" t="n">
        <f aca="false">'Low pensions'!L93</f>
        <v>1158120.11117534</v>
      </c>
      <c r="O93" s="9"/>
      <c r="P93" s="82" t="n">
        <f aca="false">'Low pensions'!X93</f>
        <v>26855556.188213</v>
      </c>
      <c r="Q93" s="67"/>
      <c r="R93" s="82" t="n">
        <f aca="false">'Low SIPA income'!G88</f>
        <v>28177807.094922</v>
      </c>
      <c r="S93" s="67"/>
      <c r="T93" s="82" t="n">
        <f aca="false">'Low SIPA income'!J88</f>
        <v>107740287.645878</v>
      </c>
      <c r="U93" s="9"/>
      <c r="V93" s="82" t="n">
        <f aca="false">'Low SIPA income'!F88</f>
        <v>126187.045138114</v>
      </c>
      <c r="W93" s="67"/>
      <c r="X93" s="82" t="n">
        <f aca="false">'Low SIPA income'!M88</f>
        <v>316945.476652332</v>
      </c>
      <c r="Y93" s="9"/>
      <c r="Z93" s="9" t="n">
        <f aca="false">R93+V93-N93-L93-F93</f>
        <v>-3004827.02081841</v>
      </c>
      <c r="AA93" s="9"/>
      <c r="AB93" s="9" t="n">
        <f aca="false">T93-P93-D93</f>
        <v>-63277205.1806149</v>
      </c>
      <c r="AC93" s="50"/>
      <c r="AD93" s="9"/>
      <c r="AE93" s="9"/>
      <c r="AF93" s="9"/>
      <c r="AG93" s="9" t="n">
        <f aca="false">BF93/100*$AG$57</f>
        <v>6723519085.93487</v>
      </c>
      <c r="AH93" s="40" t="n">
        <f aca="false">(AG93-AG92)/AG92</f>
        <v>0.00267314305666931</v>
      </c>
      <c r="AI93" s="40" t="n">
        <f aca="false">(AG93-AG89)/AG89</f>
        <v>0.0197733529089367</v>
      </c>
      <c r="AJ93" s="40" t="n">
        <f aca="false">AB93/AG93</f>
        <v>-0.00941132231080989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13183988</v>
      </c>
      <c r="AX93" s="7"/>
      <c r="AY93" s="40" t="n">
        <f aca="false">(AW93-AW92)/AW92</f>
        <v>-0.00138287086779559</v>
      </c>
      <c r="AZ93" s="39" t="n">
        <f aca="false">workers_and_wage_low!B81</f>
        <v>6882.36812920852</v>
      </c>
      <c r="BA93" s="40" t="n">
        <f aca="false">(AZ93-AZ92)/AZ92</f>
        <v>0.00406163063514594</v>
      </c>
      <c r="BB93" s="40"/>
      <c r="BC93" s="40"/>
      <c r="BD93" s="40"/>
      <c r="BE93" s="40"/>
      <c r="BF93" s="7" t="n">
        <f aca="false">BF92*(1+AY93)*(1+BA93)*(1-BE93)</f>
        <v>118.332608766233</v>
      </c>
      <c r="BG93" s="7"/>
      <c r="BH93" s="7"/>
      <c r="BI93" s="40" t="n">
        <f aca="false">T100/AG100</f>
        <v>0.0140302963435141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144014460.241092</v>
      </c>
      <c r="E94" s="6"/>
      <c r="F94" s="8" t="n">
        <f aca="false">'Low pensions'!I94</f>
        <v>26176332.8803895</v>
      </c>
      <c r="G94" s="81" t="n">
        <f aca="false">'Low pensions'!K94</f>
        <v>3376354.74072027</v>
      </c>
      <c r="H94" s="81" t="n">
        <f aca="false">'Low pensions'!V94</f>
        <v>18575707.5977423</v>
      </c>
      <c r="I94" s="81" t="n">
        <f aca="false">'Low pensions'!M94</f>
        <v>104423.342496503</v>
      </c>
      <c r="J94" s="81" t="n">
        <f aca="false">'Low pensions'!W94</f>
        <v>574506.420548728</v>
      </c>
      <c r="K94" s="6"/>
      <c r="L94" s="81" t="n">
        <f aca="false">'Low pensions'!N94</f>
        <v>4809442.38911675</v>
      </c>
      <c r="M94" s="8"/>
      <c r="N94" s="81" t="n">
        <f aca="false">'Low pensions'!L94</f>
        <v>1157115.2934171</v>
      </c>
      <c r="O94" s="6"/>
      <c r="P94" s="81" t="n">
        <f aca="false">'Low pensions'!X94</f>
        <v>31322326.3604289</v>
      </c>
      <c r="Q94" s="8"/>
      <c r="R94" s="81" t="n">
        <f aca="false">'Low SIPA income'!G89</f>
        <v>24728745.5497478</v>
      </c>
      <c r="S94" s="8"/>
      <c r="T94" s="81" t="n">
        <f aca="false">'Low SIPA income'!J89</f>
        <v>94552501.8918765</v>
      </c>
      <c r="U94" s="6"/>
      <c r="V94" s="81" t="n">
        <f aca="false">'Low SIPA income'!F89</f>
        <v>125275.424814528</v>
      </c>
      <c r="W94" s="8"/>
      <c r="X94" s="81" t="n">
        <f aca="false">'Low SIPA income'!M89</f>
        <v>314655.749226917</v>
      </c>
      <c r="Y94" s="6"/>
      <c r="Z94" s="6" t="n">
        <f aca="false">R94+V94-N94-L94-F94</f>
        <v>-7288869.58836099</v>
      </c>
      <c r="AA94" s="6"/>
      <c r="AB94" s="6" t="n">
        <f aca="false">T94-P94-D94</f>
        <v>-80784284.7096447</v>
      </c>
      <c r="AC94" s="50"/>
      <c r="AD94" s="6"/>
      <c r="AE94" s="6"/>
      <c r="AF94" s="6"/>
      <c r="AG94" s="6" t="n">
        <f aca="false">BF94/100*$AG$57</f>
        <v>6752622502.51739</v>
      </c>
      <c r="AH94" s="61" t="n">
        <f aca="false">(AG94-AG93)/AG93</f>
        <v>0.00432859879038684</v>
      </c>
      <c r="AI94" s="61"/>
      <c r="AJ94" s="61" t="n">
        <f aca="false">AB94/AG94</f>
        <v>-0.0119633941745638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0.00228052432902195</v>
      </c>
      <c r="AV94" s="5"/>
      <c r="AW94" s="65" t="n">
        <f aca="false">workers_and_wage_low!C82</f>
        <v>13230178</v>
      </c>
      <c r="AX94" s="5"/>
      <c r="AY94" s="61" t="n">
        <f aca="false">(AW94-AW93)/AW93</f>
        <v>0.00350349226652816</v>
      </c>
      <c r="AZ94" s="66" t="n">
        <f aca="false">workers_and_wage_low!B82</f>
        <v>6888.02699027554</v>
      </c>
      <c r="BA94" s="61" t="n">
        <f aca="false">(AZ94-AZ93)/AZ93</f>
        <v>0.000822225861910156</v>
      </c>
      <c r="BB94" s="61"/>
      <c r="BC94" s="61"/>
      <c r="BD94" s="61"/>
      <c r="BE94" s="61"/>
      <c r="BF94" s="5" t="n">
        <f aca="false">BF93*(1+AY94)*(1+BA94)*(1-BE94)</f>
        <v>118.844823153401</v>
      </c>
      <c r="BG94" s="5"/>
      <c r="BH94" s="5"/>
      <c r="BI94" s="61" t="n">
        <f aca="false">T101/AG101</f>
        <v>0.0160792243027212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144512866.392837</v>
      </c>
      <c r="E95" s="9"/>
      <c r="F95" s="67" t="n">
        <f aca="false">'Low pensions'!I95</f>
        <v>26266924.0982149</v>
      </c>
      <c r="G95" s="82" t="n">
        <f aca="false">'Low pensions'!K95</f>
        <v>3404431.51169622</v>
      </c>
      <c r="H95" s="82" t="n">
        <f aca="false">'Low pensions'!V95</f>
        <v>18730177.7076653</v>
      </c>
      <c r="I95" s="82" t="n">
        <f aca="false">'Low pensions'!M95</f>
        <v>105291.696238028</v>
      </c>
      <c r="J95" s="82" t="n">
        <f aca="false">'Low pensions'!W95</f>
        <v>579283.846628828</v>
      </c>
      <c r="K95" s="9"/>
      <c r="L95" s="82" t="n">
        <f aca="false">'Low pensions'!N95</f>
        <v>3946223.19014817</v>
      </c>
      <c r="M95" s="67"/>
      <c r="N95" s="82" t="n">
        <f aca="false">'Low pensions'!L95</f>
        <v>1160420.63381196</v>
      </c>
      <c r="O95" s="9"/>
      <c r="P95" s="82" t="n">
        <f aca="false">'Low pensions'!X95</f>
        <v>26861262.841029</v>
      </c>
      <c r="Q95" s="67"/>
      <c r="R95" s="82" t="n">
        <f aca="false">'Low SIPA income'!G90</f>
        <v>28692799.7279218</v>
      </c>
      <c r="S95" s="67"/>
      <c r="T95" s="82" t="n">
        <f aca="false">'Low SIPA income'!J90</f>
        <v>109709406.613439</v>
      </c>
      <c r="U95" s="9"/>
      <c r="V95" s="82" t="n">
        <f aca="false">'Low SIPA income'!F90</f>
        <v>126389.72971824</v>
      </c>
      <c r="W95" s="67"/>
      <c r="X95" s="82" t="n">
        <f aca="false">'Low SIPA income'!M90</f>
        <v>317454.561882024</v>
      </c>
      <c r="Y95" s="9"/>
      <c r="Z95" s="9" t="n">
        <f aca="false">R95+V95-N95-L95-F95</f>
        <v>-2554378.46453494</v>
      </c>
      <c r="AA95" s="9"/>
      <c r="AB95" s="9" t="n">
        <f aca="false">T95-P95-D95</f>
        <v>-61664722.6204267</v>
      </c>
      <c r="AC95" s="50"/>
      <c r="AD95" s="9"/>
      <c r="AE95" s="9"/>
      <c r="AF95" s="9"/>
      <c r="AG95" s="9" t="n">
        <f aca="false">BF95/100*$AG$57</f>
        <v>6809898352.46574</v>
      </c>
      <c r="AH95" s="40" t="n">
        <f aca="false">(AG95-AG94)/AG94</f>
        <v>0.0084820156801311</v>
      </c>
      <c r="AI95" s="40"/>
      <c r="AJ95" s="40" t="n">
        <f aca="false">AB95/AG95</f>
        <v>-0.00905516050736632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13300530</v>
      </c>
      <c r="AX95" s="7"/>
      <c r="AY95" s="40" t="n">
        <f aca="false">(AW95-AW94)/AW94</f>
        <v>0.00531753994541872</v>
      </c>
      <c r="AZ95" s="39" t="n">
        <f aca="false">workers_and_wage_low!B83</f>
        <v>6909.70869123537</v>
      </c>
      <c r="BA95" s="40" t="n">
        <f aca="false">(AZ95-AZ94)/AZ94</f>
        <v>0.00314773751473996</v>
      </c>
      <c r="BB95" s="40"/>
      <c r="BC95" s="40"/>
      <c r="BD95" s="40"/>
      <c r="BE95" s="40"/>
      <c r="BF95" s="7" t="n">
        <f aca="false">BF94*(1+AY95)*(1+BA95)*(1-BE95)</f>
        <v>119.852866806891</v>
      </c>
      <c r="BG95" s="7"/>
      <c r="BH95" s="7"/>
      <c r="BI95" s="40" t="n">
        <f aca="false">T102/AG102</f>
        <v>0.0139763533629819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144777587.450878</v>
      </c>
      <c r="E96" s="9"/>
      <c r="F96" s="67" t="n">
        <f aca="false">'Low pensions'!I96</f>
        <v>26315040.2840766</v>
      </c>
      <c r="G96" s="82" t="n">
        <f aca="false">'Low pensions'!K96</f>
        <v>3507278.70062503</v>
      </c>
      <c r="H96" s="82" t="n">
        <f aca="false">'Low pensions'!V96</f>
        <v>19296012.596325</v>
      </c>
      <c r="I96" s="82" t="n">
        <f aca="false">'Low pensions'!M96</f>
        <v>108472.537132734</v>
      </c>
      <c r="J96" s="82" t="n">
        <f aca="false">'Low pensions'!W96</f>
        <v>596783.894731706</v>
      </c>
      <c r="K96" s="9"/>
      <c r="L96" s="82" t="n">
        <f aca="false">'Low pensions'!N96</f>
        <v>3878659.84455236</v>
      </c>
      <c r="M96" s="67"/>
      <c r="N96" s="82" t="n">
        <f aca="false">'Low pensions'!L96</f>
        <v>1163542.6829382</v>
      </c>
      <c r="O96" s="9"/>
      <c r="P96" s="82" t="n">
        <f aca="false">'Low pensions'!X96</f>
        <v>26527852.9126889</v>
      </c>
      <c r="Q96" s="67"/>
      <c r="R96" s="82" t="n">
        <f aca="false">'Low SIPA income'!G91</f>
        <v>24882862.4660427</v>
      </c>
      <c r="S96" s="67"/>
      <c r="T96" s="82" t="n">
        <f aca="false">'Low SIPA income'!J91</f>
        <v>95141781.2789052</v>
      </c>
      <c r="U96" s="9"/>
      <c r="V96" s="82" t="n">
        <f aca="false">'Low SIPA income'!F91</f>
        <v>120885.614311542</v>
      </c>
      <c r="W96" s="67"/>
      <c r="X96" s="82" t="n">
        <f aca="false">'Low SIPA income'!M91</f>
        <v>303629.810860903</v>
      </c>
      <c r="Y96" s="9"/>
      <c r="Z96" s="9" t="n">
        <f aca="false">R96+V96-N96-L96-F96</f>
        <v>-6353494.73121289</v>
      </c>
      <c r="AA96" s="9"/>
      <c r="AB96" s="9" t="n">
        <f aca="false">T96-P96-D96</f>
        <v>-76163659.084662</v>
      </c>
      <c r="AC96" s="50"/>
      <c r="AD96" s="9"/>
      <c r="AE96" s="9"/>
      <c r="AF96" s="9"/>
      <c r="AG96" s="9" t="n">
        <f aca="false">BF96/100*$AG$57</f>
        <v>6763972736.84749</v>
      </c>
      <c r="AH96" s="40" t="n">
        <f aca="false">(AG96-AG95)/AG95</f>
        <v>-0.00674395023849786</v>
      </c>
      <c r="AI96" s="40"/>
      <c r="AJ96" s="40" t="n">
        <f aca="false">AB96/AG96</f>
        <v>-0.0112601960486553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13260386</v>
      </c>
      <c r="AX96" s="7"/>
      <c r="AY96" s="40" t="n">
        <f aca="false">(AW96-AW95)/AW95</f>
        <v>-0.00301822558950658</v>
      </c>
      <c r="AZ96" s="39" t="n">
        <f aca="false">workers_and_wage_low!B84</f>
        <v>6883.88708381079</v>
      </c>
      <c r="BA96" s="40" t="n">
        <f aca="false">(AZ96-AZ95)/AZ95</f>
        <v>-0.00373700376939611</v>
      </c>
      <c r="BB96" s="40"/>
      <c r="BC96" s="40"/>
      <c r="BD96" s="40"/>
      <c r="BE96" s="40"/>
      <c r="BF96" s="7" t="n">
        <f aca="false">BF95*(1+AY96)*(1+BA96)*(1-BE96)</f>
        <v>119.044585037204</v>
      </c>
      <c r="BG96" s="7"/>
      <c r="BH96" s="7"/>
      <c r="BI96" s="40" t="n">
        <f aca="false">T103/AG103</f>
        <v>0.0160622066701801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145167865.811847</v>
      </c>
      <c r="E97" s="9"/>
      <c r="F97" s="67" t="n">
        <f aca="false">'Low pensions'!I97</f>
        <v>26385977.9959955</v>
      </c>
      <c r="G97" s="82" t="n">
        <f aca="false">'Low pensions'!K97</f>
        <v>3594612.39440316</v>
      </c>
      <c r="H97" s="82" t="n">
        <f aca="false">'Low pensions'!V97</f>
        <v>19776496.8118868</v>
      </c>
      <c r="I97" s="82" t="n">
        <f aca="false">'Low pensions'!M97</f>
        <v>111173.579208344</v>
      </c>
      <c r="J97" s="82" t="n">
        <f aca="false">'Low pensions'!W97</f>
        <v>611644.231295464</v>
      </c>
      <c r="K97" s="9"/>
      <c r="L97" s="82" t="n">
        <f aca="false">'Low pensions'!N97</f>
        <v>3906774.02128869</v>
      </c>
      <c r="M97" s="67"/>
      <c r="N97" s="82" t="n">
        <f aca="false">'Low pensions'!L97</f>
        <v>1167370.22387297</v>
      </c>
      <c r="O97" s="9"/>
      <c r="P97" s="82" t="n">
        <f aca="false">'Low pensions'!X97</f>
        <v>26694795.5103389</v>
      </c>
      <c r="Q97" s="67"/>
      <c r="R97" s="82" t="n">
        <f aca="false">'Low SIPA income'!G92</f>
        <v>28626319.9345703</v>
      </c>
      <c r="S97" s="67"/>
      <c r="T97" s="82" t="n">
        <f aca="false">'Low SIPA income'!J92</f>
        <v>109455215.361643</v>
      </c>
      <c r="U97" s="9"/>
      <c r="V97" s="82" t="n">
        <f aca="false">'Low SIPA income'!F92</f>
        <v>123741.741813714</v>
      </c>
      <c r="W97" s="67"/>
      <c r="X97" s="82" t="n">
        <f aca="false">'Low SIPA income'!M92</f>
        <v>310803.57970195</v>
      </c>
      <c r="Y97" s="9"/>
      <c r="Z97" s="9" t="n">
        <f aca="false">R97+V97-N97-L97-F97</f>
        <v>-2710060.56477316</v>
      </c>
      <c r="AA97" s="9"/>
      <c r="AB97" s="9" t="n">
        <f aca="false">T97-P97-D97</f>
        <v>-62407445.9605432</v>
      </c>
      <c r="AC97" s="50"/>
      <c r="AD97" s="9"/>
      <c r="AE97" s="9"/>
      <c r="AF97" s="9"/>
      <c r="AG97" s="9" t="n">
        <f aca="false">BF97/100*$AG$57</f>
        <v>6784639602.92738</v>
      </c>
      <c r="AH97" s="40" t="n">
        <f aca="false">(AG97-AG96)/AG96</f>
        <v>0.00305543308406773</v>
      </c>
      <c r="AI97" s="40" t="n">
        <f aca="false">(AG97-AG93)/AG93</f>
        <v>0.00909055454611222</v>
      </c>
      <c r="AJ97" s="40" t="n">
        <f aca="false">AB97/AG97</f>
        <v>-0.00919834355440429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13276515</v>
      </c>
      <c r="AX97" s="7"/>
      <c r="AY97" s="40" t="n">
        <f aca="false">(AW97-AW96)/AW96</f>
        <v>0.0012163296000584</v>
      </c>
      <c r="AZ97" s="39" t="n">
        <f aca="false">workers_and_wage_low!B85</f>
        <v>6896.53188428505</v>
      </c>
      <c r="BA97" s="40" t="n">
        <f aca="false">(AZ97-AZ96)/AZ96</f>
        <v>0.00183686924557438</v>
      </c>
      <c r="BB97" s="40"/>
      <c r="BC97" s="40"/>
      <c r="BD97" s="40"/>
      <c r="BE97" s="40"/>
      <c r="BF97" s="7" t="n">
        <f aca="false">BF96*(1+AY97)*(1+BA97)*(1-BE97)</f>
        <v>119.408317800806</v>
      </c>
      <c r="BG97" s="7"/>
      <c r="BH97" s="7"/>
      <c r="BI97" s="40" t="n">
        <f aca="false">T104/AG104</f>
        <v>0.0140086823520548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144482755.002165</v>
      </c>
      <c r="E98" s="6"/>
      <c r="F98" s="8" t="n">
        <f aca="false">'Low pensions'!I98</f>
        <v>26261450.9965249</v>
      </c>
      <c r="G98" s="81" t="n">
        <f aca="false">'Low pensions'!K98</f>
        <v>3661485.90367904</v>
      </c>
      <c r="H98" s="81" t="n">
        <f aca="false">'Low pensions'!V98</f>
        <v>20144415.1290476</v>
      </c>
      <c r="I98" s="81" t="n">
        <f aca="false">'Low pensions'!M98</f>
        <v>113241.832072549</v>
      </c>
      <c r="J98" s="81" t="n">
        <f aca="false">'Low pensions'!W98</f>
        <v>623023.148321065</v>
      </c>
      <c r="K98" s="6"/>
      <c r="L98" s="81" t="n">
        <f aca="false">'Low pensions'!N98</f>
        <v>4726378.72823998</v>
      </c>
      <c r="M98" s="8"/>
      <c r="N98" s="81" t="n">
        <f aca="false">'Low pensions'!L98</f>
        <v>1160509.1898733</v>
      </c>
      <c r="O98" s="6"/>
      <c r="P98" s="81" t="n">
        <f aca="false">'Low pensions'!X98</f>
        <v>30909980.8462121</v>
      </c>
      <c r="Q98" s="8"/>
      <c r="R98" s="81" t="n">
        <f aca="false">'Low SIPA income'!G93</f>
        <v>24869400.5924991</v>
      </c>
      <c r="S98" s="8"/>
      <c r="T98" s="81" t="n">
        <f aca="false">'Low SIPA income'!J93</f>
        <v>95090308.6386475</v>
      </c>
      <c r="U98" s="6"/>
      <c r="V98" s="81" t="n">
        <f aca="false">'Low SIPA income'!F93</f>
        <v>125627.666065268</v>
      </c>
      <c r="W98" s="8"/>
      <c r="X98" s="81" t="n">
        <f aca="false">'Low SIPA income'!M93</f>
        <v>315540.477694806</v>
      </c>
      <c r="Y98" s="6"/>
      <c r="Z98" s="6" t="n">
        <f aca="false">R98+V98-N98-L98-F98</f>
        <v>-7153310.65607389</v>
      </c>
      <c r="AA98" s="6"/>
      <c r="AB98" s="6" t="n">
        <f aca="false">T98-P98-D98</f>
        <v>-80302427.2097296</v>
      </c>
      <c r="AC98" s="50"/>
      <c r="AD98" s="6"/>
      <c r="AE98" s="6"/>
      <c r="AF98" s="6"/>
      <c r="AG98" s="6" t="n">
        <f aca="false">BF98/100*$AG$57</f>
        <v>6794339874.80738</v>
      </c>
      <c r="AH98" s="61" t="n">
        <f aca="false">(AG98-AG97)/AG97</f>
        <v>0.00142974018484545</v>
      </c>
      <c r="AI98" s="61"/>
      <c r="AJ98" s="61" t="n">
        <f aca="false">AB98/AG98</f>
        <v>-0.0118190182842459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-8.02622906550073E-006</v>
      </c>
      <c r="AV98" s="5"/>
      <c r="AW98" s="65" t="n">
        <f aca="false">workers_and_wage_low!C86</f>
        <v>13307607</v>
      </c>
      <c r="AX98" s="5"/>
      <c r="AY98" s="61" t="n">
        <f aca="false">(AW98-AW97)/AW97</f>
        <v>0.00234187962729677</v>
      </c>
      <c r="AZ98" s="66" t="n">
        <f aca="false">workers_and_wage_low!B86</f>
        <v>6890.25598294277</v>
      </c>
      <c r="BA98" s="61" t="n">
        <f aca="false">(AZ98-AZ97)/AZ97</f>
        <v>-0.000910008312523646</v>
      </c>
      <c r="BB98" s="61"/>
      <c r="BC98" s="61"/>
      <c r="BD98" s="61"/>
      <c r="BE98" s="61"/>
      <c r="BF98" s="5" t="n">
        <f aca="false">BF97*(1+AY98)*(1+BA98)*(1-BE98)</f>
        <v>119.57904067117</v>
      </c>
      <c r="BG98" s="5"/>
      <c r="BH98" s="5"/>
      <c r="BI98" s="61" t="n">
        <f aca="false">T105/AG105</f>
        <v>0.0161337398817823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144884641.140631</v>
      </c>
      <c r="E99" s="9"/>
      <c r="F99" s="67" t="n">
        <f aca="false">'Low pensions'!I99</f>
        <v>26334498.5594077</v>
      </c>
      <c r="G99" s="82" t="n">
        <f aca="false">'Low pensions'!K99</f>
        <v>3724808.31115782</v>
      </c>
      <c r="H99" s="82" t="n">
        <f aca="false">'Low pensions'!V99</f>
        <v>20492796.3318652</v>
      </c>
      <c r="I99" s="82" t="n">
        <f aca="false">'Low pensions'!M99</f>
        <v>115200.257046119</v>
      </c>
      <c r="J99" s="82" t="n">
        <f aca="false">'Low pensions'!W99</f>
        <v>633797.824696868</v>
      </c>
      <c r="K99" s="9"/>
      <c r="L99" s="82" t="n">
        <f aca="false">'Low pensions'!N99</f>
        <v>3849604.69579035</v>
      </c>
      <c r="M99" s="67"/>
      <c r="N99" s="82" t="n">
        <f aca="false">'Low pensions'!L99</f>
        <v>1164380.14518828</v>
      </c>
      <c r="O99" s="9"/>
      <c r="P99" s="82" t="n">
        <f aca="false">'Low pensions'!X99</f>
        <v>26381693.0778491</v>
      </c>
      <c r="Q99" s="67"/>
      <c r="R99" s="82" t="n">
        <f aca="false">'Low SIPA income'!G94</f>
        <v>28601299.5571641</v>
      </c>
      <c r="S99" s="67"/>
      <c r="T99" s="82" t="n">
        <f aca="false">'Low SIPA income'!J94</f>
        <v>109359547.780072</v>
      </c>
      <c r="U99" s="9"/>
      <c r="V99" s="82" t="n">
        <f aca="false">'Low SIPA income'!F94</f>
        <v>128399.798133925</v>
      </c>
      <c r="W99" s="67"/>
      <c r="X99" s="82" t="n">
        <f aca="false">'Low SIPA income'!M94</f>
        <v>322503.274223419</v>
      </c>
      <c r="Y99" s="9"/>
      <c r="Z99" s="9" t="n">
        <f aca="false">R99+V99-N99-L99-F99</f>
        <v>-2618784.04508829</v>
      </c>
      <c r="AA99" s="9"/>
      <c r="AB99" s="9" t="n">
        <f aca="false">T99-P99-D99</f>
        <v>-61906786.4384078</v>
      </c>
      <c r="AC99" s="50"/>
      <c r="AD99" s="9"/>
      <c r="AE99" s="9"/>
      <c r="AF99" s="9"/>
      <c r="AG99" s="9" t="n">
        <f aca="false">BF99/100*$AG$57</f>
        <v>6813572085.87038</v>
      </c>
      <c r="AH99" s="40" t="n">
        <f aca="false">(AG99-AG98)/AG98</f>
        <v>0.00283062246183965</v>
      </c>
      <c r="AI99" s="40"/>
      <c r="AJ99" s="40" t="n">
        <f aca="false">AB99/AG99</f>
        <v>-0.00908580486978141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13313832</v>
      </c>
      <c r="AX99" s="7"/>
      <c r="AY99" s="40" t="n">
        <f aca="false">(AW99-AW98)/AW98</f>
        <v>0.000467777565117455</v>
      </c>
      <c r="AZ99" s="39" t="n">
        <f aca="false">workers_and_wage_low!B87</f>
        <v>6906.52897698764</v>
      </c>
      <c r="BA99" s="40" t="n">
        <f aca="false">(AZ99-AZ98)/AZ98</f>
        <v>0.00236174012767583</v>
      </c>
      <c r="BB99" s="40"/>
      <c r="BC99" s="40"/>
      <c r="BD99" s="40"/>
      <c r="BE99" s="40"/>
      <c r="BF99" s="7" t="n">
        <f aca="false">BF98*(1+AY99)*(1+BA99)*(1-BE99)</f>
        <v>119.917523789659</v>
      </c>
      <c r="BG99" s="7"/>
      <c r="BH99" s="7"/>
      <c r="BI99" s="40" t="n">
        <f aca="false">T106/AG106</f>
        <v>0.0140730140229517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144979932.07853</v>
      </c>
      <c r="E100" s="9"/>
      <c r="F100" s="67" t="n">
        <f aca="false">'Low pensions'!I100</f>
        <v>26351818.8153512</v>
      </c>
      <c r="G100" s="82" t="n">
        <f aca="false">'Low pensions'!K100</f>
        <v>3788220.81863767</v>
      </c>
      <c r="H100" s="82" t="n">
        <f aca="false">'Low pensions'!V100</f>
        <v>20841673.2383049</v>
      </c>
      <c r="I100" s="82" t="n">
        <f aca="false">'Low pensions'!M100</f>
        <v>117161.46861766</v>
      </c>
      <c r="J100" s="82" t="n">
        <f aca="false">'Low pensions'!W100</f>
        <v>644587.832112521</v>
      </c>
      <c r="K100" s="9"/>
      <c r="L100" s="82" t="n">
        <f aca="false">'Low pensions'!N100</f>
        <v>3885722.97730306</v>
      </c>
      <c r="M100" s="67"/>
      <c r="N100" s="82" t="n">
        <f aca="false">'Low pensions'!L100</f>
        <v>1164514.07225211</v>
      </c>
      <c r="O100" s="9"/>
      <c r="P100" s="82" t="n">
        <f aca="false">'Low pensions'!X100</f>
        <v>26569847.839508</v>
      </c>
      <c r="Q100" s="67"/>
      <c r="R100" s="82" t="n">
        <f aca="false">'Low SIPA income'!G95</f>
        <v>24910821.7029781</v>
      </c>
      <c r="S100" s="67"/>
      <c r="T100" s="82" t="n">
        <f aca="false">'Low SIPA income'!J95</f>
        <v>95248685.844602</v>
      </c>
      <c r="U100" s="9"/>
      <c r="V100" s="82" t="n">
        <f aca="false">'Low SIPA income'!F95</f>
        <v>125198.394908555</v>
      </c>
      <c r="W100" s="67"/>
      <c r="X100" s="82" t="n">
        <f aca="false">'Low SIPA income'!M95</f>
        <v>314462.27231145</v>
      </c>
      <c r="Y100" s="9"/>
      <c r="Z100" s="9" t="n">
        <f aca="false">R100+V100-N100-L100-F100</f>
        <v>-6366035.76701974</v>
      </c>
      <c r="AA100" s="9"/>
      <c r="AB100" s="9" t="n">
        <f aca="false">T100-P100-D100</f>
        <v>-76301094.0734359</v>
      </c>
      <c r="AC100" s="50"/>
      <c r="AD100" s="9"/>
      <c r="AE100" s="9"/>
      <c r="AF100" s="9"/>
      <c r="AG100" s="9" t="n">
        <f aca="false">BF100/100*$AG$57</f>
        <v>6788786459.85504</v>
      </c>
      <c r="AH100" s="40" t="n">
        <f aca="false">(AG100-AG99)/AG99</f>
        <v>-0.00363768456588982</v>
      </c>
      <c r="AI100" s="40"/>
      <c r="AJ100" s="40" t="n">
        <f aca="false">AB100/AG100</f>
        <v>-0.0112392832687604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13318960</v>
      </c>
      <c r="AX100" s="7"/>
      <c r="AY100" s="40" t="n">
        <f aca="false">(AW100-AW99)/AW99</f>
        <v>0.000385163339900939</v>
      </c>
      <c r="AZ100" s="39" t="n">
        <f aca="false">workers_and_wage_low!B88</f>
        <v>6878.75575858185</v>
      </c>
      <c r="BA100" s="40" t="n">
        <f aca="false">(AZ100-AZ99)/AZ99</f>
        <v>-0.00402129904881835</v>
      </c>
      <c r="BB100" s="40"/>
      <c r="BC100" s="40"/>
      <c r="BD100" s="40"/>
      <c r="BE100" s="40"/>
      <c r="BF100" s="7" t="n">
        <f aca="false">BF99*(1+AY100)*(1+BA100)*(1-BE100)</f>
        <v>119.48130166419</v>
      </c>
      <c r="BG100" s="7"/>
      <c r="BH100" s="7"/>
      <c r="BI100" s="40" t="n">
        <f aca="false">T107/AG107</f>
        <v>0.0161429498907237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145173169.944769</v>
      </c>
      <c r="E101" s="9"/>
      <c r="F101" s="67" t="n">
        <f aca="false">'Low pensions'!I101</f>
        <v>26386942.0849402</v>
      </c>
      <c r="G101" s="82" t="n">
        <f aca="false">'Low pensions'!K101</f>
        <v>3871743.21560739</v>
      </c>
      <c r="H101" s="82" t="n">
        <f aca="false">'Low pensions'!V101</f>
        <v>21301188.8233411</v>
      </c>
      <c r="I101" s="82" t="n">
        <f aca="false">'Low pensions'!M101</f>
        <v>119744.63553425</v>
      </c>
      <c r="J101" s="82" t="n">
        <f aca="false">'Low pensions'!W101</f>
        <v>658799.654330143</v>
      </c>
      <c r="K101" s="9"/>
      <c r="L101" s="82" t="n">
        <f aca="false">'Low pensions'!N101</f>
        <v>3899098.60124906</v>
      </c>
      <c r="M101" s="67"/>
      <c r="N101" s="82" t="n">
        <f aca="false">'Low pensions'!L101</f>
        <v>1166603.27350657</v>
      </c>
      <c r="O101" s="9"/>
      <c r="P101" s="82" t="n">
        <f aca="false">'Low pensions'!X101</f>
        <v>26650748.1846368</v>
      </c>
      <c r="Q101" s="67"/>
      <c r="R101" s="82" t="n">
        <f aca="false">'Low SIPA income'!G96</f>
        <v>28530004.5533508</v>
      </c>
      <c r="S101" s="67"/>
      <c r="T101" s="82" t="n">
        <f aca="false">'Low SIPA income'!J96</f>
        <v>109086945.153733</v>
      </c>
      <c r="U101" s="9"/>
      <c r="V101" s="82" t="n">
        <f aca="false">'Low SIPA income'!F96</f>
        <v>127411.530453029</v>
      </c>
      <c r="W101" s="67"/>
      <c r="X101" s="82" t="n">
        <f aca="false">'Low SIPA income'!M96</f>
        <v>320021.030734488</v>
      </c>
      <c r="Y101" s="9"/>
      <c r="Z101" s="9" t="n">
        <f aca="false">R101+V101-N101-L101-F101</f>
        <v>-2795227.87589194</v>
      </c>
      <c r="AA101" s="9"/>
      <c r="AB101" s="9" t="n">
        <f aca="false">T101-P101-D101</f>
        <v>-62736972.9756729</v>
      </c>
      <c r="AC101" s="50"/>
      <c r="AD101" s="9"/>
      <c r="AE101" s="9"/>
      <c r="AF101" s="9"/>
      <c r="AG101" s="9" t="n">
        <f aca="false">BF101/100*$AG$57</f>
        <v>6784341277.91047</v>
      </c>
      <c r="AH101" s="40" t="n">
        <f aca="false">(AG101-AG100)/AG100</f>
        <v>-0.000654782997057282</v>
      </c>
      <c r="AI101" s="40" t="n">
        <f aca="false">(AG101-AG97)/AG97</f>
        <v>-4.39706505241253E-005</v>
      </c>
      <c r="AJ101" s="40" t="n">
        <f aca="false">AB101/AG101</f>
        <v>-0.00924731973315403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13332820</v>
      </c>
      <c r="AX101" s="7"/>
      <c r="AY101" s="40" t="n">
        <f aca="false">(AW101-AW100)/AW100</f>
        <v>0.00104062179028993</v>
      </c>
      <c r="AZ101" s="39" t="n">
        <f aca="false">workers_and_wage_low!B89</f>
        <v>6867.10560653983</v>
      </c>
      <c r="BA101" s="40" t="n">
        <f aca="false">(AZ101-AZ100)/AZ100</f>
        <v>-0.00169364234621682</v>
      </c>
      <c r="BB101" s="40"/>
      <c r="BC101" s="40"/>
      <c r="BD101" s="40"/>
      <c r="BE101" s="40"/>
      <c r="BF101" s="7" t="n">
        <f aca="false">BF100*(1+AY101)*(1+BA101)*(1-BE101)</f>
        <v>119.403067339394</v>
      </c>
      <c r="BG101" s="7"/>
      <c r="BH101" s="7"/>
      <c r="BI101" s="40" t="n">
        <f aca="false">T108/AG108</f>
        <v>0.0140277535483592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145326043.016585</v>
      </c>
      <c r="E102" s="6"/>
      <c r="F102" s="8" t="n">
        <f aca="false">'Low pensions'!I102</f>
        <v>26414728.5753358</v>
      </c>
      <c r="G102" s="81" t="n">
        <f aca="false">'Low pensions'!K102</f>
        <v>3908111.58922856</v>
      </c>
      <c r="H102" s="81" t="n">
        <f aca="false">'Low pensions'!V102</f>
        <v>21501276.8845998</v>
      </c>
      <c r="I102" s="81" t="n">
        <f aca="false">'Low pensions'!M102</f>
        <v>120869.430594698</v>
      </c>
      <c r="J102" s="81" t="n">
        <f aca="false">'Low pensions'!W102</f>
        <v>664987.944884529</v>
      </c>
      <c r="K102" s="6"/>
      <c r="L102" s="81" t="n">
        <f aca="false">'Low pensions'!N102</f>
        <v>4715966.07965401</v>
      </c>
      <c r="M102" s="8"/>
      <c r="N102" s="81" t="n">
        <f aca="false">'Low pensions'!L102</f>
        <v>1168155.3244249</v>
      </c>
      <c r="O102" s="6"/>
      <c r="P102" s="81" t="n">
        <f aca="false">'Low pensions'!X102</f>
        <v>30898016.3395283</v>
      </c>
      <c r="Q102" s="8"/>
      <c r="R102" s="81" t="n">
        <f aca="false">'Low SIPA income'!G97</f>
        <v>24958621.314584</v>
      </c>
      <c r="S102" s="8"/>
      <c r="T102" s="81" t="n">
        <f aca="false">'Low SIPA income'!J97</f>
        <v>95431451.8024511</v>
      </c>
      <c r="U102" s="6"/>
      <c r="V102" s="81" t="n">
        <f aca="false">'Low SIPA income'!F97</f>
        <v>127231.654495874</v>
      </c>
      <c r="W102" s="8"/>
      <c r="X102" s="81" t="n">
        <f aca="false">'Low SIPA income'!M97</f>
        <v>319569.23418979</v>
      </c>
      <c r="Y102" s="6"/>
      <c r="Z102" s="6" t="n">
        <f aca="false">R102+V102-N102-L102-F102</f>
        <v>-7212997.01033475</v>
      </c>
      <c r="AA102" s="6"/>
      <c r="AB102" s="6" t="n">
        <f aca="false">T102-P102-D102</f>
        <v>-80792607.5536622</v>
      </c>
      <c r="AC102" s="50"/>
      <c r="AD102" s="6"/>
      <c r="AE102" s="6"/>
      <c r="AF102" s="6"/>
      <c r="AG102" s="6" t="n">
        <f aca="false">BF102/100*$AG$57</f>
        <v>6828065184.38586</v>
      </c>
      <c r="AH102" s="61" t="n">
        <f aca="false">(AG102-AG101)/AG101</f>
        <v>0.00644482709290532</v>
      </c>
      <c r="AI102" s="61"/>
      <c r="AJ102" s="61" t="n">
        <f aca="false">AB102/AG102</f>
        <v>-0.0118324306186203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0.0032396978527552</v>
      </c>
      <c r="AV102" s="5"/>
      <c r="AW102" s="65" t="n">
        <f aca="false">workers_and_wage_low!C90</f>
        <v>13451869</v>
      </c>
      <c r="AX102" s="5"/>
      <c r="AY102" s="61" t="n">
        <f aca="false">(AW102-AW101)/AW101</f>
        <v>0.00892901876722254</v>
      </c>
      <c r="AZ102" s="66" t="n">
        <f aca="false">workers_and_wage_low!B90</f>
        <v>6850.19737389204</v>
      </c>
      <c r="BA102" s="61" t="n">
        <f aca="false">(AZ102-AZ101)/AZ101</f>
        <v>-0.00246220658550651</v>
      </c>
      <c r="BB102" s="61"/>
      <c r="BC102" s="61"/>
      <c r="BD102" s="61"/>
      <c r="BE102" s="61"/>
      <c r="BF102" s="5" t="n">
        <f aca="false">BF101*(1+AY102)*(1+BA102)*(1-BE102)</f>
        <v>120.172599462759</v>
      </c>
      <c r="BG102" s="5"/>
      <c r="BH102" s="5"/>
      <c r="BI102" s="61" t="n">
        <f aca="false">T109/AG109</f>
        <v>0.0161185391601499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145232385.342844</v>
      </c>
      <c r="E103" s="9"/>
      <c r="F103" s="67" t="n">
        <f aca="false">'Low pensions'!I103</f>
        <v>26397705.1844863</v>
      </c>
      <c r="G103" s="82" t="n">
        <f aca="false">'Low pensions'!K103</f>
        <v>4014084.76364664</v>
      </c>
      <c r="H103" s="82" t="n">
        <f aca="false">'Low pensions'!V103</f>
        <v>22084310.0231067</v>
      </c>
      <c r="I103" s="82" t="n">
        <f aca="false">'Low pensions'!M103</f>
        <v>124146.951452989</v>
      </c>
      <c r="J103" s="82" t="n">
        <f aca="false">'Low pensions'!W103</f>
        <v>683019.897621855</v>
      </c>
      <c r="K103" s="9"/>
      <c r="L103" s="82" t="n">
        <f aca="false">'Low pensions'!N103</f>
        <v>3883605.42470103</v>
      </c>
      <c r="M103" s="67"/>
      <c r="N103" s="82" t="n">
        <f aca="false">'Low pensions'!L103</f>
        <v>1168218.47164969</v>
      </c>
      <c r="O103" s="9"/>
      <c r="P103" s="82" t="n">
        <f aca="false">'Low pensions'!X103</f>
        <v>26579240.3615006</v>
      </c>
      <c r="Q103" s="67"/>
      <c r="R103" s="82" t="n">
        <f aca="false">'Low SIPA income'!G98</f>
        <v>28815728.283707</v>
      </c>
      <c r="S103" s="67"/>
      <c r="T103" s="82" t="n">
        <f aca="false">'Low SIPA income'!J98</f>
        <v>110179434.600911</v>
      </c>
      <c r="U103" s="9"/>
      <c r="V103" s="82" t="n">
        <f aca="false">'Low SIPA income'!F98</f>
        <v>128544.927550897</v>
      </c>
      <c r="W103" s="67"/>
      <c r="X103" s="82" t="n">
        <f aca="false">'Low SIPA income'!M98</f>
        <v>322867.79747688</v>
      </c>
      <c r="Y103" s="9"/>
      <c r="Z103" s="9" t="n">
        <f aca="false">R103+V103-N103-L103-F103</f>
        <v>-2505255.86957921</v>
      </c>
      <c r="AA103" s="9"/>
      <c r="AB103" s="9" t="n">
        <f aca="false">T103-P103-D103</f>
        <v>-61632191.1034338</v>
      </c>
      <c r="AC103" s="50"/>
      <c r="AD103" s="9"/>
      <c r="AE103" s="9"/>
      <c r="AF103" s="9"/>
      <c r="AG103" s="9" t="n">
        <f aca="false">BF103/100*$AG$57</f>
        <v>6859545320.47342</v>
      </c>
      <c r="AH103" s="40" t="n">
        <f aca="false">(AG103-AG102)/AG102</f>
        <v>0.00461040356784212</v>
      </c>
      <c r="AI103" s="40"/>
      <c r="AJ103" s="40" t="n">
        <f aca="false">AB103/AG103</f>
        <v>-0.00898487993358432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13465426</v>
      </c>
      <c r="AX103" s="7"/>
      <c r="AY103" s="40" t="n">
        <f aca="false">(AW103-AW102)/AW102</f>
        <v>0.00100781534521337</v>
      </c>
      <c r="AZ103" s="39" t="n">
        <f aca="false">workers_and_wage_low!B91</f>
        <v>6874.85096800344</v>
      </c>
      <c r="BA103" s="40" t="n">
        <f aca="false">(AZ103-AZ102)/AZ102</f>
        <v>0.00359896113437064</v>
      </c>
      <c r="BB103" s="40"/>
      <c r="BC103" s="40"/>
      <c r="BD103" s="40"/>
      <c r="BE103" s="40"/>
      <c r="BF103" s="7" t="n">
        <f aca="false">BF102*(1+AY103)*(1+BA103)*(1-BE103)</f>
        <v>120.726643644079</v>
      </c>
      <c r="BG103" s="7"/>
      <c r="BH103" s="7"/>
      <c r="BI103" s="40" t="n">
        <f aca="false">T110/AG110</f>
        <v>0.0140867848560368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145686348.160063</v>
      </c>
      <c r="E104" s="9"/>
      <c r="F104" s="67" t="n">
        <f aca="false">'Low pensions'!I104</f>
        <v>26480218.3001759</v>
      </c>
      <c r="G104" s="82" t="n">
        <f aca="false">'Low pensions'!K104</f>
        <v>4090593.86792721</v>
      </c>
      <c r="H104" s="82" t="n">
        <f aca="false">'Low pensions'!V104</f>
        <v>22505240.5410231</v>
      </c>
      <c r="I104" s="82" t="n">
        <f aca="false">'Low pensions'!M104</f>
        <v>126513.212410118</v>
      </c>
      <c r="J104" s="82" t="n">
        <f aca="false">'Low pensions'!W104</f>
        <v>696038.36724813</v>
      </c>
      <c r="K104" s="9"/>
      <c r="L104" s="82" t="n">
        <f aca="false">'Low pensions'!N104</f>
        <v>3844343.99235871</v>
      </c>
      <c r="M104" s="67"/>
      <c r="N104" s="82" t="n">
        <f aca="false">'Low pensions'!L104</f>
        <v>1173518.8785865</v>
      </c>
      <c r="O104" s="9"/>
      <c r="P104" s="82" t="n">
        <f aca="false">'Low pensions'!X104</f>
        <v>26404673.8775288</v>
      </c>
      <c r="Q104" s="67"/>
      <c r="R104" s="82" t="n">
        <f aca="false">'Low SIPA income'!G99</f>
        <v>25151759.8097669</v>
      </c>
      <c r="S104" s="67"/>
      <c r="T104" s="82" t="n">
        <f aca="false">'Low SIPA income'!J99</f>
        <v>96169933.5784244</v>
      </c>
      <c r="U104" s="9"/>
      <c r="V104" s="82" t="n">
        <f aca="false">'Low SIPA income'!F99</f>
        <v>125997.981327657</v>
      </c>
      <c r="W104" s="67"/>
      <c r="X104" s="82" t="n">
        <f aca="false">'Low SIPA income'!M99</f>
        <v>316470.602869074</v>
      </c>
      <c r="Y104" s="9"/>
      <c r="Z104" s="9" t="n">
        <f aca="false">R104+V104-N104-L104-F104</f>
        <v>-6220323.3800266</v>
      </c>
      <c r="AA104" s="9"/>
      <c r="AB104" s="9" t="n">
        <f aca="false">T104-P104-D104</f>
        <v>-75921088.4591673</v>
      </c>
      <c r="AC104" s="50"/>
      <c r="AD104" s="9"/>
      <c r="AE104" s="9"/>
      <c r="AF104" s="9"/>
      <c r="AG104" s="9" t="n">
        <f aca="false">BF104/100*$AG$57</f>
        <v>6865023501.96541</v>
      </c>
      <c r="AH104" s="40" t="n">
        <f aca="false">(AG104-AG103)/AG103</f>
        <v>0.000798621663107496</v>
      </c>
      <c r="AI104" s="40"/>
      <c r="AJ104" s="40" t="n">
        <f aca="false">AB104/AG104</f>
        <v>-0.0110591155933307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13481218</v>
      </c>
      <c r="AX104" s="7"/>
      <c r="AY104" s="40" t="n">
        <f aca="false">(AW104-AW103)/AW103</f>
        <v>0.00117278131415969</v>
      </c>
      <c r="AZ104" s="39" t="n">
        <f aca="false">workers_and_wage_low!B92</f>
        <v>6872.28168936619</v>
      </c>
      <c r="BA104" s="40" t="n">
        <f aca="false">(AZ104-AZ103)/AZ103</f>
        <v>-0.000373721357627404</v>
      </c>
      <c r="BB104" s="40"/>
      <c r="BC104" s="40"/>
      <c r="BD104" s="40"/>
      <c r="BE104" s="40"/>
      <c r="BF104" s="7" t="n">
        <f aca="false">BF103*(1+AY104)*(1+BA104)*(1-BE104)</f>
        <v>120.823058557007</v>
      </c>
      <c r="BG104" s="7"/>
      <c r="BH104" s="7"/>
      <c r="BI104" s="40" t="n">
        <f aca="false">T111/AG111</f>
        <v>0.0161803563194271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145602385.753248</v>
      </c>
      <c r="E105" s="9"/>
      <c r="F105" s="67" t="n">
        <f aca="false">'Low pensions'!I105</f>
        <v>26464957.1388554</v>
      </c>
      <c r="G105" s="82" t="n">
        <f aca="false">'Low pensions'!K105</f>
        <v>4134039.11850291</v>
      </c>
      <c r="H105" s="82" t="n">
        <f aca="false">'Low pensions'!V105</f>
        <v>22744263.4912694</v>
      </c>
      <c r="I105" s="82" t="n">
        <f aca="false">'Low pensions'!M105</f>
        <v>127856.879953698</v>
      </c>
      <c r="J105" s="82" t="n">
        <f aca="false">'Low pensions'!W105</f>
        <v>703430.829626888</v>
      </c>
      <c r="K105" s="9"/>
      <c r="L105" s="82" t="n">
        <f aca="false">'Low pensions'!N105</f>
        <v>3829388.59678753</v>
      </c>
      <c r="M105" s="67"/>
      <c r="N105" s="82" t="n">
        <f aca="false">'Low pensions'!L105</f>
        <v>1173322.24845371</v>
      </c>
      <c r="O105" s="9"/>
      <c r="P105" s="82" t="n">
        <f aca="false">'Low pensions'!X105</f>
        <v>26325988.4578395</v>
      </c>
      <c r="Q105" s="67"/>
      <c r="R105" s="82" t="n">
        <f aca="false">'Low SIPA income'!G100</f>
        <v>28999181.758693</v>
      </c>
      <c r="S105" s="67"/>
      <c r="T105" s="82" t="n">
        <f aca="false">'Low SIPA income'!J100</f>
        <v>110880884.862744</v>
      </c>
      <c r="U105" s="9"/>
      <c r="V105" s="82" t="n">
        <f aca="false">'Low SIPA income'!F100</f>
        <v>124888.734014586</v>
      </c>
      <c r="W105" s="67"/>
      <c r="X105" s="82" t="n">
        <f aca="false">'Low SIPA income'!M100</f>
        <v>313684.493423515</v>
      </c>
      <c r="Y105" s="9"/>
      <c r="Z105" s="9" t="n">
        <f aca="false">R105+V105-N105-L105-F105</f>
        <v>-2343597.49138906</v>
      </c>
      <c r="AA105" s="9"/>
      <c r="AB105" s="9" t="n">
        <f aca="false">T105-P105-D105</f>
        <v>-61047489.3483433</v>
      </c>
      <c r="AC105" s="50"/>
      <c r="AD105" s="9"/>
      <c r="AE105" s="9"/>
      <c r="AF105" s="9"/>
      <c r="AG105" s="9" t="n">
        <f aca="false">BF105/100*$AG$57</f>
        <v>6872608934.76705</v>
      </c>
      <c r="AH105" s="40" t="n">
        <f aca="false">(AG105-AG104)/AG104</f>
        <v>0.00110493908716586</v>
      </c>
      <c r="AI105" s="40" t="n">
        <f aca="false">(AG105-AG101)/AG101</f>
        <v>0.0130104977389583</v>
      </c>
      <c r="AJ105" s="40" t="n">
        <f aca="false">AB105/AG105</f>
        <v>-0.00888272414854236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13489437</v>
      </c>
      <c r="AX105" s="7"/>
      <c r="AY105" s="40" t="n">
        <f aca="false">(AW105-AW104)/AW104</f>
        <v>0.000609663014128249</v>
      </c>
      <c r="AZ105" s="39" t="n">
        <f aca="false">workers_and_wage_low!B93</f>
        <v>6875.68329222266</v>
      </c>
      <c r="BA105" s="40" t="n">
        <f aca="false">(AZ105-AZ104)/AZ104</f>
        <v>0.000494974305510495</v>
      </c>
      <c r="BB105" s="40"/>
      <c r="BC105" s="40"/>
      <c r="BD105" s="40"/>
      <c r="BE105" s="40"/>
      <c r="BF105" s="7" t="n">
        <f aca="false">BF104*(1+AY105)*(1+BA105)*(1-BE105)</f>
        <v>120.956560677038</v>
      </c>
      <c r="BG105" s="7"/>
      <c r="BH105" s="7"/>
      <c r="BI105" s="40" t="n">
        <f aca="false">T112/AG112</f>
        <v>0.0140387563269513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145224704.985504</v>
      </c>
      <c r="E106" s="6"/>
      <c r="F106" s="8" t="n">
        <f aca="false">'Low pensions'!I106</f>
        <v>26396309.1886256</v>
      </c>
      <c r="G106" s="81" t="n">
        <f aca="false">'Low pensions'!K106</f>
        <v>4171402.19220613</v>
      </c>
      <c r="H106" s="81" t="n">
        <f aca="false">'Low pensions'!V106</f>
        <v>22949824.0988955</v>
      </c>
      <c r="I106" s="81" t="n">
        <f aca="false">'Low pensions'!M106</f>
        <v>129012.43893421</v>
      </c>
      <c r="J106" s="81" t="n">
        <f aca="false">'Low pensions'!W106</f>
        <v>709788.374192646</v>
      </c>
      <c r="K106" s="6"/>
      <c r="L106" s="81" t="n">
        <f aca="false">'Low pensions'!N106</f>
        <v>4655092.97869165</v>
      </c>
      <c r="M106" s="8"/>
      <c r="N106" s="81" t="n">
        <f aca="false">'Low pensions'!L106</f>
        <v>1170071.08067166</v>
      </c>
      <c r="O106" s="6"/>
      <c r="P106" s="81" t="n">
        <f aca="false">'Low pensions'!X106</f>
        <v>30592685.4548863</v>
      </c>
      <c r="Q106" s="8"/>
      <c r="R106" s="81" t="n">
        <f aca="false">'Low SIPA income'!G101</f>
        <v>25504755.012771</v>
      </c>
      <c r="S106" s="8"/>
      <c r="T106" s="81" t="n">
        <f aca="false">'Low SIPA income'!J101</f>
        <v>97519641.3318048</v>
      </c>
      <c r="U106" s="6"/>
      <c r="V106" s="81" t="n">
        <f aca="false">'Low SIPA income'!F101</f>
        <v>124358.967338216</v>
      </c>
      <c r="W106" s="8"/>
      <c r="X106" s="81" t="n">
        <f aca="false">'Low SIPA income'!M101</f>
        <v>312353.872268443</v>
      </c>
      <c r="Y106" s="6"/>
      <c r="Z106" s="6" t="n">
        <f aca="false">R106+V106-N106-L106-F106</f>
        <v>-6592359.26787977</v>
      </c>
      <c r="AA106" s="6"/>
      <c r="AB106" s="6" t="n">
        <f aca="false">T106-P106-D106</f>
        <v>-78297749.1085851</v>
      </c>
      <c r="AC106" s="50"/>
      <c r="AD106" s="6"/>
      <c r="AE106" s="6"/>
      <c r="AF106" s="6"/>
      <c r="AG106" s="6" t="n">
        <f aca="false">BF106/100*$AG$57</f>
        <v>6929549076.88998</v>
      </c>
      <c r="AH106" s="61" t="n">
        <f aca="false">(AG106-AG105)/AG105</f>
        <v>0.00828508397078766</v>
      </c>
      <c r="AI106" s="61"/>
      <c r="AJ106" s="61" t="n">
        <f aca="false">AB106/AG106</f>
        <v>-0.011299111708395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0.00256996514986377</v>
      </c>
      <c r="AV106" s="5"/>
      <c r="AW106" s="65" t="n">
        <f aca="false">workers_and_wage_low!C94</f>
        <v>13550712</v>
      </c>
      <c r="AX106" s="5"/>
      <c r="AY106" s="61" t="n">
        <f aca="false">(AW106-AW105)/AW105</f>
        <v>0.00454244309825532</v>
      </c>
      <c r="AZ106" s="66" t="n">
        <f aca="false">workers_and_wage_low!B94</f>
        <v>6901.30014245419</v>
      </c>
      <c r="BA106" s="61" t="n">
        <f aca="false">(AZ106-AZ105)/AZ105</f>
        <v>0.00372571701499164</v>
      </c>
      <c r="BB106" s="61"/>
      <c r="BC106" s="61"/>
      <c r="BD106" s="61"/>
      <c r="BE106" s="61"/>
      <c r="BF106" s="5" t="n">
        <f aca="false">BF105*(1+AY106)*(1+BA106)*(1-BE106)</f>
        <v>121.958695939065</v>
      </c>
      <c r="BG106" s="5"/>
      <c r="BH106" s="5"/>
      <c r="BI106" s="61" t="n">
        <f aca="false">T113/AG113</f>
        <v>0.0161266356283619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144744430.35529</v>
      </c>
      <c r="E107" s="9"/>
      <c r="F107" s="67" t="n">
        <f aca="false">'Low pensions'!I107</f>
        <v>26309013.5894655</v>
      </c>
      <c r="G107" s="82" t="n">
        <f aca="false">'Low pensions'!K107</f>
        <v>4232312.3450627</v>
      </c>
      <c r="H107" s="82" t="n">
        <f aca="false">'Low pensions'!V107</f>
        <v>23284933.7885119</v>
      </c>
      <c r="I107" s="82" t="n">
        <f aca="false">'Low pensions'!M107</f>
        <v>130896.258094721</v>
      </c>
      <c r="J107" s="82" t="n">
        <f aca="false">'Low pensions'!W107</f>
        <v>720152.591397268</v>
      </c>
      <c r="K107" s="9"/>
      <c r="L107" s="82" t="n">
        <f aca="false">'Low pensions'!N107</f>
        <v>3820105.84887062</v>
      </c>
      <c r="M107" s="67"/>
      <c r="N107" s="82" t="n">
        <f aca="false">'Low pensions'!L107</f>
        <v>1165969.0773189</v>
      </c>
      <c r="O107" s="9"/>
      <c r="P107" s="82" t="n">
        <f aca="false">'Low pensions'!X107</f>
        <v>26237365.2567229</v>
      </c>
      <c r="Q107" s="67"/>
      <c r="R107" s="82" t="n">
        <f aca="false">'Low SIPA income'!G102</f>
        <v>29276094.7834268</v>
      </c>
      <c r="S107" s="67"/>
      <c r="T107" s="82" t="n">
        <f aca="false">'Low SIPA income'!J102</f>
        <v>111939685.813337</v>
      </c>
      <c r="U107" s="9"/>
      <c r="V107" s="82" t="n">
        <f aca="false">'Low SIPA income'!F102</f>
        <v>126791.979636399</v>
      </c>
      <c r="W107" s="67"/>
      <c r="X107" s="82" t="n">
        <f aca="false">'Low SIPA income'!M102</f>
        <v>318464.897704569</v>
      </c>
      <c r="Y107" s="9"/>
      <c r="Z107" s="9" t="n">
        <f aca="false">R107+V107-N107-L107-F107</f>
        <v>-1892201.75259177</v>
      </c>
      <c r="AA107" s="9"/>
      <c r="AB107" s="9" t="n">
        <f aca="false">T107-P107-D107</f>
        <v>-59042109.7986764</v>
      </c>
      <c r="AC107" s="50"/>
      <c r="AD107" s="9"/>
      <c r="AE107" s="9"/>
      <c r="AF107" s="9"/>
      <c r="AG107" s="9" t="n">
        <f aca="false">BF107/100*$AG$57</f>
        <v>6934276979.80163</v>
      </c>
      <c r="AH107" s="40" t="n">
        <f aca="false">(AG107-AG106)/AG106</f>
        <v>0.000682281467263297</v>
      </c>
      <c r="AI107" s="40"/>
      <c r="AJ107" s="40" t="n">
        <f aca="false">AB107/AG107</f>
        <v>-0.00851453006141174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13575581</v>
      </c>
      <c r="AX107" s="7"/>
      <c r="AY107" s="40" t="n">
        <f aca="false">(AW107-AW106)/AW106</f>
        <v>0.0018352541180124</v>
      </c>
      <c r="AZ107" s="39" t="n">
        <f aca="false">workers_and_wage_low!B95</f>
        <v>6893.35770851991</v>
      </c>
      <c r="BA107" s="40" t="n">
        <f aca="false">(AZ107-AZ106)/AZ106</f>
        <v>-0.00115086052922362</v>
      </c>
      <c r="BB107" s="40"/>
      <c r="BC107" s="40"/>
      <c r="BD107" s="40"/>
      <c r="BE107" s="40"/>
      <c r="BF107" s="7" t="n">
        <f aca="false">BF106*(1+AY107)*(1+BA107)*(1-BE107)</f>
        <v>122.041906097076</v>
      </c>
      <c r="BG107" s="7"/>
      <c r="BH107" s="7"/>
      <c r="BI107" s="40" t="n">
        <f aca="false">T114/AG114</f>
        <v>0.0140616917240775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145263450.646792</v>
      </c>
      <c r="E108" s="9"/>
      <c r="F108" s="67" t="n">
        <f aca="false">'Low pensions'!I108</f>
        <v>26403351.6712059</v>
      </c>
      <c r="G108" s="82" t="n">
        <f aca="false">'Low pensions'!K108</f>
        <v>4282903.5361123</v>
      </c>
      <c r="H108" s="82" t="n">
        <f aca="false">'Low pensions'!V108</f>
        <v>23563271.5948522</v>
      </c>
      <c r="I108" s="82" t="n">
        <f aca="false">'Low pensions'!M108</f>
        <v>132460.934106566</v>
      </c>
      <c r="J108" s="82" t="n">
        <f aca="false">'Low pensions'!W108</f>
        <v>728760.977160378</v>
      </c>
      <c r="K108" s="9"/>
      <c r="L108" s="82" t="n">
        <f aca="false">'Low pensions'!N108</f>
        <v>3818028.362011</v>
      </c>
      <c r="M108" s="67"/>
      <c r="N108" s="82" t="n">
        <f aca="false">'Low pensions'!L108</f>
        <v>1169915.64954811</v>
      </c>
      <c r="O108" s="9"/>
      <c r="P108" s="82" t="n">
        <f aca="false">'Low pensions'!X108</f>
        <v>26248298.0435104</v>
      </c>
      <c r="Q108" s="67"/>
      <c r="R108" s="82" t="n">
        <f aca="false">'Low SIPA income'!G103</f>
        <v>25439079.1779304</v>
      </c>
      <c r="S108" s="67"/>
      <c r="T108" s="82" t="n">
        <f aca="false">'Low SIPA income'!J103</f>
        <v>97268524.0850556</v>
      </c>
      <c r="U108" s="9"/>
      <c r="V108" s="82" t="n">
        <f aca="false">'Low SIPA income'!F103</f>
        <v>129205.569579681</v>
      </c>
      <c r="W108" s="67"/>
      <c r="X108" s="82" t="n">
        <f aca="false">'Low SIPA income'!M103</f>
        <v>324527.139784804</v>
      </c>
      <c r="Y108" s="9"/>
      <c r="Z108" s="9" t="n">
        <f aca="false">R108+V108-N108-L108-F108</f>
        <v>-5823010.93525492</v>
      </c>
      <c r="AA108" s="9"/>
      <c r="AB108" s="9" t="n">
        <f aca="false">T108-P108-D108</f>
        <v>-74243224.6052466</v>
      </c>
      <c r="AC108" s="50"/>
      <c r="AD108" s="9"/>
      <c r="AE108" s="9"/>
      <c r="AF108" s="9"/>
      <c r="AG108" s="9" t="n">
        <f aca="false">BF108/100*$AG$57</f>
        <v>6934005772.89388</v>
      </c>
      <c r="AH108" s="40" t="n">
        <f aca="false">(AG108-AG107)/AG107</f>
        <v>-3.91110577986942E-005</v>
      </c>
      <c r="AI108" s="40"/>
      <c r="AJ108" s="40" t="n">
        <f aca="false">AB108/AG108</f>
        <v>-0.0107071189492624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13547785</v>
      </c>
      <c r="AX108" s="7"/>
      <c r="AY108" s="40" t="n">
        <f aca="false">(AW108-AW107)/AW107</f>
        <v>-0.00204749984549464</v>
      </c>
      <c r="AZ108" s="39" t="n">
        <f aca="false">workers_and_wage_low!B96</f>
        <v>6907.23065570851</v>
      </c>
      <c r="BA108" s="40" t="n">
        <f aca="false">(AZ108-AZ107)/AZ107</f>
        <v>0.00201250940038248</v>
      </c>
      <c r="BB108" s="40"/>
      <c r="BC108" s="40"/>
      <c r="BD108" s="40"/>
      <c r="BE108" s="40"/>
      <c r="BF108" s="7" t="n">
        <f aca="false">BF107*(1+AY108)*(1+BA108)*(1-BE108)</f>
        <v>122.037132909032</v>
      </c>
      <c r="BG108" s="7"/>
      <c r="BH108" s="7"/>
      <c r="BI108" s="40" t="n">
        <f aca="false">T115/AG115</f>
        <v>0.0162397423777322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145429828.468834</v>
      </c>
      <c r="E109" s="9"/>
      <c r="F109" s="67" t="n">
        <f aca="false">'Low pensions'!I109</f>
        <v>26433592.8098137</v>
      </c>
      <c r="G109" s="82" t="n">
        <f aca="false">'Low pensions'!K109</f>
        <v>4358234.03875873</v>
      </c>
      <c r="H109" s="82" t="n">
        <f aca="false">'Low pensions'!V109</f>
        <v>23977717.7943213</v>
      </c>
      <c r="I109" s="82" t="n">
        <f aca="false">'Low pensions'!M109</f>
        <v>134790.743466767</v>
      </c>
      <c r="J109" s="82" t="n">
        <f aca="false">'Low pensions'!W109</f>
        <v>741578.900855308</v>
      </c>
      <c r="K109" s="9"/>
      <c r="L109" s="82" t="n">
        <f aca="false">'Low pensions'!N109</f>
        <v>3883018.32730019</v>
      </c>
      <c r="M109" s="67"/>
      <c r="N109" s="82" t="n">
        <f aca="false">'Low pensions'!L109</f>
        <v>1172236.90071767</v>
      </c>
      <c r="O109" s="9"/>
      <c r="P109" s="82" t="n">
        <f aca="false">'Low pensions'!X109</f>
        <v>26598302.1214004</v>
      </c>
      <c r="Q109" s="67"/>
      <c r="R109" s="82" t="n">
        <f aca="false">'Low SIPA income'!G104</f>
        <v>29270189.7135089</v>
      </c>
      <c r="S109" s="67"/>
      <c r="T109" s="82" t="n">
        <f aca="false">'Low SIPA income'!J104</f>
        <v>111917107.266703</v>
      </c>
      <c r="U109" s="9"/>
      <c r="V109" s="82" t="n">
        <f aca="false">'Low SIPA income'!F104</f>
        <v>132178.241401441</v>
      </c>
      <c r="W109" s="67"/>
      <c r="X109" s="82" t="n">
        <f aca="false">'Low SIPA income'!M104</f>
        <v>331993.634355998</v>
      </c>
      <c r="Y109" s="9"/>
      <c r="Z109" s="9" t="n">
        <f aca="false">R109+V109-N109-L109-F109</f>
        <v>-2086480.0829212</v>
      </c>
      <c r="AA109" s="9"/>
      <c r="AB109" s="9" t="n">
        <f aca="false">T109-P109-D109</f>
        <v>-60111023.323531</v>
      </c>
      <c r="AC109" s="50"/>
      <c r="AD109" s="9"/>
      <c r="AE109" s="9"/>
      <c r="AF109" s="9"/>
      <c r="AG109" s="9" t="n">
        <f aca="false">BF109/100*$AG$57</f>
        <v>6943377818.22051</v>
      </c>
      <c r="AH109" s="40" t="n">
        <f aca="false">(AG109-AG108)/AG108</f>
        <v>0.00135160621920281</v>
      </c>
      <c r="AI109" s="40" t="n">
        <f aca="false">(AG109-AG105)/AG105</f>
        <v>0.0102972370645828</v>
      </c>
      <c r="AJ109" s="40" t="n">
        <f aca="false">AB109/AG109</f>
        <v>-0.00865731707207265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13529823</v>
      </c>
      <c r="AX109" s="7"/>
      <c r="AY109" s="40" t="n">
        <f aca="false">(AW109-AW108)/AW108</f>
        <v>-0.0013258255869871</v>
      </c>
      <c r="AZ109" s="39" t="n">
        <f aca="false">workers_and_wage_low!B97</f>
        <v>6925.74884665017</v>
      </c>
      <c r="BA109" s="40" t="n">
        <f aca="false">(AZ109-AZ108)/AZ108</f>
        <v>0.00268098632645984</v>
      </c>
      <c r="BB109" s="40"/>
      <c r="BC109" s="40"/>
      <c r="BD109" s="40"/>
      <c r="BE109" s="40"/>
      <c r="BF109" s="7" t="n">
        <f aca="false">BF108*(1+AY109)*(1+BA109)*(1-BE109)</f>
        <v>122.202079056846</v>
      </c>
      <c r="BG109" s="7"/>
      <c r="BH109" s="7"/>
      <c r="BI109" s="40" t="n">
        <f aca="false">T116/AG116</f>
        <v>0.0141190989174875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145079303.704621</v>
      </c>
      <c r="E110" s="6"/>
      <c r="F110" s="8" t="n">
        <f aca="false">'Low pensions'!I110</f>
        <v>26369880.7846775</v>
      </c>
      <c r="G110" s="81" t="n">
        <f aca="false">'Low pensions'!K110</f>
        <v>4470200.05200738</v>
      </c>
      <c r="H110" s="81" t="n">
        <f aca="false">'Low pensions'!V110</f>
        <v>24593721.7639007</v>
      </c>
      <c r="I110" s="81" t="n">
        <f aca="false">'Low pensions'!M110</f>
        <v>138253.6098559</v>
      </c>
      <c r="J110" s="81" t="n">
        <f aca="false">'Low pensions'!W110</f>
        <v>760630.570017555</v>
      </c>
      <c r="K110" s="6"/>
      <c r="L110" s="81" t="n">
        <f aca="false">'Low pensions'!N110</f>
        <v>4617407.65297643</v>
      </c>
      <c r="M110" s="8"/>
      <c r="N110" s="81" t="n">
        <f aca="false">'Low pensions'!L110</f>
        <v>1168646.08551774</v>
      </c>
      <c r="O110" s="6"/>
      <c r="P110" s="81" t="n">
        <f aca="false">'Low pensions'!X110</f>
        <v>30389296.2177061</v>
      </c>
      <c r="Q110" s="8"/>
      <c r="R110" s="81" t="n">
        <f aca="false">'Low SIPA income'!G105</f>
        <v>25566861.0651198</v>
      </c>
      <c r="S110" s="8"/>
      <c r="T110" s="81" t="n">
        <f aca="false">'Low SIPA income'!J105</f>
        <v>97757109.2057976</v>
      </c>
      <c r="U110" s="6"/>
      <c r="V110" s="81" t="n">
        <f aca="false">'Low SIPA income'!F105</f>
        <v>128509.171171332</v>
      </c>
      <c r="W110" s="8"/>
      <c r="X110" s="81" t="n">
        <f aca="false">'Low SIPA income'!M105</f>
        <v>322777.987760264</v>
      </c>
      <c r="Y110" s="6"/>
      <c r="Z110" s="6" t="n">
        <f aca="false">R110+V110-N110-L110-F110</f>
        <v>-6460564.28688056</v>
      </c>
      <c r="AA110" s="6"/>
      <c r="AB110" s="6" t="n">
        <f aca="false">T110-P110-D110</f>
        <v>-77711490.7165293</v>
      </c>
      <c r="AC110" s="50"/>
      <c r="AD110" s="6"/>
      <c r="AE110" s="6"/>
      <c r="AF110" s="6"/>
      <c r="AG110" s="6" t="n">
        <f aca="false">BF110/100*$AG$57</f>
        <v>6939632443.09113</v>
      </c>
      <c r="AH110" s="61" t="n">
        <f aca="false">(AG110-AG109)/AG109</f>
        <v>-0.000539416869920541</v>
      </c>
      <c r="AI110" s="61"/>
      <c r="AJ110" s="61" t="n">
        <f aca="false">AB110/AG110</f>
        <v>-0.0111982142215466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0.000249722117225865</v>
      </c>
      <c r="AV110" s="5"/>
      <c r="AW110" s="65" t="n">
        <f aca="false">workers_and_wage_low!C98</f>
        <v>13582713</v>
      </c>
      <c r="AX110" s="5"/>
      <c r="AY110" s="61" t="n">
        <f aca="false">(AW110-AW109)/AW109</f>
        <v>0.00390914204864321</v>
      </c>
      <c r="AZ110" s="66" t="n">
        <f aca="false">workers_and_wage_low!B98</f>
        <v>6895.05921498029</v>
      </c>
      <c r="BA110" s="61" t="n">
        <f aca="false">(AZ110-AZ109)/AZ109</f>
        <v>-0.0044312365853007</v>
      </c>
      <c r="BB110" s="61"/>
      <c r="BC110" s="61"/>
      <c r="BD110" s="61"/>
      <c r="BE110" s="61"/>
      <c r="BF110" s="5" t="n">
        <f aca="false">BF109*(1+AY110)*(1+BA110)*(1-BE110)</f>
        <v>122.136161193863</v>
      </c>
      <c r="BG110" s="5"/>
      <c r="BH110" s="5"/>
      <c r="BI110" s="61" t="n">
        <f aca="false">T117/AG117</f>
        <v>0.016237585081848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144860828.624686</v>
      </c>
      <c r="E111" s="9"/>
      <c r="F111" s="67" t="n">
        <f aca="false">'Low pensions'!I111</f>
        <v>26330170.3527607</v>
      </c>
      <c r="G111" s="82" t="n">
        <f aca="false">'Low pensions'!K111</f>
        <v>4519447.74571587</v>
      </c>
      <c r="H111" s="82" t="n">
        <f aca="false">'Low pensions'!V111</f>
        <v>24864668.0442661</v>
      </c>
      <c r="I111" s="82" t="n">
        <f aca="false">'Low pensions'!M111</f>
        <v>139776.734403584</v>
      </c>
      <c r="J111" s="82" t="n">
        <f aca="false">'Low pensions'!W111</f>
        <v>769010.351884521</v>
      </c>
      <c r="K111" s="9"/>
      <c r="L111" s="82" t="n">
        <f aca="false">'Low pensions'!N111</f>
        <v>3787917.52931272</v>
      </c>
      <c r="M111" s="67"/>
      <c r="N111" s="82" t="n">
        <f aca="false">'Low pensions'!L111</f>
        <v>1166260.9502609</v>
      </c>
      <c r="O111" s="9"/>
      <c r="P111" s="82" t="n">
        <f aca="false">'Low pensions'!X111</f>
        <v>26071945.7123305</v>
      </c>
      <c r="Q111" s="67"/>
      <c r="R111" s="82" t="n">
        <f aca="false">'Low SIPA income'!G106</f>
        <v>29377765.3312123</v>
      </c>
      <c r="S111" s="67"/>
      <c r="T111" s="82" t="n">
        <f aca="false">'Low SIPA income'!J106</f>
        <v>112328431.964754</v>
      </c>
      <c r="U111" s="9"/>
      <c r="V111" s="82" t="n">
        <f aca="false">'Low SIPA income'!F106</f>
        <v>126651.975056634</v>
      </c>
      <c r="W111" s="67"/>
      <c r="X111" s="82" t="n">
        <f aca="false">'Low SIPA income'!M106</f>
        <v>318113.246564641</v>
      </c>
      <c r="Y111" s="9"/>
      <c r="Z111" s="9" t="n">
        <f aca="false">R111+V111-N111-L111-F111</f>
        <v>-1779931.52606547</v>
      </c>
      <c r="AA111" s="9"/>
      <c r="AB111" s="9" t="n">
        <f aca="false">T111-P111-D111</f>
        <v>-58604342.3722635</v>
      </c>
      <c r="AC111" s="50"/>
      <c r="AD111" s="9"/>
      <c r="AE111" s="9"/>
      <c r="AF111" s="9"/>
      <c r="AG111" s="9" t="n">
        <f aca="false">BF111/100*$AG$57</f>
        <v>6942271835.50251</v>
      </c>
      <c r="AH111" s="40" t="n">
        <f aca="false">(AG111-AG110)/AG110</f>
        <v>0.000380336052812666</v>
      </c>
      <c r="AI111" s="40"/>
      <c r="AJ111" s="40" t="n">
        <f aca="false">AB111/AG111</f>
        <v>-0.00844166632492884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13560559</v>
      </c>
      <c r="AX111" s="7"/>
      <c r="AY111" s="40" t="n">
        <f aca="false">(AW111-AW110)/AW110</f>
        <v>-0.00163104381282296</v>
      </c>
      <c r="AZ111" s="39" t="n">
        <f aca="false">workers_and_wage_low!B99</f>
        <v>6908.95045547953</v>
      </c>
      <c r="BA111" s="40" t="n">
        <f aca="false">(AZ111-AZ110)/AZ110</f>
        <v>0.00201466587394406</v>
      </c>
      <c r="BB111" s="40"/>
      <c r="BC111" s="40"/>
      <c r="BD111" s="40"/>
      <c r="BE111" s="40"/>
      <c r="BF111" s="7" t="n">
        <f aca="false">BF110*(1+AY111)*(1+BA111)*(1-BE111)</f>
        <v>122.182613979317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144510509.220659</v>
      </c>
      <c r="E112" s="9"/>
      <c r="F112" s="67" t="n">
        <f aca="false">'Low pensions'!I112</f>
        <v>26266495.6542692</v>
      </c>
      <c r="G112" s="82" t="n">
        <f aca="false">'Low pensions'!K112</f>
        <v>4591511.60174859</v>
      </c>
      <c r="H112" s="82" t="n">
        <f aca="false">'Low pensions'!V112</f>
        <v>25261142.1178831</v>
      </c>
      <c r="I112" s="82" t="n">
        <f aca="false">'Low pensions'!M112</f>
        <v>142005.513456143</v>
      </c>
      <c r="J112" s="82" t="n">
        <f aca="false">'Low pensions'!W112</f>
        <v>781272.436635564</v>
      </c>
      <c r="K112" s="9"/>
      <c r="L112" s="82" t="n">
        <f aca="false">'Low pensions'!N112</f>
        <v>3763994.47045013</v>
      </c>
      <c r="M112" s="67"/>
      <c r="N112" s="82" t="n">
        <f aca="false">'Low pensions'!L112</f>
        <v>1162291.00811567</v>
      </c>
      <c r="O112" s="9"/>
      <c r="P112" s="82" t="n">
        <f aca="false">'Low pensions'!X112</f>
        <v>25925967.3958064</v>
      </c>
      <c r="Q112" s="67"/>
      <c r="R112" s="82" t="n">
        <f aca="false">'Low SIPA income'!G107</f>
        <v>25437465.6897695</v>
      </c>
      <c r="S112" s="67"/>
      <c r="T112" s="82" t="n">
        <f aca="false">'Low SIPA income'!J107</f>
        <v>97262354.7732289</v>
      </c>
      <c r="U112" s="9"/>
      <c r="V112" s="82" t="n">
        <f aca="false">'Low SIPA income'!F107</f>
        <v>130113.935616965</v>
      </c>
      <c r="W112" s="67"/>
      <c r="X112" s="82" t="n">
        <f aca="false">'Low SIPA income'!M107</f>
        <v>326808.693381266</v>
      </c>
      <c r="Y112" s="9"/>
      <c r="Z112" s="9" t="n">
        <f aca="false">R112+V112-N112-L112-F112</f>
        <v>-5625201.50744849</v>
      </c>
      <c r="AA112" s="9"/>
      <c r="AB112" s="9" t="n">
        <f aca="false">T112-P112-D112</f>
        <v>-73174121.8432368</v>
      </c>
      <c r="AC112" s="50"/>
      <c r="AD112" s="9"/>
      <c r="AE112" s="9"/>
      <c r="AF112" s="9"/>
      <c r="AG112" s="9" t="n">
        <f aca="false">BF112/100*$AG$57</f>
        <v>6928131845.02011</v>
      </c>
      <c r="AH112" s="40" t="n">
        <f aca="false">(AG112-AG111)/AG111</f>
        <v>-0.00203679585263306</v>
      </c>
      <c r="AI112" s="40"/>
      <c r="AJ112" s="40" t="n">
        <f aca="false">AB112/AG112</f>
        <v>-0.0105618835611268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13544035</v>
      </c>
      <c r="AX112" s="7"/>
      <c r="AY112" s="40" t="n">
        <f aca="false">(AW112-AW111)/AW111</f>
        <v>-0.00121853383772749</v>
      </c>
      <c r="AZ112" s="39" t="n">
        <f aca="false">workers_and_wage_low!B100</f>
        <v>6903.2902265785</v>
      </c>
      <c r="BA112" s="40" t="n">
        <f aca="false">(AZ112-AZ111)/AZ111</f>
        <v>-0.000819260311316719</v>
      </c>
      <c r="BB112" s="40"/>
      <c r="BC112" s="40"/>
      <c r="BD112" s="40"/>
      <c r="BE112" s="40"/>
      <c r="BF112" s="7" t="n">
        <f aca="false">BF111*(1+AY112)*(1+BA112)*(1-BE112)</f>
        <v>121.933752937901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144994868.485853</v>
      </c>
      <c r="E113" s="9"/>
      <c r="F113" s="67" t="n">
        <f aca="false">'Low pensions'!I113</f>
        <v>26354533.6841879</v>
      </c>
      <c r="G113" s="82" t="n">
        <f aca="false">'Low pensions'!K113</f>
        <v>4684411.19968447</v>
      </c>
      <c r="H113" s="82" t="n">
        <f aca="false">'Low pensions'!V113</f>
        <v>25772248.2959136</v>
      </c>
      <c r="I113" s="82" t="n">
        <f aca="false">'Low pensions'!M113</f>
        <v>144878.696897458</v>
      </c>
      <c r="J113" s="82" t="n">
        <f aca="false">'Low pensions'!W113</f>
        <v>797079.844203517</v>
      </c>
      <c r="K113" s="9"/>
      <c r="L113" s="82" t="n">
        <f aca="false">'Low pensions'!N113</f>
        <v>3708607.03063463</v>
      </c>
      <c r="M113" s="67"/>
      <c r="N113" s="82" t="n">
        <f aca="false">'Low pensions'!L113</f>
        <v>1165621.78665292</v>
      </c>
      <c r="O113" s="9"/>
      <c r="P113" s="82" t="n">
        <f aca="false">'Low pensions'!X113</f>
        <v>25656886.6680763</v>
      </c>
      <c r="Q113" s="67"/>
      <c r="R113" s="82" t="n">
        <f aca="false">'Low SIPA income'!G108</f>
        <v>29313942.7613456</v>
      </c>
      <c r="S113" s="67"/>
      <c r="T113" s="82" t="n">
        <f aca="false">'Low SIPA income'!J108</f>
        <v>112084400.837258</v>
      </c>
      <c r="U113" s="9"/>
      <c r="V113" s="82" t="n">
        <f aca="false">'Low SIPA income'!F108</f>
        <v>132192.394045736</v>
      </c>
      <c r="W113" s="67"/>
      <c r="X113" s="82" t="n">
        <f aca="false">'Low SIPA income'!M108</f>
        <v>332029.181718147</v>
      </c>
      <c r="Y113" s="9"/>
      <c r="Z113" s="9" t="n">
        <f aca="false">R113+V113-N113-L113-F113</f>
        <v>-1782627.34608406</v>
      </c>
      <c r="AA113" s="9"/>
      <c r="AB113" s="9" t="n">
        <f aca="false">T113-P113-D113</f>
        <v>-58567354.316672</v>
      </c>
      <c r="AC113" s="50"/>
      <c r="AD113" s="9"/>
      <c r="AE113" s="9"/>
      <c r="AF113" s="9"/>
      <c r="AG113" s="9" t="n">
        <f aca="false">BF113/100*$AG$57</f>
        <v>6950265599.11451</v>
      </c>
      <c r="AH113" s="40" t="n">
        <f aca="false">(AG113-AG112)/AG112</f>
        <v>0.0031947651386444</v>
      </c>
      <c r="AI113" s="40" t="n">
        <f aca="false">(AG113-AG109)/AG109</f>
        <v>0.000991992813054284</v>
      </c>
      <c r="AJ113" s="40" t="n">
        <f aca="false">AB113/AG113</f>
        <v>-0.00842663542586542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13600937</v>
      </c>
      <c r="AX113" s="7"/>
      <c r="AY113" s="40" t="n">
        <f aca="false">(AW113-AW112)/AW112</f>
        <v>0.00420125907825844</v>
      </c>
      <c r="AZ113" s="39" t="n">
        <f aca="false">workers_and_wage_low!B101</f>
        <v>6896.37117552809</v>
      </c>
      <c r="BA113" s="40" t="n">
        <f aca="false">(AZ113-AZ112)/AZ112</f>
        <v>-0.00100228308868868</v>
      </c>
      <c r="BB113" s="40"/>
      <c r="BC113" s="40"/>
      <c r="BD113" s="40"/>
      <c r="BE113" s="40"/>
      <c r="BF113" s="7" t="n">
        <f aca="false">BF112*(1+AY113)*(1+BA113)*(1-BE113)</f>
        <v>122.323302641011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144121499.118682</v>
      </c>
      <c r="E114" s="6"/>
      <c r="F114" s="8" t="n">
        <f aca="false">'Low pensions'!I114</f>
        <v>26195788.4634347</v>
      </c>
      <c r="G114" s="81" t="n">
        <f aca="false">'Low pensions'!K114</f>
        <v>4748535.36164947</v>
      </c>
      <c r="H114" s="81" t="n">
        <f aca="false">'Low pensions'!V114</f>
        <v>26125040.5153585</v>
      </c>
      <c r="I114" s="81" t="n">
        <f aca="false">'Low pensions'!M114</f>
        <v>146861.91840153</v>
      </c>
      <c r="J114" s="81" t="n">
        <f aca="false">'Low pensions'!W114</f>
        <v>807990.943773976</v>
      </c>
      <c r="K114" s="6"/>
      <c r="L114" s="81" t="n">
        <f aca="false">'Low pensions'!N114</f>
        <v>4468301.75904341</v>
      </c>
      <c r="M114" s="8"/>
      <c r="N114" s="81" t="n">
        <f aca="false">'Low pensions'!L114</f>
        <v>1158816.78765328</v>
      </c>
      <c r="O114" s="6"/>
      <c r="P114" s="81" t="n">
        <f aca="false">'Low pensions'!X114</f>
        <v>29561507.1285296</v>
      </c>
      <c r="Q114" s="8"/>
      <c r="R114" s="81" t="n">
        <f aca="false">'Low SIPA income'!G109</f>
        <v>25702492.0787118</v>
      </c>
      <c r="S114" s="8"/>
      <c r="T114" s="81" t="n">
        <f aca="false">'Low SIPA income'!J109</f>
        <v>98275706.1416373</v>
      </c>
      <c r="U114" s="6"/>
      <c r="V114" s="81" t="n">
        <f aca="false">'Low SIPA income'!F109</f>
        <v>132248.487651478</v>
      </c>
      <c r="W114" s="8"/>
      <c r="X114" s="81" t="n">
        <f aca="false">'Low SIPA income'!M109</f>
        <v>332170.072683535</v>
      </c>
      <c r="Y114" s="6"/>
      <c r="Z114" s="6" t="n">
        <f aca="false">R114+V114-N114-L114-F114</f>
        <v>-5988166.44376805</v>
      </c>
      <c r="AA114" s="6"/>
      <c r="AB114" s="6" t="n">
        <f aca="false">T114-P114-D114</f>
        <v>-75407300.1055739</v>
      </c>
      <c r="AC114" s="50"/>
      <c r="AD114" s="6"/>
      <c r="AE114" s="6"/>
      <c r="AF114" s="6"/>
      <c r="AG114" s="6" t="n">
        <f aca="false">BF114/100*$AG$57</f>
        <v>6988896362.54523</v>
      </c>
      <c r="AH114" s="61" t="n">
        <f aca="false">(AG114-AG113)/AG113</f>
        <v>0.00555817081805405</v>
      </c>
      <c r="AI114" s="61"/>
      <c r="AJ114" s="61" t="n">
        <f aca="false">AB114/AG114</f>
        <v>-0.0107895862513709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0.00335480128926434</v>
      </c>
      <c r="AV114" s="5"/>
      <c r="AW114" s="65" t="n">
        <f aca="false">workers_and_wage_low!C102</f>
        <v>13624827</v>
      </c>
      <c r="AX114" s="5"/>
      <c r="AY114" s="61" t="n">
        <f aca="false">(AW114-AW113)/AW113</f>
        <v>0.00175649662960721</v>
      </c>
      <c r="AZ114" s="66" t="n">
        <f aca="false">workers_and_wage_low!B102</f>
        <v>6922.54296116678</v>
      </c>
      <c r="BA114" s="61" t="n">
        <f aca="false">(AZ114-AZ113)/AZ113</f>
        <v>0.00379500826921234</v>
      </c>
      <c r="BB114" s="61"/>
      <c r="BC114" s="61"/>
      <c r="BD114" s="61"/>
      <c r="BE114" s="61"/>
      <c r="BF114" s="5" t="n">
        <f aca="false">BF113*(1+AY114)*(1+BA114)*(1-BE114)</f>
        <v>123.003196452118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143934461.42796</v>
      </c>
      <c r="E115" s="9"/>
      <c r="F115" s="67" t="n">
        <f aca="false">'Low pensions'!I115</f>
        <v>26161792.1491388</v>
      </c>
      <c r="G115" s="82" t="n">
        <f aca="false">'Low pensions'!K115</f>
        <v>4845711.66321582</v>
      </c>
      <c r="H115" s="82" t="n">
        <f aca="false">'Low pensions'!V115</f>
        <v>26659675.8549323</v>
      </c>
      <c r="I115" s="82" t="n">
        <f aca="false">'Low pensions'!M115</f>
        <v>149867.371027293</v>
      </c>
      <c r="J115" s="82" t="n">
        <f aca="false">'Low pensions'!W115</f>
        <v>824526.057369038</v>
      </c>
      <c r="K115" s="9"/>
      <c r="L115" s="82" t="n">
        <f aca="false">'Low pensions'!N115</f>
        <v>3565340.99332704</v>
      </c>
      <c r="M115" s="67"/>
      <c r="N115" s="82" t="n">
        <f aca="false">'Low pensions'!L115</f>
        <v>1157087.43122943</v>
      </c>
      <c r="O115" s="9"/>
      <c r="P115" s="82" t="n">
        <f aca="false">'Low pensions'!X115</f>
        <v>24866525.0139311</v>
      </c>
      <c r="Q115" s="67"/>
      <c r="R115" s="82" t="n">
        <f aca="false">'Low SIPA income'!G110</f>
        <v>29855861.2514072</v>
      </c>
      <c r="S115" s="67"/>
      <c r="T115" s="82" t="n">
        <f aca="false">'Low SIPA income'!J110</f>
        <v>114156473.153005</v>
      </c>
      <c r="U115" s="9"/>
      <c r="V115" s="82" t="n">
        <f aca="false">'Low SIPA income'!F110</f>
        <v>125947.112426114</v>
      </c>
      <c r="W115" s="67"/>
      <c r="X115" s="82" t="n">
        <f aca="false">'Low SIPA income'!M110</f>
        <v>316342.83485431</v>
      </c>
      <c r="Y115" s="9"/>
      <c r="Z115" s="9" t="n">
        <f aca="false">R115+V115-N115-L115-F115</f>
        <v>-902412.209861983</v>
      </c>
      <c r="AA115" s="9"/>
      <c r="AB115" s="9" t="n">
        <f aca="false">T115-P115-D115</f>
        <v>-54644513.2888863</v>
      </c>
      <c r="AC115" s="50"/>
      <c r="AD115" s="9"/>
      <c r="AE115" s="9"/>
      <c r="AF115" s="9"/>
      <c r="AG115" s="9" t="n">
        <f aca="false">BF115/100*$AG$57</f>
        <v>7029450991.13981</v>
      </c>
      <c r="AH115" s="40" t="n">
        <f aca="false">(AG115-AG114)/AG114</f>
        <v>0.00580272284647338</v>
      </c>
      <c r="AI115" s="40"/>
      <c r="AJ115" s="40" t="n">
        <f aca="false">AB115/AG115</f>
        <v>-0.00777365307159299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13645415</v>
      </c>
      <c r="AX115" s="7"/>
      <c r="AY115" s="40" t="n">
        <f aca="false">(AW115-AW114)/AW114</f>
        <v>0.00151106505792697</v>
      </c>
      <c r="AZ115" s="39" t="n">
        <f aca="false">workers_and_wage_low!B103</f>
        <v>6952.2073218038</v>
      </c>
      <c r="BA115" s="40" t="n">
        <f aca="false">(AZ115-AZ114)/AZ114</f>
        <v>0.0042851825988546</v>
      </c>
      <c r="BB115" s="40"/>
      <c r="BC115" s="40"/>
      <c r="BD115" s="40"/>
      <c r="BE115" s="40"/>
      <c r="BF115" s="7" t="n">
        <f aca="false">BF114*(1+AY115)*(1+BA115)*(1-BE115)</f>
        <v>123.71694991036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143500787.546306</v>
      </c>
      <c r="E116" s="9"/>
      <c r="F116" s="67" t="n">
        <f aca="false">'Low pensions'!I116</f>
        <v>26082966.7876528</v>
      </c>
      <c r="G116" s="82" t="n">
        <f aca="false">'Low pensions'!K116</f>
        <v>4873991.16502529</v>
      </c>
      <c r="H116" s="82" t="n">
        <f aca="false">'Low pensions'!V116</f>
        <v>26815261.3300861</v>
      </c>
      <c r="I116" s="82" t="n">
        <f aca="false">'Low pensions'!M116</f>
        <v>150741.994794596</v>
      </c>
      <c r="J116" s="82" t="n">
        <f aca="false">'Low pensions'!W116</f>
        <v>829337.97928101</v>
      </c>
      <c r="K116" s="9"/>
      <c r="L116" s="82" t="n">
        <f aca="false">'Low pensions'!N116</f>
        <v>3643713.84880124</v>
      </c>
      <c r="M116" s="67"/>
      <c r="N116" s="82" t="n">
        <f aca="false">'Low pensions'!L116</f>
        <v>1153064.83136643</v>
      </c>
      <c r="O116" s="9"/>
      <c r="P116" s="82" t="n">
        <f aca="false">'Low pensions'!X116</f>
        <v>25251070.9759682</v>
      </c>
      <c r="Q116" s="67"/>
      <c r="R116" s="82" t="n">
        <f aca="false">'Low SIPA income'!G111</f>
        <v>26007546.0638595</v>
      </c>
      <c r="S116" s="67"/>
      <c r="T116" s="82" t="n">
        <f aca="false">'Low SIPA income'!J111</f>
        <v>99442106.493397</v>
      </c>
      <c r="U116" s="9"/>
      <c r="V116" s="82" t="n">
        <f aca="false">'Low SIPA income'!F111</f>
        <v>128762.041934134</v>
      </c>
      <c r="W116" s="67"/>
      <c r="X116" s="82" t="n">
        <f aca="false">'Low SIPA income'!M111</f>
        <v>323413.126211759</v>
      </c>
      <c r="Y116" s="9"/>
      <c r="Z116" s="9" t="n">
        <f aca="false">R116+V116-N116-L116-F116</f>
        <v>-4743437.36202684</v>
      </c>
      <c r="AA116" s="9"/>
      <c r="AB116" s="9" t="n">
        <f aca="false">T116-P116-D116</f>
        <v>-69309752.0288771</v>
      </c>
      <c r="AC116" s="50"/>
      <c r="AD116" s="9"/>
      <c r="AE116" s="9"/>
      <c r="AF116" s="9"/>
      <c r="AG116" s="9" t="n">
        <f aca="false">BF116/100*$AG$57</f>
        <v>7043091565.15866</v>
      </c>
      <c r="AH116" s="40" t="n">
        <f aca="false">(AG116-AG115)/AG115</f>
        <v>0.00194048924105841</v>
      </c>
      <c r="AI116" s="40"/>
      <c r="AJ116" s="40" t="n">
        <f aca="false">AB116/AG116</f>
        <v>-0.00984081370910243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13645662</v>
      </c>
      <c r="AX116" s="7"/>
      <c r="AY116" s="40" t="n">
        <f aca="false">(AW116-AW115)/AW115</f>
        <v>1.81013182816353E-005</v>
      </c>
      <c r="AZ116" s="39" t="n">
        <f aca="false">workers_and_wage_low!B104</f>
        <v>6965.57191927904</v>
      </c>
      <c r="BA116" s="40" t="n">
        <f aca="false">(AZ116-AZ115)/AZ115</f>
        <v>0.00192235312565103</v>
      </c>
      <c r="BB116" s="40"/>
      <c r="BC116" s="40"/>
      <c r="BD116" s="40"/>
      <c r="BE116" s="40"/>
      <c r="BF116" s="7" t="n">
        <f aca="false">BF115*(1+AY116)*(1+BA116)*(1-BE116)</f>
        <v>123.957021320597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144122530.971255</v>
      </c>
      <c r="E117" s="9"/>
      <c r="F117" s="67" t="n">
        <f aca="false">'Low pensions'!I117</f>
        <v>26195976.0148541</v>
      </c>
      <c r="G117" s="82" t="n">
        <f aca="false">'Low pensions'!K117</f>
        <v>4954947.61186938</v>
      </c>
      <c r="H117" s="82" t="n">
        <f aca="false">'Low pensions'!V117</f>
        <v>27260659.8146088</v>
      </c>
      <c r="I117" s="82" t="n">
        <f aca="false">'Low pensions'!M117</f>
        <v>153245.80242895</v>
      </c>
      <c r="J117" s="82" t="n">
        <f aca="false">'Low pensions'!W117</f>
        <v>843113.190142539</v>
      </c>
      <c r="K117" s="9"/>
      <c r="L117" s="82" t="n">
        <f aca="false">'Low pensions'!N117</f>
        <v>3619146.62240072</v>
      </c>
      <c r="M117" s="67"/>
      <c r="N117" s="82" t="n">
        <f aca="false">'Low pensions'!L117</f>
        <v>1157928.11820715</v>
      </c>
      <c r="O117" s="9"/>
      <c r="P117" s="82" t="n">
        <f aca="false">'Low pensions'!X117</f>
        <v>25150347.8906842</v>
      </c>
      <c r="Q117" s="67"/>
      <c r="R117" s="82" t="n">
        <f aca="false">'Low SIPA income'!G112</f>
        <v>29913346.5072113</v>
      </c>
      <c r="S117" s="67"/>
      <c r="T117" s="82" t="n">
        <f aca="false">'Low SIPA income'!J112</f>
        <v>114376273.010917</v>
      </c>
      <c r="U117" s="9"/>
      <c r="V117" s="82" t="n">
        <f aca="false">'Low SIPA income'!F112</f>
        <v>126975.53493838</v>
      </c>
      <c r="W117" s="67"/>
      <c r="X117" s="82" t="n">
        <f aca="false">'Low SIPA income'!M112</f>
        <v>318925.935702683</v>
      </c>
      <c r="Y117" s="9"/>
      <c r="Z117" s="9" t="n">
        <f aca="false">R117+V117-N117-L117-F117</f>
        <v>-932728.713312238</v>
      </c>
      <c r="AA117" s="9"/>
      <c r="AB117" s="9" t="n">
        <f aca="false">T117-P117-D117</f>
        <v>-54896605.851022</v>
      </c>
      <c r="AC117" s="50"/>
      <c r="AD117" s="9"/>
      <c r="AE117" s="9"/>
      <c r="AF117" s="9"/>
      <c r="AG117" s="9" t="n">
        <f aca="false">BF117/100*$AG$57</f>
        <v>7043921398.06419</v>
      </c>
      <c r="AH117" s="40" t="n">
        <f aca="false">(AG117-AG116)/AG116</f>
        <v>0.000117822251471527</v>
      </c>
      <c r="AI117" s="40" t="n">
        <f aca="false">(AG117-AG113)/AG113</f>
        <v>0.0134751395632438</v>
      </c>
      <c r="AJ117" s="40" t="n">
        <f aca="false">AB117/AG117</f>
        <v>-0.00779347223637514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13695146</v>
      </c>
      <c r="AX117" s="7"/>
      <c r="AY117" s="40" t="n">
        <f aca="false">(AW117-AW116)/AW116</f>
        <v>0.00362635392844993</v>
      </c>
      <c r="AZ117" s="39" t="n">
        <f aca="false">workers_and_wage_low!B105</f>
        <v>6941.22129353929</v>
      </c>
      <c r="BA117" s="40" t="n">
        <f aca="false">(AZ117-AZ116)/AZ116</f>
        <v>-0.00349585447138283</v>
      </c>
      <c r="BB117" s="40"/>
      <c r="BC117" s="40"/>
      <c r="BD117" s="40"/>
      <c r="BE117" s="40"/>
      <c r="BF117" s="7" t="n">
        <f aca="false">BF116*(1+AY117)*(1+BA117)*(1-BE117)</f>
        <v>123.971626215935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0.0153631646863326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" activeCellId="0" sqref="F4"/>
    </sheetView>
  </sheetViews>
  <sheetFormatPr defaultColWidth="12.0546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4" t="n">
        <v>34.2274371921193</v>
      </c>
      <c r="E4" s="22"/>
      <c r="F4" s="85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6" t="n">
        <v>36.0654421469069</v>
      </c>
      <c r="E5" s="25" t="n">
        <f aca="false">(D7/D6)^(1/3)-1</f>
        <v>0.0200745496556629</v>
      </c>
      <c r="F5" s="87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4" t="n">
        <v>37.9112181792912</v>
      </c>
      <c r="E6" s="22" t="n">
        <f aca="false">(D8/D7)^(1/3)-1</f>
        <v>0.0217205625419958</v>
      </c>
      <c r="F6" s="85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6" t="n">
        <v>40.2405100148551</v>
      </c>
      <c r="E7" s="25" t="n">
        <f aca="false">(D9/D8)^(1/3)-1</f>
        <v>0.028480971411307</v>
      </c>
      <c r="F7" s="87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4" t="n">
        <v>42.9200162644463</v>
      </c>
      <c r="E8" s="22" t="n">
        <f aca="false">(D10/D9)^(1/3)-1</f>
        <v>0.0449818647633</v>
      </c>
      <c r="F8" s="85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6" t="n">
        <v>46.6926648443865</v>
      </c>
      <c r="E9" s="25" t="n">
        <f aca="false">(D9/D8)^(1/3)-1</f>
        <v>0.028480971411307</v>
      </c>
      <c r="F9" s="87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4" t="n">
        <v>53.2813133314609</v>
      </c>
      <c r="E10" s="22" t="n">
        <f aca="false">(D10/D9)^(1/3)-1</f>
        <v>0.0449818647633</v>
      </c>
      <c r="F10" s="85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6" t="n">
        <v>59.4133384581603</v>
      </c>
      <c r="E11" s="25" t="n">
        <f aca="false">(D11/D10)^(1/3)-1</f>
        <v>0.0369783238304051</v>
      </c>
      <c r="F11" s="87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4" t="n">
        <v>66.4111454665111</v>
      </c>
      <c r="E12" s="22" t="n">
        <f aca="false">(D12/D11)^(1/3)-1</f>
        <v>0.0378127572782874</v>
      </c>
      <c r="F12" s="85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6" t="n">
        <v>72.7247107047077</v>
      </c>
      <c r="E13" s="25" t="n">
        <f aca="false">(D13/D12)^(1/3)-1</f>
        <v>0.0307349693063803</v>
      </c>
      <c r="F13" s="87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4" t="n">
        <v>81.8091971509489</v>
      </c>
      <c r="E14" s="22" t="n">
        <f aca="false">(D14/D13)^(1/3)-1</f>
        <v>0.0400160528698512</v>
      </c>
      <c r="F14" s="85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6" t="n">
        <v>91.396965668282</v>
      </c>
      <c r="E15" s="25" t="n">
        <f aca="false">(D15/D14)^(1/3)-1</f>
        <v>0.0376316630457978</v>
      </c>
      <c r="F15" s="87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4" t="n">
        <v>98.5254944549653</v>
      </c>
      <c r="E16" s="22" t="n">
        <f aca="false">(D16/D15)^(1/3)-1</f>
        <v>0.0253503448429659</v>
      </c>
      <c r="F16" s="85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8" t="n">
        <v>103.820887302285</v>
      </c>
      <c r="E17" s="28" t="n">
        <f aca="false">(D17/D16)^(1/3)-1</f>
        <v>0.0176037632458057</v>
      </c>
      <c r="F17" s="89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129.153488018782</v>
      </c>
      <c r="C18" s="30" t="n">
        <f aca="false">(B18/B17)^(1/3)-1</f>
        <v>0.0440949996298834</v>
      </c>
      <c r="D18" s="90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95.4488383032121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135.727678048796</v>
      </c>
      <c r="C19" s="28" t="n">
        <f aca="false">(B19/B18)^(1/3)-1</f>
        <v>0.016687365701779</v>
      </c>
      <c r="D19" s="88" t="n">
        <v>124.428366303447</v>
      </c>
      <c r="E19" s="28" t="n">
        <f aca="false">(D19/D18)^(1/3)-1</f>
        <v>0.0364147067883644</v>
      </c>
      <c r="F19" s="89" t="n">
        <v>66869.88</v>
      </c>
      <c r="G19" s="28" t="n">
        <f aca="false">(F19/F18)^(1/3)-1</f>
        <v>0.0260220562907445</v>
      </c>
      <c r="I19" s="27" t="s">
        <v>37</v>
      </c>
      <c r="J19" s="13" t="n">
        <f aca="false">B19*100/$B$16</f>
        <v>100.307389247327</v>
      </c>
      <c r="K19" s="13" t="n">
        <f aca="false">D19*100/$D$16</f>
        <v>126.290527128815</v>
      </c>
      <c r="L19" s="13" t="n">
        <f aca="false">100*F19*100/D19/($F$16*100/$D$16)</f>
        <v>93.1010758173519</v>
      </c>
    </row>
    <row r="20" customFormat="false" ht="12.8" hidden="false" customHeight="false" outlineLevel="0" collapsed="false">
      <c r="A20" s="29" t="s">
        <v>38</v>
      </c>
      <c r="B20" s="29" t="n">
        <v>136.664861739423</v>
      </c>
      <c r="C20" s="30" t="n">
        <f aca="false">(B20/B19)^(1/3)-1</f>
        <v>0.00229635029224351</v>
      </c>
      <c r="D20" s="90" t="n">
        <v>133.760493776205</v>
      </c>
      <c r="E20" s="30" t="n">
        <f aca="false">(D20/D19)^(1/3)-1</f>
        <v>0.0243998072591318</v>
      </c>
      <c r="F20" s="31" t="n">
        <v>73628.0474701526</v>
      </c>
      <c r="G20" s="30" t="n">
        <f aca="false">(F20/F19)^(1/3)-1</f>
        <v>0.0326129801981694</v>
      </c>
      <c r="I20" s="29" t="s">
        <v>38</v>
      </c>
      <c r="J20" s="13" t="n">
        <f aca="false">B20*100/$B$16</f>
        <v>101</v>
      </c>
      <c r="K20" s="13" t="n">
        <f aca="false">D20*100/$D$16</f>
        <v>135.762316663476</v>
      </c>
      <c r="L20" s="13" t="n">
        <f aca="false">100*F20*100/D20/($F$16*100/$D$16)</f>
        <v>95.3584042767666</v>
      </c>
    </row>
    <row r="21" customFormat="false" ht="12.8" hidden="false" customHeight="false" outlineLevel="0" collapsed="false">
      <c r="A21" s="27" t="s">
        <v>18</v>
      </c>
      <c r="B21" s="27" t="n">
        <v>140.704431946886</v>
      </c>
      <c r="C21" s="28" t="n">
        <f aca="false">(B21/B20)^(1/3)-1</f>
        <v>0.00975722726063433</v>
      </c>
      <c r="D21" s="88" t="n">
        <v>143.092621248964</v>
      </c>
      <c r="E21" s="28" t="n">
        <f aca="false">(D21/D20)^(1/3)-1</f>
        <v>0.0227350159063668</v>
      </c>
      <c r="F21" s="89" t="n">
        <v>80629.4139826522</v>
      </c>
      <c r="G21" s="28" t="n">
        <f aca="false">(F21/F20)^(1/3)-1</f>
        <v>0.0307422384729674</v>
      </c>
      <c r="I21" s="27" t="s">
        <v>39</v>
      </c>
      <c r="J21" s="13" t="n">
        <f aca="false">B21*100/$B$16</f>
        <v>103.985380336693</v>
      </c>
      <c r="K21" s="13" t="n">
        <f aca="false">D21*100/$D$16</f>
        <v>145.234106198137</v>
      </c>
      <c r="L21" s="13" t="n">
        <f aca="false">100*F21*100/D21/($F$16*100/$D$16)</f>
        <v>97.6157327361808</v>
      </c>
    </row>
    <row r="22" customFormat="false" ht="12.8" hidden="false" customHeight="false" outlineLevel="0" collapsed="false">
      <c r="A22" s="29" t="s">
        <v>20</v>
      </c>
      <c r="B22" s="29" t="n">
        <v>144.651906581036</v>
      </c>
      <c r="C22" s="30" t="n">
        <f aca="false">(B22/B21)^(1/3)-1</f>
        <v>0.0092655785134077</v>
      </c>
      <c r="D22" s="90" t="n">
        <v>152.424748721722</v>
      </c>
      <c r="E22" s="30" t="n">
        <f aca="false">(D22/D21)^(1/3)-1</f>
        <v>0.0212829528803919</v>
      </c>
      <c r="F22" s="31" t="n">
        <v>87873.9795374985</v>
      </c>
      <c r="G22" s="30" t="n">
        <f aca="false">(F22/F21)^(1/3)-1</f>
        <v>0.0290953056457137</v>
      </c>
      <c r="I22" s="29" t="s">
        <v>40</v>
      </c>
      <c r="J22" s="13" t="n">
        <f aca="false">B22*100/$B$16</f>
        <v>106.902698899598</v>
      </c>
      <c r="K22" s="13" t="n">
        <f aca="false">D22*100/$D$16</f>
        <v>154.705895732798</v>
      </c>
      <c r="L22" s="13" t="n">
        <f aca="false">100*F22*100/D22/($F$16*100/$D$16)</f>
        <v>99.8730611955955</v>
      </c>
    </row>
    <row r="23" customFormat="false" ht="12.8" hidden="false" customHeight="false" outlineLevel="0" collapsed="false">
      <c r="A23" s="27" t="s">
        <v>24</v>
      </c>
      <c r="B23" s="27" t="n">
        <v>148.146091092416</v>
      </c>
      <c r="C23" s="28" t="n">
        <f aca="false">(B23/B22)^(1/3)-1</f>
        <v>0.00798796050048045</v>
      </c>
      <c r="D23" s="88" t="n">
        <v>161.756876194481</v>
      </c>
      <c r="E23" s="28" t="n">
        <f aca="false">(D23/D22)^(1/3)-1</f>
        <v>0.0200052831316522</v>
      </c>
      <c r="F23" s="89" t="n">
        <v>95361.7441346917</v>
      </c>
      <c r="G23" s="28" t="n">
        <f aca="false">(F23/F22)^(1/3)-1</f>
        <v>0.0276328141857793</v>
      </c>
      <c r="I23" s="27" t="s">
        <v>41</v>
      </c>
      <c r="J23" s="13" t="n">
        <f aca="false">B23*100/$B$16</f>
        <v>109.485020581686</v>
      </c>
      <c r="K23" s="13" t="n">
        <f aca="false">D23*100/$D$16</f>
        <v>164.177685267459</v>
      </c>
      <c r="L23" s="13" t="n">
        <f aca="false">100*F23*100/D23/($F$16*100/$D$16)</f>
        <v>102.13038965501</v>
      </c>
    </row>
    <row r="24" customFormat="false" ht="12.8" hidden="false" customHeight="false" outlineLevel="0" collapsed="false">
      <c r="A24" s="29" t="s">
        <v>42</v>
      </c>
      <c r="B24" s="29" t="n">
        <v>150.331347913365</v>
      </c>
      <c r="C24" s="30" t="n">
        <f aca="false">(B24/B23)^(1/3)-1</f>
        <v>0.00489291644105627</v>
      </c>
      <c r="D24" s="90" t="n">
        <v>170.249112194691</v>
      </c>
      <c r="E24" s="30" t="n">
        <f aca="false">(D24/D23)^(1/3)-1</f>
        <v>0.0172023812262534</v>
      </c>
      <c r="F24" s="31" t="n">
        <v>102009.772266979</v>
      </c>
      <c r="G24" s="30" t="n">
        <f aca="false">(F24/F23)^(1/3)-1</f>
        <v>0.0227179163581779</v>
      </c>
      <c r="I24" s="29" t="s">
        <v>42</v>
      </c>
      <c r="J24" s="13" t="n">
        <f aca="false">B24*100/$B$16</f>
        <v>111.1</v>
      </c>
      <c r="K24" s="13" t="n">
        <f aca="false">D24*100/$D$16</f>
        <v>172.797013744001</v>
      </c>
      <c r="L24" s="13" t="n">
        <f aca="false">100*F24*100/D24/($F$16*100/$D$16)</f>
        <v>103.800746495162</v>
      </c>
    </row>
    <row r="25" customFormat="false" ht="12.8" hidden="false" customHeight="false" outlineLevel="0" collapsed="false">
      <c r="A25" s="27" t="s">
        <v>18</v>
      </c>
      <c r="B25" s="27" t="n">
        <v>152.664308662371</v>
      </c>
      <c r="C25" s="28" t="n">
        <f aca="false">(B25/B24)^(1/3)-1</f>
        <v>0.00514639942704021</v>
      </c>
      <c r="D25" s="88" t="n">
        <v>178.741348194901</v>
      </c>
      <c r="E25" s="28" t="n">
        <f aca="false">(D25/D24)^(1/3)-1</f>
        <v>0.0163580340504395</v>
      </c>
      <c r="F25" s="89" t="n">
        <v>108821.564142114</v>
      </c>
      <c r="G25" s="28" t="n">
        <f aca="false">(F25/F24)^(1/3)-1</f>
        <v>0.021780778637996</v>
      </c>
      <c r="I25" s="27" t="s">
        <v>43</v>
      </c>
      <c r="J25" s="13" t="n">
        <f aca="false">B25*100/$B$16</f>
        <v>112.824137665312</v>
      </c>
      <c r="K25" s="13" t="n">
        <f aca="false">D25*100/$D$16</f>
        <v>181.416342220542</v>
      </c>
      <c r="L25" s="13" t="n">
        <f aca="false">100*F25*100/D25/($F$16*100/$D$16)</f>
        <v>105.471103335314</v>
      </c>
    </row>
    <row r="26" customFormat="false" ht="12.8" hidden="false" customHeight="false" outlineLevel="0" collapsed="false">
      <c r="A26" s="29" t="s">
        <v>20</v>
      </c>
      <c r="B26" s="29" t="n">
        <v>154.198932415384</v>
      </c>
      <c r="C26" s="30" t="n">
        <f aca="false">(B26/B25)^(1/3)-1</f>
        <v>0.00333959333922262</v>
      </c>
      <c r="D26" s="90" t="n">
        <v>187.233584195111</v>
      </c>
      <c r="E26" s="30" t="n">
        <f aca="false">(D26/D25)^(1/3)-1</f>
        <v>0.0155927078365143</v>
      </c>
      <c r="F26" s="31" t="n">
        <v>115797.119760097</v>
      </c>
      <c r="G26" s="30" t="n">
        <f aca="false">(F26/F25)^(1/3)-1</f>
        <v>0.0209260006444807</v>
      </c>
      <c r="I26" s="29" t="s">
        <v>44</v>
      </c>
      <c r="J26" s="13" t="n">
        <f aca="false">B26*100/$B$16</f>
        <v>113.958277026971</v>
      </c>
      <c r="K26" s="13" t="n">
        <f aca="false">D26*100/$D$16</f>
        <v>190.035670697083</v>
      </c>
      <c r="L26" s="13" t="n">
        <f aca="false">100*F26*100/D26/($F$16*100/$D$16)</f>
        <v>107.141460175466</v>
      </c>
    </row>
    <row r="27" customFormat="false" ht="12.8" hidden="false" customHeight="false" outlineLevel="0" collapsed="false">
      <c r="A27" s="27" t="s">
        <v>24</v>
      </c>
      <c r="B27" s="27" t="n">
        <v>155.735249220622</v>
      </c>
      <c r="C27" s="28" t="n">
        <f aca="false">(B27/B26)^(1/3)-1</f>
        <v>0.00331010212852023</v>
      </c>
      <c r="D27" s="88" t="n">
        <v>195.725820195322</v>
      </c>
      <c r="E27" s="28" t="n">
        <f aca="false">(D27/D26)^(1/3)-1</f>
        <v>0.0148958038073619</v>
      </c>
      <c r="F27" s="89" t="n">
        <v>122936.439120929</v>
      </c>
      <c r="G27" s="28" t="n">
        <f aca="false">(F27/F26)^(1/3)-1</f>
        <v>0.0201427734461086</v>
      </c>
      <c r="I27" s="27" t="s">
        <v>45</v>
      </c>
      <c r="J27" s="13" t="n">
        <f aca="false">B27*100/$B$16</f>
        <v>115.093667612042</v>
      </c>
      <c r="K27" s="13" t="n">
        <f aca="false">D27*100/$D$16</f>
        <v>198.654999173626</v>
      </c>
      <c r="L27" s="13" t="n">
        <f aca="false">100*F27*100/D27/($F$16*100/$D$16)</f>
        <v>108.811817015618</v>
      </c>
    </row>
    <row r="28" customFormat="false" ht="12.8" hidden="false" customHeight="false" outlineLevel="0" collapsed="false">
      <c r="A28" s="29" t="s">
        <v>46</v>
      </c>
      <c r="B28" s="29" t="n">
        <v>157.847915309033</v>
      </c>
      <c r="C28" s="30" t="n">
        <f aca="false">(B28/B27)^(1/3)-1</f>
        <v>0.00450162300036872</v>
      </c>
      <c r="D28" s="90" t="n">
        <v>204.044167553623</v>
      </c>
      <c r="E28" s="30" t="n">
        <f aca="false">(D28/D27)^(1/3)-1</f>
        <v>0.0139705806309225</v>
      </c>
      <c r="F28" s="31" t="n">
        <v>129004.403821618</v>
      </c>
      <c r="G28" s="30" t="n">
        <f aca="false">(F28/F27)^(1/3)-1</f>
        <v>0.0161893417114631</v>
      </c>
      <c r="I28" s="29" t="s">
        <v>46</v>
      </c>
      <c r="J28" s="13" t="n">
        <f aca="false">B28*100/$B$16</f>
        <v>116.655</v>
      </c>
      <c r="K28" s="13" t="n">
        <f aca="false">D28*100/$D$16</f>
        <v>207.097836638505</v>
      </c>
      <c r="L28" s="13" t="n">
        <f aca="false">100*F28*100/D28/($F$16*100/$D$16)</f>
        <v>109.527684232826</v>
      </c>
      <c r="N28" s="32"/>
    </row>
    <row r="29" customFormat="false" ht="12.8" hidden="false" customHeight="false" outlineLevel="0" collapsed="false">
      <c r="A29" s="27" t="s">
        <v>18</v>
      </c>
      <c r="B29" s="27" t="n">
        <v>160.297524095489</v>
      </c>
      <c r="C29" s="28" t="n">
        <f aca="false">(B29/B28)^(1/3)-1</f>
        <v>0.00514639942703954</v>
      </c>
      <c r="D29" s="88" t="n">
        <v>212.362514911924</v>
      </c>
      <c r="E29" s="28" t="n">
        <f aca="false">(D29/D28)^(1/3)-1</f>
        <v>0.0134085362833616</v>
      </c>
      <c r="F29" s="89" t="n">
        <v>135141.115873132</v>
      </c>
      <c r="G29" s="28" t="n">
        <f aca="false">(F29/F28)^(1/3)-1</f>
        <v>0.0156116052522304</v>
      </c>
      <c r="I29" s="27" t="s">
        <v>47</v>
      </c>
      <c r="J29" s="13" t="n">
        <f aca="false">B29*100/$B$16</f>
        <v>118.465344548577</v>
      </c>
      <c r="K29" s="13" t="n">
        <f aca="false">D29*100/$D$16</f>
        <v>215.540674103384</v>
      </c>
      <c r="L29" s="13" t="n">
        <f aca="false">100*F29*100/D29/($F$16*100/$D$16)</f>
        <v>110.243551450034</v>
      </c>
      <c r="M29" s="32" t="n">
        <f aca="false">L27/L16-1</f>
        <v>0.0881181701561788</v>
      </c>
    </row>
    <row r="30" customFormat="false" ht="12.8" hidden="false" customHeight="false" outlineLevel="0" collapsed="false">
      <c r="A30" s="29" t="s">
        <v>20</v>
      </c>
      <c r="B30" s="29" t="n">
        <v>162.834072630645</v>
      </c>
      <c r="C30" s="30" t="n">
        <f aca="false">(B30/B29)^(1/3)-1</f>
        <v>0.00524708765226167</v>
      </c>
      <c r="D30" s="90" t="n">
        <v>220.680862270225</v>
      </c>
      <c r="E30" s="30" t="n">
        <f aca="false">(D30/D29)^(1/3)-1</f>
        <v>0.0128899704051622</v>
      </c>
      <c r="F30" s="31" t="n">
        <v>141346.575275469</v>
      </c>
      <c r="G30" s="30" t="n">
        <f aca="false">(F30/F29)^(1/3)-1</f>
        <v>0.0150776445239824</v>
      </c>
      <c r="I30" s="29" t="s">
        <v>48</v>
      </c>
      <c r="J30" s="13" t="n">
        <f aca="false">B30*100/$B$16</f>
        <v>120.339940540481</v>
      </c>
      <c r="K30" s="13" t="n">
        <f aca="false">D30*100/$D$16</f>
        <v>223.983511568262</v>
      </c>
      <c r="L30" s="13" t="n">
        <f aca="false">100*F30*100/D30/($F$16*100/$D$16)</f>
        <v>110.959418667242</v>
      </c>
    </row>
    <row r="31" customFormat="false" ht="12.8" hidden="false" customHeight="false" outlineLevel="0" collapsed="false">
      <c r="A31" s="27" t="s">
        <v>24</v>
      </c>
      <c r="B31" s="27" t="n">
        <v>165.661467278219</v>
      </c>
      <c r="C31" s="28" t="n">
        <f aca="false">(B31/B30)^(1/3)-1</f>
        <v>0.00575470482271534</v>
      </c>
      <c r="D31" s="88" t="n">
        <v>228.999209628526</v>
      </c>
      <c r="E31" s="28" t="n">
        <f aca="false">(D31/D30)^(1/3)-1</f>
        <v>0.0124100252895016</v>
      </c>
      <c r="F31" s="89" t="n">
        <v>147620.782028631</v>
      </c>
      <c r="G31" s="28" t="n">
        <f aca="false">(F31/F30)^(1/3)-1</f>
        <v>0.0145825856544473</v>
      </c>
      <c r="I31" s="27" t="s">
        <v>49</v>
      </c>
      <c r="J31" s="13" t="n">
        <f aca="false">B31*100/$B$16</f>
        <v>122.429481742004</v>
      </c>
      <c r="K31" s="13" t="n">
        <f aca="false">D31*100/$D$16</f>
        <v>232.426349033141</v>
      </c>
      <c r="L31" s="13" t="n">
        <f aca="false">100*F31*100/D31/($F$16*100/$D$16)</f>
        <v>111.67528588445</v>
      </c>
    </row>
    <row r="32" customFormat="false" ht="12.8" hidden="false" customHeight="false" outlineLevel="0" collapsed="false">
      <c r="A32" s="29" t="s">
        <v>50</v>
      </c>
      <c r="B32" s="29" t="n">
        <v>167.634486058193</v>
      </c>
      <c r="C32" s="30" t="n">
        <f aca="false">(B32/B31)^(1/3)-1</f>
        <v>0.00395432400739049</v>
      </c>
      <c r="D32" s="90" t="n">
        <v>237.014181965525</v>
      </c>
      <c r="E32" s="30" t="n">
        <f aca="false">(D32/D31)^(1/3)-1</f>
        <v>0.0115331419494418</v>
      </c>
      <c r="F32" s="31" t="n">
        <v>153766.916511169</v>
      </c>
      <c r="G32" s="30" t="n">
        <f aca="false">(F32/F31)^(1/3)-1</f>
        <v>0.0136899355624411</v>
      </c>
      <c r="I32" s="29" t="s">
        <v>50</v>
      </c>
      <c r="J32" s="13" t="n">
        <f aca="false">B32*100/$B$16</f>
        <v>123.88761</v>
      </c>
      <c r="K32" s="13" t="n">
        <f aca="false">D32*100/$D$16</f>
        <v>240.561271249302</v>
      </c>
      <c r="L32" s="13" t="n">
        <f aca="false">100*F32*100/D32/($F$16*100/$D$16)</f>
        <v>112.391153101658</v>
      </c>
    </row>
    <row r="33" customFormat="false" ht="12.8" hidden="false" customHeight="false" outlineLevel="0" collapsed="false">
      <c r="A33" s="27" t="s">
        <v>18</v>
      </c>
      <c r="B33" s="27" t="n">
        <v>169.113887920741</v>
      </c>
      <c r="C33" s="28" t="n">
        <f aca="false">(B33/B32)^(1/3)-1</f>
        <v>0.00293310985032669</v>
      </c>
      <c r="D33" s="88" t="n">
        <v>245.029154302523</v>
      </c>
      <c r="E33" s="28" t="n">
        <f aca="false">(D33/D32)^(1/3)-1</f>
        <v>0.0111474150995179</v>
      </c>
      <c r="F33" s="89" t="n">
        <v>159979.291088208</v>
      </c>
      <c r="G33" s="28" t="n">
        <f aca="false">(F33/F32)^(1/3)-1</f>
        <v>0.0132896829760192</v>
      </c>
      <c r="I33" s="27" t="s">
        <v>51</v>
      </c>
      <c r="J33" s="13" t="n">
        <f aca="false">B33*100/$B$16</f>
        <v>124.980938498749</v>
      </c>
      <c r="K33" s="13" t="n">
        <f aca="false">D33*100/$D$16</f>
        <v>248.696193465461</v>
      </c>
      <c r="L33" s="13" t="n">
        <f aca="false">100*F33*100/D33/($F$16*100/$D$16)</f>
        <v>113.107020318866</v>
      </c>
    </row>
    <row r="34" customFormat="false" ht="12.8" hidden="false" customHeight="false" outlineLevel="0" collapsed="false">
      <c r="A34" s="29" t="s">
        <v>20</v>
      </c>
      <c r="B34" s="29" t="n">
        <v>170.487274044286</v>
      </c>
      <c r="C34" s="30" t="n">
        <f aca="false">(B34/B33)^(1/3)-1</f>
        <v>0.00269972902938553</v>
      </c>
      <c r="D34" s="90" t="n">
        <v>253.044126639522</v>
      </c>
      <c r="E34" s="30" t="n">
        <f aca="false">(D34/D33)^(1/3)-1</f>
        <v>0.0107866564836474</v>
      </c>
      <c r="F34" s="31" t="n">
        <v>166257.905759746</v>
      </c>
      <c r="G34" s="30" t="n">
        <f aca="false">(F34/F33)^(1/3)-1</f>
        <v>0.0129146346730922</v>
      </c>
      <c r="I34" s="29" t="s">
        <v>52</v>
      </c>
      <c r="J34" s="13" t="n">
        <f aca="false">B34*100/$B$16</f>
        <v>125.995917745884</v>
      </c>
      <c r="K34" s="13" t="n">
        <f aca="false">D34*100/$D$16</f>
        <v>256.831115681622</v>
      </c>
      <c r="L34" s="13" t="n">
        <f aca="false">100*F34*100/D34/($F$16*100/$D$16)</f>
        <v>113.822887536074</v>
      </c>
    </row>
    <row r="35" customFormat="false" ht="12.8" hidden="false" customHeight="false" outlineLevel="0" collapsed="false">
      <c r="A35" s="27" t="s">
        <v>24</v>
      </c>
      <c r="B35" s="27" t="n">
        <v>171.737380255836</v>
      </c>
      <c r="C35" s="28" t="n">
        <f aca="false">(B35/B34)^(1/3)-1</f>
        <v>0.00243823303296775</v>
      </c>
      <c r="D35" s="88" t="n">
        <v>261.05909897652</v>
      </c>
      <c r="E35" s="28" t="n">
        <f aca="false">(D35/D34)^(1/3)-1</f>
        <v>0.010448517633997</v>
      </c>
      <c r="F35" s="89" t="n">
        <v>172602.760525784</v>
      </c>
      <c r="G35" s="28" t="n">
        <f aca="false">(F35/F34)^(1/3)-1</f>
        <v>0.0125624328282199</v>
      </c>
      <c r="I35" s="27" t="s">
        <v>53</v>
      </c>
      <c r="J35" s="13" t="n">
        <f aca="false">B35*100/$B$16</f>
        <v>126.919788927983</v>
      </c>
      <c r="K35" s="13" t="n">
        <f aca="false">D35*100/$D$16</f>
        <v>264.966037897782</v>
      </c>
      <c r="L35" s="13" t="n">
        <f aca="false">100*F35*100/D35/($F$16*100/$D$16)</f>
        <v>114.538754753282</v>
      </c>
    </row>
    <row r="36" customFormat="false" ht="12.8" hidden="false" customHeight="false" outlineLevel="0" collapsed="false">
      <c r="A36" s="29" t="s">
        <v>54</v>
      </c>
      <c r="B36" s="29" t="n">
        <v>173.50169307023</v>
      </c>
      <c r="C36" s="30" t="n">
        <f aca="false">(B36/B35)^(1/3)-1</f>
        <v>0.00341277920530736</v>
      </c>
      <c r="D36" s="90" t="n">
        <v>268.890871945816</v>
      </c>
      <c r="E36" s="30" t="n">
        <f aca="false">(D36/D35)^(1/3)-1</f>
        <v>0.00990163404996158</v>
      </c>
      <c r="F36" s="31" t="n">
        <v>178521.596855481</v>
      </c>
      <c r="G36" s="30" t="n">
        <f aca="false">(F36/F35)^(1/3)-1</f>
        <v>0.0113023315926761</v>
      </c>
      <c r="I36" s="29" t="s">
        <v>54</v>
      </c>
      <c r="J36" s="13" t="n">
        <f aca="false">B36*100/$B$16</f>
        <v>128.22367635</v>
      </c>
      <c r="K36" s="13" t="n">
        <f aca="false">D36*100/$D$16</f>
        <v>272.915019034715</v>
      </c>
      <c r="L36" s="13" t="n">
        <f aca="false">100*F36*100/D36/($F$16*100/$D$16)</f>
        <v>115.015999564754</v>
      </c>
    </row>
    <row r="37" customFormat="false" ht="12.8" hidden="false" customHeight="false" outlineLevel="0" collapsed="false">
      <c r="A37" s="27" t="s">
        <v>18</v>
      </c>
      <c r="B37" s="27" t="n">
        <v>175.455658717769</v>
      </c>
      <c r="C37" s="28" t="n">
        <f aca="false">(B37/B36)^(1/3)-1</f>
        <v>0.00373997512983437</v>
      </c>
      <c r="D37" s="88" t="n">
        <v>276.722644915111</v>
      </c>
      <c r="E37" s="28" t="n">
        <f aca="false">(D37/D36)^(1/3)-1</f>
        <v>0.0096159745116069</v>
      </c>
      <c r="F37" s="89" t="n">
        <v>184483.583875309</v>
      </c>
      <c r="G37" s="28" t="n">
        <f aca="false">(F37/F36)^(1/3)-1</f>
        <v>0.0110104734863254</v>
      </c>
      <c r="I37" s="27" t="s">
        <v>108</v>
      </c>
      <c r="J37" s="13" t="n">
        <f aca="false">B37*100/$B$16</f>
        <v>129.667723692453</v>
      </c>
      <c r="K37" s="13" t="n">
        <f aca="false">D37*100/$D$16</f>
        <v>280.864000171648</v>
      </c>
      <c r="L37" s="13" t="n">
        <f aca="false">100*F37*100/D37/($F$16*100/$D$16)</f>
        <v>115.493244376226</v>
      </c>
    </row>
    <row r="38" customFormat="false" ht="12.8" hidden="false" customHeight="false" outlineLevel="0" collapsed="false">
      <c r="A38" s="29" t="s">
        <v>20</v>
      </c>
      <c r="B38" s="29" t="n">
        <v>177.306765006057</v>
      </c>
      <c r="C38" s="30" t="n">
        <f aca="false">(B38/B37)^(1/3)-1</f>
        <v>0.00350446430982321</v>
      </c>
      <c r="D38" s="90" t="n">
        <v>284.554417884407</v>
      </c>
      <c r="E38" s="30" t="n">
        <f aca="false">(D38/D37)^(1/3)-1</f>
        <v>0.00934633611869629</v>
      </c>
      <c r="F38" s="31" t="n">
        <v>190488.721585268</v>
      </c>
      <c r="G38" s="30" t="n">
        <f aca="false">(F38/F37)^(1/3)-1</f>
        <v>0.0107347097203432</v>
      </c>
      <c r="I38" s="29" t="s">
        <v>109</v>
      </c>
      <c r="J38" s="13" t="n">
        <f aca="false">B38*100/$B$16</f>
        <v>131.035754455719</v>
      </c>
      <c r="K38" s="13" t="n">
        <f aca="false">D38*100/$D$16</f>
        <v>288.812981308582</v>
      </c>
      <c r="L38" s="13" t="n">
        <f aca="false">100*F38*100/D38/($F$16*100/$D$16)</f>
        <v>115.970489187698</v>
      </c>
    </row>
    <row r="39" customFormat="false" ht="12.8" hidden="false" customHeight="false" outlineLevel="0" collapsed="false">
      <c r="A39" s="27" t="s">
        <v>24</v>
      </c>
      <c r="B39" s="27" t="n">
        <v>179.867832616162</v>
      </c>
      <c r="C39" s="28" t="n">
        <f aca="false">(B39/B38)^(1/3)-1</f>
        <v>0.0047917605710297</v>
      </c>
      <c r="D39" s="88" t="n">
        <v>292.386190853702</v>
      </c>
      <c r="E39" s="28" t="n">
        <f aca="false">(D39/D38)^(1/3)-1</f>
        <v>0.00909140775220707</v>
      </c>
      <c r="F39" s="89" t="n">
        <v>196537.009985359</v>
      </c>
      <c r="G39" s="28" t="n">
        <f aca="false">(F39/F38)^(1/3)-1</f>
        <v>0.0104737264772503</v>
      </c>
      <c r="I39" s="27" t="s">
        <v>110</v>
      </c>
      <c r="J39" s="13" t="n">
        <f aca="false">B39*100/$B$16</f>
        <v>132.928470881349</v>
      </c>
      <c r="K39" s="13" t="n">
        <f aca="false">D39*100/$D$16</f>
        <v>296.761962445515</v>
      </c>
      <c r="L39" s="13" t="n">
        <f aca="false">100*F39*100/D39/($F$16*100/$D$16)</f>
        <v>116.44773399917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115</v>
      </c>
      <c r="C42" s="35" t="s">
        <v>116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-0.0997999999999992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0.110000000000002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0.0749999999999982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0.0549999999999971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0.0500000000000012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Z1" colorId="64" zoomScale="85" zoomScaleNormal="85" zoomScalePageLayoutView="100" workbookViewId="0">
      <selection pane="topLeft" activeCell="BM9" activeCellId="0" sqref="BM9"/>
    </sheetView>
  </sheetViews>
  <sheetFormatPr defaultColWidth="9.281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117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-0.0331795977538114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0.0786913379286919</v>
      </c>
      <c r="BN5" s="51" t="n">
        <f aca="false">(SUM(H18:H21)+SUM(J18:J21))/AVERAGE(AG18:AG21)</f>
        <v>1.99943032025565E-005</v>
      </c>
      <c r="BO5" s="52" t="n">
        <f aca="false">AL5-BN5</f>
        <v>-0.033199592057014</v>
      </c>
      <c r="BP5" s="32" t="n">
        <f aca="false">BN5+BM5</f>
        <v>0.0787113322318944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-0.0366051126539158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0.0811945984210295</v>
      </c>
      <c r="BN6" s="51" t="n">
        <f aca="false">(SUM(H22:H25)+SUM(J22:J25))/AVERAGE(AG22:AG25)</f>
        <v>0.00044797149964719</v>
      </c>
      <c r="BO6" s="52" t="n">
        <f aca="false">AL6-BN6</f>
        <v>-0.037053084153563</v>
      </c>
      <c r="BP6" s="32" t="n">
        <f aca="false">BN6+BM6</f>
        <v>0.0816425699206767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-0.0367867634379296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</v>
      </c>
      <c r="BN7" s="51" t="n">
        <f aca="false">(SUM(H26:H29)+SUM(J26:J29))/AVERAGE(AG26:AG29)</f>
        <v>0.000886485338437904</v>
      </c>
      <c r="BO7" s="52" t="n">
        <f aca="false">AL7-BN7</f>
        <v>-0.0376732487763676</v>
      </c>
      <c r="BP7" s="32" t="n">
        <f aca="false">BN7+BM7</f>
        <v>0.0787078540469109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-0.0376960408689389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0.0514251825698652</v>
      </c>
      <c r="BL8" s="51" t="n">
        <f aca="false">SUM(P30:P33)/AVERAGE(AG30:AG33)</f>
        <v>0.0167299808510694</v>
      </c>
      <c r="BM8" s="51" t="n">
        <f aca="false">SUM(D30:D33)/AVERAGE(AG30:AG33)</f>
        <v>0.0723912425877347</v>
      </c>
      <c r="BN8" s="51" t="n">
        <f aca="false">(SUM(H30:H33)+SUM(J30:J33))/AVERAGE(AG30:AG33)</f>
        <v>0.000883879588348039</v>
      </c>
      <c r="BO8" s="52" t="n">
        <f aca="false">AL8-BN8</f>
        <v>-0.0385799204572869</v>
      </c>
      <c r="BP8" s="32" t="n">
        <f aca="false">BN8+BM8</f>
        <v>0.0732751221760827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-0.046079984582258</v>
      </c>
      <c r="AM9" s="4" t="n">
        <f aca="false">'Central scenario'!AM9</f>
        <v>18862810.403066</v>
      </c>
      <c r="AN9" s="52" t="n">
        <f aca="false">AM9/AVERAGE(AG34:AG37)</f>
        <v>0.00414622212111913</v>
      </c>
      <c r="AO9" s="52" t="n">
        <f aca="false">AVERAGE(AG34:AG37)/AVERAGE(AG30:AG33)-1</f>
        <v>-0.10026196747342</v>
      </c>
      <c r="AP9" s="52"/>
      <c r="AQ9" s="4" t="n">
        <f aca="false">AQ8*(1+AO9)</f>
        <v>375406107.021494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357426639.090546</v>
      </c>
      <c r="AS9" s="53" t="n">
        <f aca="false">AQ9/AG37</f>
        <v>0.0780725578617163</v>
      </c>
      <c r="AT9" s="53" t="n">
        <f aca="false">AR9/AG37</f>
        <v>0.0743333990571381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0.0579821699180557</v>
      </c>
      <c r="BL9" s="51" t="n">
        <f aca="false">SUM(P34:P37)/AVERAGE(AG34:AG37)</f>
        <v>0.0179255367097578</v>
      </c>
      <c r="BM9" s="51" t="n">
        <f aca="false">SUM(D34:D37)/AVERAGE(AG34:AG37)</f>
        <v>0.086136617790556</v>
      </c>
      <c r="BN9" s="51" t="n">
        <f aca="false">(SUM(H34:H37)+SUM(J34:J37))/AVERAGE(AG34:AG37)</f>
        <v>0.00136643046138345</v>
      </c>
      <c r="BO9" s="52" t="n">
        <f aca="false">AL9-BN9</f>
        <v>-0.0474464150436415</v>
      </c>
      <c r="BP9" s="32" t="n">
        <f aca="false">BN9+BM9</f>
        <v>0.0875030482519394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-0.0335494117083789</v>
      </c>
      <c r="AM10" s="4" t="n">
        <f aca="false">'Central scenario'!AM10</f>
        <v>17835539.214349</v>
      </c>
      <c r="AN10" s="52" t="n">
        <f aca="false">AM10/AVERAGE(AG38:AG41)</f>
        <v>0.00353190838501764</v>
      </c>
      <c r="AO10" s="52" t="n">
        <f aca="false">AVERAGE(AG38:AG41)/AVERAGE(AG34:AG37)-1</f>
        <v>0.110000000000002</v>
      </c>
      <c r="AP10" s="52"/>
      <c r="AQ10" s="4" t="n">
        <f aca="false">AQ9*(1+AO10)</f>
        <v>416700778.793859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378025762.231878</v>
      </c>
      <c r="AS10" s="53" t="n">
        <f aca="false">AQ10/AG41</f>
        <v>0.079396180357757</v>
      </c>
      <c r="AT10" s="53" t="n">
        <f aca="false">AR10/AG41</f>
        <v>0.0720272270306662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0.0564646697072217</v>
      </c>
      <c r="BL10" s="51" t="n">
        <f aca="false">SUM(P38:P41)/AVERAGE(AG38:AG41)</f>
        <v>0.0157415774606667</v>
      </c>
      <c r="BM10" s="51" t="n">
        <f aca="false">SUM(D38:D41)/AVERAGE(AG38:AG41)</f>
        <v>0.0742725039549338</v>
      </c>
      <c r="BN10" s="51" t="n">
        <f aca="false">(SUM(H38:H41)+SUM(J38:J41))/AVERAGE(AG38:AG41)</f>
        <v>0.00143810485151685</v>
      </c>
      <c r="BO10" s="52" t="n">
        <f aca="false">AL10-BN10</f>
        <v>-0.0349875165598957</v>
      </c>
      <c r="BP10" s="32" t="n">
        <f aca="false">BN10+BM10</f>
        <v>0.0757106088064507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-0.0361358072226703</v>
      </c>
      <c r="AM11" s="4" t="n">
        <f aca="false">'Central scenario'!AM11</f>
        <v>16827143.6015023</v>
      </c>
      <c r="AN11" s="52" t="n">
        <f aca="false">AM11/AVERAGE(AG42:AG45)</f>
        <v>0.00309973896644479</v>
      </c>
      <c r="AO11" s="52" t="n">
        <f aca="false">AVERAGE(AG42:AG45)/AVERAGE(AG38:AG41)-1</f>
        <v>0.074999999999998</v>
      </c>
      <c r="AP11" s="52"/>
      <c r="AQ11" s="4" t="n">
        <f aca="false">AQ10*(1+AO11)</f>
        <v>447953337.203398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388979670.193027</v>
      </c>
      <c r="AS11" s="53" t="n">
        <f aca="false">AQ11/AG45</f>
        <v>0.081191646486742</v>
      </c>
      <c r="AT11" s="53" t="n">
        <f aca="false">AR11/AG45</f>
        <v>0.0705026556337533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0.0595679303114843</v>
      </c>
      <c r="BL11" s="51" t="n">
        <f aca="false">SUM(P42:P45)/AVERAGE(AG42:AG45)</f>
        <v>0.0167004673896769</v>
      </c>
      <c r="BM11" s="51" t="n">
        <f aca="false">SUM(D42:D45)/AVERAGE(AG42:AG45)</f>
        <v>0.0790032701444777</v>
      </c>
      <c r="BN11" s="51" t="n">
        <f aca="false">(SUM(H42:H45)+SUM(J42:J45))/AVERAGE(AG42:AG45)</f>
        <v>0.00182081022353724</v>
      </c>
      <c r="BO11" s="52" t="n">
        <f aca="false">AL11-BN11</f>
        <v>-0.0379566174462075</v>
      </c>
      <c r="BP11" s="32" t="n">
        <f aca="false">BN11+BM11</f>
        <v>0.0808240803680149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-0.0393946666124068</v>
      </c>
      <c r="AM12" s="4" t="n">
        <f aca="false">'Central scenario'!AM12</f>
        <v>15842663.6881786</v>
      </c>
      <c r="AN12" s="52" t="n">
        <f aca="false">AM12/AVERAGE(AG46:AG49)</f>
        <v>0.00276624387412402</v>
      </c>
      <c r="AO12" s="52" t="n">
        <f aca="false">AVERAGE(AG46:AG49)/AVERAGE(AG42:AG45)-1</f>
        <v>0.0549999999999973</v>
      </c>
      <c r="AP12" s="52"/>
      <c r="AQ12" s="4" t="n">
        <f aca="false">AQ11*(1+AO12)</f>
        <v>472590770.749584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394135381.747929</v>
      </c>
      <c r="AS12" s="53" t="n">
        <f aca="false">AQ12/AG49</f>
        <v>0.0805247206301472</v>
      </c>
      <c r="AT12" s="53" t="n">
        <f aca="false">AR12/AG49</f>
        <v>0.0671567103508366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0.0610235115741339</v>
      </c>
      <c r="BL12" s="51" t="n">
        <f aca="false">SUM(P46:P49)/AVERAGE(AG46:AG49)</f>
        <v>0.0175132135680223</v>
      </c>
      <c r="BM12" s="51" t="n">
        <f aca="false">SUM(D46:D49)/AVERAGE(AG46:AG49)</f>
        <v>0.0829049646185185</v>
      </c>
      <c r="BN12" s="51" t="n">
        <f aca="false">(SUM(H46:H49)+SUM(J46:J49))/AVERAGE(AG46:AG49)</f>
        <v>0.00215551829025254</v>
      </c>
      <c r="BO12" s="52" t="n">
        <f aca="false">AL12-BN12</f>
        <v>-0.0415501849026593</v>
      </c>
      <c r="BP12" s="32" t="n">
        <f aca="false">BN12+BM12</f>
        <v>0.085060482908771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-0.0412945318543917</v>
      </c>
      <c r="AM13" s="13" t="n">
        <f aca="false">'Central scenario'!AM13</f>
        <v>14900507.1403892</v>
      </c>
      <c r="AN13" s="59" t="n">
        <f aca="false">AM13/AVERAGE(AG50:AG53)</f>
        <v>0.00247784429916103</v>
      </c>
      <c r="AO13" s="59" t="n">
        <f aca="false">'GDP evolution by scenario'!M49</f>
        <v>0.0500000000000014</v>
      </c>
      <c r="AP13" s="59"/>
      <c r="AQ13" s="13" t="n">
        <f aca="false">AQ12*(1+AO13)</f>
        <v>496220309.287063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398603181.742764</v>
      </c>
      <c r="AS13" s="60" t="n">
        <f aca="false">AQ13/AG53</f>
        <v>0.0815596203894629</v>
      </c>
      <c r="AT13" s="60" t="n">
        <f aca="false">AR13/AG53</f>
        <v>0.0655151020232929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0.0620540075477195</v>
      </c>
      <c r="BL13" s="32" t="n">
        <f aca="false">SUM(P50:P53)/AVERAGE(AG50:AG53)</f>
        <v>0.0181187164367712</v>
      </c>
      <c r="BM13" s="32" t="n">
        <f aca="false">SUM(D50:D53)/AVERAGE(AG50:AG53)</f>
        <v>0.0852298229653399</v>
      </c>
      <c r="BN13" s="32" t="n">
        <f aca="false">(SUM(H50:H53)+SUM(J50:J53))/AVERAGE(AG50:AG53)</f>
        <v>0.00262548431733853</v>
      </c>
      <c r="BO13" s="59" t="n">
        <f aca="false">AL13-BN13</f>
        <v>-0.0439200161717302</v>
      </c>
      <c r="BP13" s="32" t="n">
        <f aca="false">BN13+BM13</f>
        <v>0.0878553072826784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93782109.13926</v>
      </c>
      <c r="E14" s="64"/>
      <c r="F14" s="81" t="n">
        <f aca="false">'High pensions'!I14</f>
        <v>17046008.4559886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2788114.2166707</v>
      </c>
      <c r="M14" s="8"/>
      <c r="N14" s="81" t="n">
        <f aca="false">'High pensions'!L14</f>
        <v>693534.21234091</v>
      </c>
      <c r="O14" s="6"/>
      <c r="P14" s="81" t="n">
        <f aca="false">'High pensions'!X14</f>
        <v>18283158.5350671</v>
      </c>
      <c r="Q14" s="8"/>
      <c r="R14" s="81" t="n">
        <f aca="false">'High SIPA income'!G9</f>
        <v>17941902.8627812</v>
      </c>
      <c r="S14" s="8"/>
      <c r="T14" s="81" t="n">
        <f aca="false">'High SIPA income'!J9</f>
        <v>68602420.6510662</v>
      </c>
      <c r="U14" s="6"/>
      <c r="V14" s="81" t="n">
        <f aca="false">'High SIPA income'!F9</f>
        <v>132278.052265445</v>
      </c>
      <c r="W14" s="8"/>
      <c r="X14" s="81" t="n">
        <f aca="false">'High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-0.0431895978390823</v>
      </c>
      <c r="AM14" s="6" t="n">
        <f aca="false">'Central scenario'!AM14</f>
        <v>13946867.9480024</v>
      </c>
      <c r="AN14" s="63" t="n">
        <f aca="false">AM14/AVERAGE(AG54:AG57)</f>
        <v>0.00223005879227609</v>
      </c>
      <c r="AO14" s="63" t="n">
        <f aca="false">'GDP evolution by scenario'!M53</f>
        <v>0.0399999999999996</v>
      </c>
      <c r="AP14" s="63"/>
      <c r="AQ14" s="6" t="n">
        <f aca="false">AQ13*(1+AO14)</f>
        <v>516069121.658546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400346559.130195</v>
      </c>
      <c r="AS14" s="64" t="n">
        <f aca="false">AQ14/AG57</f>
        <v>0.0809878495230823</v>
      </c>
      <c r="AT14" s="64" t="n">
        <f aca="false">AR14/AG57</f>
        <v>0.0628272561313456</v>
      </c>
      <c r="AU14" s="5"/>
      <c r="AV14" s="5"/>
      <c r="AW14" s="5" t="n">
        <f aca="false">workers_and_wage_high!C2</f>
        <v>10921644</v>
      </c>
      <c r="AX14" s="5"/>
      <c r="AY14" s="61" t="n">
        <f aca="false">(AW14-AV6)/AV6</f>
        <v>-0.0216714627706626</v>
      </c>
      <c r="AZ14" s="11" t="n">
        <f aca="false">workers_and_wage_high!B2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0.0630290045086058</v>
      </c>
      <c r="BL14" s="61" t="n">
        <f aca="false">SUM(P54:P57)/AVERAGE(AG54:AG57)</f>
        <v>0.0186567851991121</v>
      </c>
      <c r="BM14" s="61" t="n">
        <f aca="false">SUM(D54:D57)/AVERAGE(AG54:AG57)</f>
        <v>0.087561817148576</v>
      </c>
      <c r="BN14" s="61" t="n">
        <f aca="false">(SUM(H54:H57)+SUM(J54:J57))/AVERAGE(AG54:AG57)</f>
        <v>0.00365533228776336</v>
      </c>
      <c r="BO14" s="63" t="n">
        <f aca="false">AL14-BN14</f>
        <v>-0.0468449301268456</v>
      </c>
      <c r="BP14" s="32" t="n">
        <f aca="false">BN14+BM14</f>
        <v>0.0912171494363394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107967608.613102</v>
      </c>
      <c r="E15" s="9"/>
      <c r="F15" s="82" t="n">
        <f aca="false">'High pensions'!I15</f>
        <v>19624390.9023085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2503400.06119178</v>
      </c>
      <c r="M15" s="67"/>
      <c r="N15" s="82" t="n">
        <f aca="false">'High pensions'!L15</f>
        <v>800067.552071896</v>
      </c>
      <c r="O15" s="9"/>
      <c r="P15" s="82" t="n">
        <f aca="false">'High pensions'!X15</f>
        <v>17391890.4315958</v>
      </c>
      <c r="Q15" s="67"/>
      <c r="R15" s="82" t="n">
        <f aca="false">'High SIPA income'!G10</f>
        <v>22289482.5161221</v>
      </c>
      <c r="S15" s="67"/>
      <c r="T15" s="82" t="n">
        <f aca="false">'High SIPA income'!J10</f>
        <v>85225768.2677348</v>
      </c>
      <c r="U15" s="9"/>
      <c r="V15" s="82" t="n">
        <f aca="false">'High SIPA income'!F10</f>
        <v>137545.195244366</v>
      </c>
      <c r="W15" s="67"/>
      <c r="X15" s="82" t="n">
        <f aca="false">'High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-0.042965187816414</v>
      </c>
      <c r="AM15" s="9" t="n">
        <f aca="false">'Central scenario'!AM15</f>
        <v>13032040.9288315</v>
      </c>
      <c r="AN15" s="69" t="n">
        <f aca="false">AM15/AVERAGE(AG58:AG61)</f>
        <v>0.00199150568402392</v>
      </c>
      <c r="AO15" s="69" t="n">
        <f aca="false">'GDP evolution by scenario'!M57</f>
        <v>0.0463344122476372</v>
      </c>
      <c r="AP15" s="69"/>
      <c r="AQ15" s="9" t="n">
        <f aca="false">AQ14*(1+AO15)</f>
        <v>539980881.089749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405589847.609804</v>
      </c>
      <c r="AS15" s="70" t="n">
        <f aca="false">AQ15/AG61</f>
        <v>0.0811203931629306</v>
      </c>
      <c r="AT15" s="70" t="n">
        <f aca="false">AR15/AG61</f>
        <v>0.0609310608083028</v>
      </c>
      <c r="AU15" s="7"/>
      <c r="AV15" s="7"/>
      <c r="AW15" s="7" t="n">
        <f aca="false">workers_and_wage_high!C3</f>
        <v>11044406</v>
      </c>
      <c r="AX15" s="7"/>
      <c r="AY15" s="40" t="n">
        <f aca="false">(AW15-AW14)/AW14</f>
        <v>0.0112402491786035</v>
      </c>
      <c r="AZ15" s="12" t="n">
        <f aca="false">workers_and_wage_high!B3</f>
        <v>6786.13483538819</v>
      </c>
      <c r="BA15" s="40" t="n">
        <f aca="false">(AZ15-AZ14)/AZ14</f>
        <v>0.0567334387041137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0.0638280038792525</v>
      </c>
      <c r="BL15" s="40" t="n">
        <f aca="false">SUM(P58:P61)/AVERAGE(AG58:AG61)</f>
        <v>0.0187256030123813</v>
      </c>
      <c r="BM15" s="40" t="n">
        <f aca="false">SUM(D58:D61)/AVERAGE(AG58:AG61)</f>
        <v>0.0880675886832853</v>
      </c>
      <c r="BN15" s="40" t="n">
        <f aca="false">(SUM(H58:H61)+SUM(J58:J61))/AVERAGE(AG58:AG61)</f>
        <v>0.0047658828650035</v>
      </c>
      <c r="BO15" s="69" t="n">
        <f aca="false">AL15-BN15</f>
        <v>-0.0477310706814175</v>
      </c>
      <c r="BP15" s="32" t="n">
        <f aca="false">BN15+BM15</f>
        <v>0.0928334715482888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104508533.835593</v>
      </c>
      <c r="E16" s="9"/>
      <c r="F16" s="82" t="n">
        <f aca="false">'High pensions'!I16</f>
        <v>18995663.1156498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2964080.7181469</v>
      </c>
      <c r="M16" s="67"/>
      <c r="N16" s="82" t="n">
        <f aca="false">'High pensions'!L16</f>
        <v>775309.268529587</v>
      </c>
      <c r="O16" s="9"/>
      <c r="P16" s="82" t="n">
        <f aca="false">'High pensions'!X16</f>
        <v>19646151.7793445</v>
      </c>
      <c r="Q16" s="67"/>
      <c r="R16" s="82" t="n">
        <f aca="false">'High SIPA income'!G11</f>
        <v>20131225.709457</v>
      </c>
      <c r="S16" s="67"/>
      <c r="T16" s="82" t="n">
        <f aca="false">'High SIPA income'!J11</f>
        <v>76973486.3076642</v>
      </c>
      <c r="U16" s="9"/>
      <c r="V16" s="82" t="n">
        <f aca="false">'High SIPA income'!F11</f>
        <v>146901.516727808</v>
      </c>
      <c r="W16" s="67"/>
      <c r="X16" s="82" t="n">
        <f aca="false">'High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-0.0423510269309564</v>
      </c>
      <c r="AM16" s="9" t="n">
        <f aca="false">'Central scenario'!AM16</f>
        <v>12139889.4651339</v>
      </c>
      <c r="AN16" s="69" t="n">
        <f aca="false">AM16/AVERAGE(AG62:AG65)</f>
        <v>0.00178071942134517</v>
      </c>
      <c r="AO16" s="69" t="n">
        <f aca="false">'GDP evolution by scenario'!M61</f>
        <v>0.0418095930891464</v>
      </c>
      <c r="AP16" s="69"/>
      <c r="AQ16" s="9" t="n">
        <f aca="false">AQ15*(1+AO16)</f>
        <v>562557262.00403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410176591.579417</v>
      </c>
      <c r="AS16" s="70" t="n">
        <f aca="false">AQ16/AG65</f>
        <v>0.0812869976663858</v>
      </c>
      <c r="AT16" s="70" t="n">
        <f aca="false">AR16/AG65</f>
        <v>0.0592686751989405</v>
      </c>
      <c r="AU16" s="7"/>
      <c r="AV16" s="7"/>
      <c r="AW16" s="7" t="n">
        <f aca="false">workers_and_wage_high!C4</f>
        <v>11033276</v>
      </c>
      <c r="AX16" s="7"/>
      <c r="AY16" s="40" t="n">
        <f aca="false">(AW16-AW15)/AW15</f>
        <v>-0.00100774998673537</v>
      </c>
      <c r="AZ16" s="12" t="n">
        <f aca="false">workers_and_wage_high!B4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0.0646355514285287</v>
      </c>
      <c r="BL16" s="40" t="n">
        <f aca="false">SUM(P62:P65)/AVERAGE(AG62:AG65)</f>
        <v>0.0184625607825369</v>
      </c>
      <c r="BM16" s="40" t="n">
        <f aca="false">SUM(D62:D65)/AVERAGE(AG62:AG65)</f>
        <v>0.0885240175769481</v>
      </c>
      <c r="BN16" s="40" t="n">
        <f aca="false">(SUM(H62:H65)+SUM(J62:J65))/AVERAGE(AG62:AG65)</f>
        <v>0.00559651309037152</v>
      </c>
      <c r="BO16" s="69" t="n">
        <f aca="false">AL16-BN16</f>
        <v>-0.0479475400213279</v>
      </c>
      <c r="BP16" s="32" t="n">
        <f aca="false">BN16+BM16</f>
        <v>0.0941205306673196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112937677.968892</v>
      </c>
      <c r="E17" s="9"/>
      <c r="F17" s="82" t="n">
        <f aca="false">'High pensions'!I17</f>
        <v>20527759.8395527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2823292.24132232</v>
      </c>
      <c r="M17" s="67"/>
      <c r="N17" s="82" t="n">
        <f aca="false">'High pensions'!L17</f>
        <v>840306.694912139</v>
      </c>
      <c r="O17" s="9"/>
      <c r="P17" s="82" t="n">
        <f aca="false">'High pensions'!X17</f>
        <v>19273196.3664372</v>
      </c>
      <c r="Q17" s="67"/>
      <c r="R17" s="82" t="n">
        <f aca="false">'High SIPA income'!G12</f>
        <v>23380651.9849074</v>
      </c>
      <c r="S17" s="67"/>
      <c r="T17" s="82" t="n">
        <f aca="false">'High SIPA income'!J12</f>
        <v>89397949.3051482</v>
      </c>
      <c r="U17" s="9"/>
      <c r="V17" s="82" t="n">
        <f aca="false">'High SIPA income'!F12</f>
        <v>146445.351472853</v>
      </c>
      <c r="W17" s="67"/>
      <c r="X17" s="82" t="n">
        <f aca="false">'High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-0.041804649912212</v>
      </c>
      <c r="AM17" s="9" t="n">
        <f aca="false">'Central scenario'!AM17</f>
        <v>11273018.6820578</v>
      </c>
      <c r="AN17" s="69" t="n">
        <f aca="false">AM17/AVERAGE(AG66:AG69)</f>
        <v>0.00160137044400403</v>
      </c>
      <c r="AO17" s="69" t="n">
        <f aca="false">'GDP evolution by scenario'!M65</f>
        <v>0.0325930104237946</v>
      </c>
      <c r="AP17" s="69"/>
      <c r="AQ17" s="9" t="n">
        <f aca="false">AQ16*(1+AO17)</f>
        <v>580892696.708509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412105036.442021</v>
      </c>
      <c r="AS17" s="70" t="n">
        <f aca="false">AQ17/AG69</f>
        <v>0.0818681784505984</v>
      </c>
      <c r="AT17" s="70" t="n">
        <f aca="false">AR17/AG69</f>
        <v>0.0580800703038543</v>
      </c>
      <c r="AU17" s="7"/>
      <c r="AV17" s="7"/>
      <c r="AW17" s="7" t="n">
        <f aca="false">workers_and_wage_high!C5</f>
        <v>11053255</v>
      </c>
      <c r="AX17" s="7"/>
      <c r="AY17" s="40" t="n">
        <f aca="false">(AW17-AW16)/AW16</f>
        <v>0.00181079490805813</v>
      </c>
      <c r="AZ17" s="12" t="n">
        <f aca="false">workers_and_wage_high!B5</f>
        <v>7051.70669476592</v>
      </c>
      <c r="BA17" s="40" t="n">
        <f aca="false">(AZ17-AZ16)/AZ16</f>
        <v>-0.00607685509864881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0.0649993518153496</v>
      </c>
      <c r="BL17" s="40" t="n">
        <f aca="false">SUM(P66:P69)/AVERAGE(AG66:AG69)</f>
        <v>0.0181987969241151</v>
      </c>
      <c r="BM17" s="40" t="n">
        <f aca="false">SUM(D66:D69)/AVERAGE(AG66:AG69)</f>
        <v>0.0886052048034465</v>
      </c>
      <c r="BN17" s="40" t="n">
        <f aca="false">(SUM(H66:H69)+SUM(J66:J69))/AVERAGE(AG66:AG69)</f>
        <v>0.00632760740497813</v>
      </c>
      <c r="BO17" s="69" t="n">
        <f aca="false">AL17-BN17</f>
        <v>-0.0481322573171901</v>
      </c>
      <c r="BP17" s="32" t="n">
        <f aca="false">BN17+BM17</f>
        <v>0.0949328122084247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99002080.283282</v>
      </c>
      <c r="E18" s="6"/>
      <c r="F18" s="81" t="n">
        <f aca="false">'High pensions'!I18</f>
        <v>17994800.0013876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2816470.50091539</v>
      </c>
      <c r="M18" s="8"/>
      <c r="N18" s="81" t="n">
        <f aca="false">'High pensions'!L18</f>
        <v>734158.084804092</v>
      </c>
      <c r="O18" s="6"/>
      <c r="P18" s="81" t="n">
        <f aca="false">'High pensions'!X18</f>
        <v>18653799.9891252</v>
      </c>
      <c r="Q18" s="8"/>
      <c r="R18" s="81" t="n">
        <f aca="false">'High SIPA income'!G13</f>
        <v>19048283.0084314</v>
      </c>
      <c r="S18" s="8"/>
      <c r="T18" s="81" t="n">
        <f aca="false">'High SIPA income'!J13</f>
        <v>72832761.0298078</v>
      </c>
      <c r="U18" s="6"/>
      <c r="V18" s="81" t="n">
        <f aca="false">'High SIPA income'!F13</f>
        <v>140761.780403749</v>
      </c>
      <c r="W18" s="8"/>
      <c r="X18" s="81" t="n">
        <f aca="false">'High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-0.0408046503391025</v>
      </c>
      <c r="AM18" s="6" t="n">
        <f aca="false">'Central scenario'!AM18</f>
        <v>10452476.7322336</v>
      </c>
      <c r="AN18" s="63" t="n">
        <f aca="false">AM18/AVERAGE(AG70:AG73)</f>
        <v>0.00142996396957278</v>
      </c>
      <c r="AO18" s="63" t="n">
        <f aca="false">'GDP evolution by scenario'!M69</f>
        <v>0.0383546127529197</v>
      </c>
      <c r="AP18" s="63"/>
      <c r="AQ18" s="6" t="n">
        <f aca="false">AQ17*(1+AO18)</f>
        <v>603172611.141763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417276191.284995</v>
      </c>
      <c r="AS18" s="64" t="n">
        <f aca="false">AQ18/AG73</f>
        <v>0.0811089077516662</v>
      </c>
      <c r="AT18" s="64" t="n">
        <f aca="false">AR18/AG73</f>
        <v>0.0561113278035543</v>
      </c>
      <c r="AU18" s="5"/>
      <c r="AV18" s="5"/>
      <c r="AW18" s="5" t="n">
        <f aca="false">workers_and_wage_high!C6</f>
        <v>11056328</v>
      </c>
      <c r="AX18" s="5"/>
      <c r="AY18" s="61" t="n">
        <f aca="false">(AW18-AW17)/AW17</f>
        <v>0.000278017651813877</v>
      </c>
      <c r="AZ18" s="11" t="n">
        <f aca="false">workers_and_wage_high!B6</f>
        <v>6677.50779441193</v>
      </c>
      <c r="BA18" s="61" t="n">
        <f aca="false">(AZ18-AZ17)/AZ17</f>
        <v>-0.053065011996562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0.0654801346202995</v>
      </c>
      <c r="BL18" s="61" t="n">
        <f aca="false">SUM(P70:P73)/AVERAGE(AG70:AG73)</f>
        <v>0.0179896836918224</v>
      </c>
      <c r="BM18" s="61" t="n">
        <f aca="false">SUM(D70:D73)/AVERAGE(AG70:AG73)</f>
        <v>0.0882951012675797</v>
      </c>
      <c r="BN18" s="61" t="n">
        <f aca="false">(SUM(H70:H73)+SUM(J70:J73))/AVERAGE(AG70:AG73)</f>
        <v>0.00715328827749613</v>
      </c>
      <c r="BO18" s="63" t="n">
        <f aca="false">AL18-BN18</f>
        <v>-0.0479579386165987</v>
      </c>
      <c r="BP18" s="32" t="n">
        <f aca="false">BN18+BM18</f>
        <v>0.0954483895450758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102248922.817006</v>
      </c>
      <c r="E19" s="9"/>
      <c r="F19" s="82" t="n">
        <f aca="false">'High pensions'!I19</f>
        <v>18584952.0654976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2801537.62062767</v>
      </c>
      <c r="M19" s="67"/>
      <c r="N19" s="82" t="n">
        <f aca="false">'High pensions'!L19</f>
        <v>760025.083108328</v>
      </c>
      <c r="O19" s="9"/>
      <c r="P19" s="82" t="n">
        <f aca="false">'High pensions'!X19</f>
        <v>18718625.7949958</v>
      </c>
      <c r="Q19" s="67"/>
      <c r="R19" s="82" t="n">
        <f aca="false">'High SIPA income'!G14</f>
        <v>21712053.1313468</v>
      </c>
      <c r="S19" s="67"/>
      <c r="T19" s="82" t="n">
        <f aca="false">'High SIPA income'!J14</f>
        <v>83017916.96826</v>
      </c>
      <c r="U19" s="9"/>
      <c r="V19" s="82" t="n">
        <f aca="false">'High SIPA income'!F14</f>
        <v>140324.608319577</v>
      </c>
      <c r="W19" s="67"/>
      <c r="X19" s="82" t="n">
        <f aca="false">'High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-0.0404061541436134</v>
      </c>
      <c r="AM19" s="9" t="n">
        <f aca="false">'Central scenario'!AM19</f>
        <v>9649081.86791266</v>
      </c>
      <c r="AN19" s="69" t="n">
        <f aca="false">AM19/AVERAGE(AG74:AG77)</f>
        <v>0.00127458238032311</v>
      </c>
      <c r="AO19" s="69" t="n">
        <f aca="false">'GDP evolution by scenario'!M73</f>
        <v>0.035676127941497</v>
      </c>
      <c r="AP19" s="69"/>
      <c r="AQ19" s="9" t="n">
        <f aca="false">AQ18*(1+AO19)</f>
        <v>624691474.387663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422357129.273975</v>
      </c>
      <c r="AS19" s="70" t="n">
        <f aca="false">AQ19/AG77</f>
        <v>0.0813116829084063</v>
      </c>
      <c r="AT19" s="70" t="n">
        <f aca="false">AR19/AG77</f>
        <v>0.0549752483868835</v>
      </c>
      <c r="AU19" s="7"/>
      <c r="AV19" s="7"/>
      <c r="AW19" s="7" t="n">
        <f aca="false">workers_and_wage_high!C7</f>
        <v>11112610</v>
      </c>
      <c r="AX19" s="7"/>
      <c r="AY19" s="40" t="n">
        <f aca="false">(AW19-AW18)/AW18</f>
        <v>0.00509047850244674</v>
      </c>
      <c r="AZ19" s="12" t="n">
        <f aca="false">workers_and_wage_high!B7</f>
        <v>6486.76481478895</v>
      </c>
      <c r="BA19" s="40" t="n">
        <f aca="false">(AZ19-AZ18)/AZ18</f>
        <v>-0.0285649954287744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0.0656975061328778</v>
      </c>
      <c r="BL19" s="40" t="n">
        <f aca="false">SUM(P74:P77)/AVERAGE(AG74:AG77)</f>
        <v>0.0179217431566922</v>
      </c>
      <c r="BM19" s="40" t="n">
        <f aca="false">SUM(D74:D77)/AVERAGE(AG74:AG77)</f>
        <v>0.088181917119799</v>
      </c>
      <c r="BN19" s="40" t="n">
        <f aca="false">(SUM(H74:H77)+SUM(J74:J77))/AVERAGE(AG74:AG77)</f>
        <v>0.00771382524958551</v>
      </c>
      <c r="BO19" s="69" t="n">
        <f aca="false">AL19-BN19</f>
        <v>-0.0481199793931989</v>
      </c>
      <c r="BP19" s="32" t="n">
        <f aca="false">BN19+BM19</f>
        <v>0.0958957423693845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97717546.2058051</v>
      </c>
      <c r="E20" s="9"/>
      <c r="F20" s="82" t="n">
        <f aca="false">'High pensions'!I20</f>
        <v>17761320.7274872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2450156.14160319</v>
      </c>
      <c r="M20" s="67"/>
      <c r="N20" s="82" t="n">
        <f aca="false">'High pensions'!L20</f>
        <v>729257.767694697</v>
      </c>
      <c r="O20" s="9"/>
      <c r="P20" s="82" t="n">
        <f aca="false">'High pensions'!X20</f>
        <v>16726032.9383604</v>
      </c>
      <c r="Q20" s="67"/>
      <c r="R20" s="82" t="n">
        <f aca="false">'High SIPA income'!G15</f>
        <v>18882303.844662</v>
      </c>
      <c r="S20" s="67"/>
      <c r="T20" s="82" t="n">
        <f aca="false">'High SIPA income'!J15</f>
        <v>72198125.3114393</v>
      </c>
      <c r="U20" s="9"/>
      <c r="V20" s="82" t="n">
        <f aca="false">'High SIPA income'!F15</f>
        <v>140646.763029675</v>
      </c>
      <c r="W20" s="67"/>
      <c r="X20" s="82" t="n">
        <f aca="false">'High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-0.0393860690950092</v>
      </c>
      <c r="AM20" s="9" t="n">
        <f aca="false">'Central scenario'!AM20</f>
        <v>8873587.4679367</v>
      </c>
      <c r="AN20" s="69" t="n">
        <f aca="false">AM20/AVERAGE(AG78:AG81)</f>
        <v>0.00113733301012148</v>
      </c>
      <c r="AO20" s="69" t="n">
        <f aca="false">'GDP evolution by scenario'!M77</f>
        <v>0.0306080005489247</v>
      </c>
      <c r="AP20" s="69"/>
      <c r="AQ20" s="9" t="n">
        <f aca="false">AQ19*(1+AO20)</f>
        <v>643812031.378629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426287242.076185</v>
      </c>
      <c r="AS20" s="70" t="n">
        <f aca="false">AQ20/AG81</f>
        <v>0.0816423156162299</v>
      </c>
      <c r="AT20" s="70" t="n">
        <f aca="false">AR20/AG81</f>
        <v>0.0540578241233398</v>
      </c>
      <c r="AU20" s="7"/>
      <c r="AV20" s="7"/>
      <c r="AW20" s="7" t="n">
        <f aca="false">workers_and_wage_high!C8</f>
        <v>11194364</v>
      </c>
      <c r="AX20" s="7"/>
      <c r="AY20" s="40" t="n">
        <f aca="false">(AW20-AW19)/AW19</f>
        <v>0.00735686755856635</v>
      </c>
      <c r="AZ20" s="12" t="n">
        <f aca="false">workers_and_wage_high!B8</f>
        <v>6521.83541945801</v>
      </c>
      <c r="BA20" s="40" t="n">
        <f aca="false">(AZ20-AZ19)/AZ19</f>
        <v>0.00540648623318338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0.0662314067984978</v>
      </c>
      <c r="BL20" s="40" t="n">
        <f aca="false">SUM(P78:P81)/AVERAGE(AG78:AG81)</f>
        <v>0.0175611594231754</v>
      </c>
      <c r="BM20" s="40" t="n">
        <f aca="false">SUM(D78:D81)/AVERAGE(AG78:AG81)</f>
        <v>0.0880563164703316</v>
      </c>
      <c r="BN20" s="40" t="n">
        <f aca="false">(SUM(H78:H81)+SUM(J78:J81))/AVERAGE(AG78:AG81)</f>
        <v>0.00862773921760135</v>
      </c>
      <c r="BO20" s="69" t="n">
        <f aca="false">AL20-BN20</f>
        <v>-0.0480138083126105</v>
      </c>
      <c r="BP20" s="32" t="n">
        <f aca="false">BN20+BM20</f>
        <v>0.0966840556879329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106674587.034116</v>
      </c>
      <c r="E21" s="9"/>
      <c r="F21" s="82" t="n">
        <f aca="false">'High pensions'!I21</f>
        <v>19389368.9245404</v>
      </c>
      <c r="G21" s="82" t="n">
        <f aca="false">'High pensions'!K21</f>
        <v>18171.7985793121</v>
      </c>
      <c r="H21" s="82" t="n">
        <f aca="false">'High pensions'!V21</f>
        <v>99975.8742359993</v>
      </c>
      <c r="I21" s="83" t="n">
        <f aca="false">'High pensions'!M21</f>
        <v>562.014389050884</v>
      </c>
      <c r="J21" s="82" t="n">
        <f aca="false">'High pensions'!W21</f>
        <v>3092.03734750511</v>
      </c>
      <c r="K21" s="9"/>
      <c r="L21" s="82" t="n">
        <f aca="false">'High pensions'!N21</f>
        <v>3892938.68981568</v>
      </c>
      <c r="M21" s="67"/>
      <c r="N21" s="82" t="n">
        <f aca="false">'High pensions'!L21</f>
        <v>798385.086672675</v>
      </c>
      <c r="O21" s="9"/>
      <c r="P21" s="82" t="n">
        <f aca="false">'High pensions'!X21</f>
        <v>24592956.552895</v>
      </c>
      <c r="Q21" s="67"/>
      <c r="R21" s="82" t="n">
        <f aca="false">'High SIPA income'!G16</f>
        <v>22295672.9588388</v>
      </c>
      <c r="S21" s="67"/>
      <c r="T21" s="82" t="n">
        <f aca="false">'High SIPA income'!J16</f>
        <v>85249437.9619983</v>
      </c>
      <c r="U21" s="9"/>
      <c r="V21" s="82" t="n">
        <f aca="false">'High SIPA income'!F16</f>
        <v>145022.605646437</v>
      </c>
      <c r="W21" s="67"/>
      <c r="X21" s="82" t="n">
        <f aca="false">'High SIPA income'!M16</f>
        <v>364254.97420646</v>
      </c>
      <c r="Y21" s="9"/>
      <c r="Z21" s="9" t="n">
        <f aca="false">R21+V21-N21-L21-F21</f>
        <v>-1639997.13654349</v>
      </c>
      <c r="AA21" s="9"/>
      <c r="AB21" s="9" t="n">
        <f aca="false">T21-P21-D21</f>
        <v>-46018105.6250124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-0.00890524640610474</v>
      </c>
      <c r="AK21" s="68" t="n">
        <f aca="false">AK20+1</f>
        <v>2032</v>
      </c>
      <c r="AL21" s="69" t="n">
        <f aca="false">SUM(AB82:AB85)/AVERAGE(AG82:AG85)</f>
        <v>-0.0384703516432748</v>
      </c>
      <c r="AM21" s="9" t="n">
        <f aca="false">'Central scenario'!AM21</f>
        <v>8126011.66426731</v>
      </c>
      <c r="AN21" s="69" t="n">
        <f aca="false">AM21/AVERAGE(AG82:AG85)</f>
        <v>0.0010154362581022</v>
      </c>
      <c r="AO21" s="69" t="n">
        <f aca="false">'GDP evolution by scenario'!M81</f>
        <v>0.0256830639808288</v>
      </c>
      <c r="AP21" s="69"/>
      <c r="AQ21" s="9" t="n">
        <f aca="false">AQ20*(1+AO21)</f>
        <v>660347096.972154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429014376.321621</v>
      </c>
      <c r="AS21" s="70" t="n">
        <f aca="false">AQ21/AG85</f>
        <v>0.0819279068814621</v>
      </c>
      <c r="AT21" s="70" t="n">
        <f aca="false">AR21/AG85</f>
        <v>0.0532269317685339</v>
      </c>
      <c r="AW21" s="7" t="n">
        <f aca="false">workers_and_wage_high!C9</f>
        <v>11200955</v>
      </c>
      <c r="AY21" s="40" t="n">
        <f aca="false">(AW21-AW20)/AW20</f>
        <v>0.000588778424571508</v>
      </c>
      <c r="AZ21" s="12" t="n">
        <f aca="false">workers_and_wage_high!B9</f>
        <v>6617.24643359544</v>
      </c>
      <c r="BA21" s="40" t="n">
        <f aca="false">(AZ21-AZ20)/AZ20</f>
        <v>0.0146294728402334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0.0667329534408374</v>
      </c>
      <c r="BL21" s="40" t="n">
        <f aca="false">SUM(P82:P85)/AVERAGE(AG82:AG85)</f>
        <v>0.0171620526926724</v>
      </c>
      <c r="BM21" s="40" t="n">
        <f aca="false">SUM(D82:D85)/AVERAGE(AG82:AG85)</f>
        <v>0.0880412523914398</v>
      </c>
      <c r="BN21" s="40" t="n">
        <f aca="false">(SUM(H82:H85)+SUM(J82:J85))/AVERAGE(AG82:AG85)</f>
        <v>0.00949595418112889</v>
      </c>
      <c r="BO21" s="69" t="n">
        <f aca="false">AL21-BN21</f>
        <v>-0.0479663058244037</v>
      </c>
      <c r="BP21" s="32" t="n">
        <f aca="false">BN21+BM21</f>
        <v>0.0975372065725687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102446530.73687</v>
      </c>
      <c r="E22" s="6"/>
      <c r="F22" s="81" t="n">
        <f aca="false">'High pensions'!I22</f>
        <v>18620869.6440622</v>
      </c>
      <c r="G22" s="81" t="n">
        <f aca="false">'High pensions'!K22</f>
        <v>50798.6387637148</v>
      </c>
      <c r="H22" s="81" t="n">
        <f aca="false">'High pensions'!V22</f>
        <v>279479.122456429</v>
      </c>
      <c r="I22" s="81" t="n">
        <f aca="false">'High pensions'!M22</f>
        <v>1571.09192052727</v>
      </c>
      <c r="J22" s="81" t="n">
        <f aca="false">'High pensions'!W22</f>
        <v>8643.68419968338</v>
      </c>
      <c r="K22" s="6"/>
      <c r="L22" s="81" t="n">
        <f aca="false">'High pensions'!N22</f>
        <v>4222415.9294058</v>
      </c>
      <c r="M22" s="8"/>
      <c r="N22" s="81" t="n">
        <f aca="false">'High pensions'!L22</f>
        <v>769319.886297975</v>
      </c>
      <c r="O22" s="6"/>
      <c r="P22" s="81" t="n">
        <f aca="false">'High pensions'!X22</f>
        <v>26142707.358556</v>
      </c>
      <c r="Q22" s="8"/>
      <c r="R22" s="81" t="n">
        <f aca="false">'High SIPA income'!G17</f>
        <v>19532176.7251652</v>
      </c>
      <c r="S22" s="8"/>
      <c r="T22" s="81" t="n">
        <f aca="false">'High SIPA income'!J17</f>
        <v>74682970.5956307</v>
      </c>
      <c r="U22" s="6"/>
      <c r="V22" s="81" t="n">
        <f aca="false">'High SIPA income'!F17</f>
        <v>119223.590103333</v>
      </c>
      <c r="W22" s="8"/>
      <c r="X22" s="81" t="n">
        <f aca="false">'High SIPA income'!M17</f>
        <v>299455.285224756</v>
      </c>
      <c r="Y22" s="6"/>
      <c r="Z22" s="6" t="n">
        <f aca="false">R22+V22-N22-L22-F22</f>
        <v>-3961205.14449739</v>
      </c>
      <c r="AA22" s="6"/>
      <c r="AB22" s="6" t="n">
        <f aca="false">T22-P22-D22</f>
        <v>-53906267.4997949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-0.0103240930304106</v>
      </c>
      <c r="AK22" s="62" t="n">
        <f aca="false">AK21+1</f>
        <v>2033</v>
      </c>
      <c r="AL22" s="63" t="n">
        <f aca="false">SUM(AB86:AB89)/AVERAGE(AG86:AG89)</f>
        <v>-0.0359609462109448</v>
      </c>
      <c r="AM22" s="6" t="n">
        <f aca="false">'Central scenario'!AM22</f>
        <v>7406781.38079157</v>
      </c>
      <c r="AN22" s="63" t="n">
        <f aca="false">AM22/AVERAGE(AG86:AG89)</f>
        <v>0.000898990569220433</v>
      </c>
      <c r="AO22" s="63" t="n">
        <f aca="false">'GDP evolution by scenario'!M85</f>
        <v>0.0295551506169189</v>
      </c>
      <c r="AP22" s="63"/>
      <c r="AQ22" s="6" t="n">
        <f aca="false">AQ21*(1+AO22)</f>
        <v>679863754.882611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434187374.01434</v>
      </c>
      <c r="AS22" s="64" t="n">
        <f aca="false">AQ22/AG89</f>
        <v>0.0814617697600198</v>
      </c>
      <c r="AT22" s="64" t="n">
        <f aca="false">AR22/AG89</f>
        <v>0.0520246470570723</v>
      </c>
      <c r="AU22" s="5"/>
      <c r="AV22" s="5"/>
      <c r="AW22" s="5" t="n">
        <f aca="false">workers_and_wage_high!C10</f>
        <v>11131472</v>
      </c>
      <c r="AX22" s="5"/>
      <c r="AY22" s="61" t="n">
        <f aca="false">(AW22-AW21)/AW21</f>
        <v>-0.00620331034273417</v>
      </c>
      <c r="AZ22" s="11" t="n">
        <f aca="false">workers_and_wage_high!B10</f>
        <v>6732.55475099859</v>
      </c>
      <c r="BA22" s="61" t="n">
        <f aca="false">(AZ22-AZ21)/AZ21</f>
        <v>0.0174254228794832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0.0673452738931905</v>
      </c>
      <c r="BL22" s="61" t="n">
        <f aca="false">SUM(P86:P89)/AVERAGE(AG86:AG89)</f>
        <v>0.0166273941090092</v>
      </c>
      <c r="BM22" s="61" t="n">
        <f aca="false">SUM(D86:D89)/AVERAGE(AG86:AG89)</f>
        <v>0.0866788259951261</v>
      </c>
      <c r="BN22" s="61" t="n">
        <f aca="false">(SUM(H86:H89)+SUM(J86:J89))/AVERAGE(AG86:AG89)</f>
        <v>0.0101623627500171</v>
      </c>
      <c r="BO22" s="63" t="n">
        <f aca="false">AL22-BN22</f>
        <v>-0.0461233089609619</v>
      </c>
      <c r="BP22" s="32" t="n">
        <f aca="false">BN22+BM22</f>
        <v>0.0968411887451432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109204030.147275</v>
      </c>
      <c r="E23" s="9"/>
      <c r="F23" s="82" t="n">
        <f aca="false">'High pensions'!I23</f>
        <v>19849125.1519444</v>
      </c>
      <c r="G23" s="82" t="n">
        <f aca="false">'High pensions'!K23</f>
        <v>96262.318508751</v>
      </c>
      <c r="H23" s="82" t="n">
        <f aca="false">'High pensions'!V23</f>
        <v>529606.874459475</v>
      </c>
      <c r="I23" s="82" t="n">
        <f aca="false">'High pensions'!M23</f>
        <v>2977.18510851808</v>
      </c>
      <c r="J23" s="82" t="n">
        <f aca="false">'High pensions'!W23</f>
        <v>16379.5940554477</v>
      </c>
      <c r="K23" s="9"/>
      <c r="L23" s="82" t="n">
        <f aca="false">'High pensions'!N23</f>
        <v>3867366.74910504</v>
      </c>
      <c r="M23" s="67"/>
      <c r="N23" s="82" t="n">
        <f aca="false">'High pensions'!L23</f>
        <v>821999.111393176</v>
      </c>
      <c r="O23" s="9"/>
      <c r="P23" s="82" t="n">
        <f aca="false">'High pensions'!X23</f>
        <v>24590181.0277321</v>
      </c>
      <c r="Q23" s="67"/>
      <c r="R23" s="82" t="n">
        <f aca="false">'High SIPA income'!G18</f>
        <v>23289499.4397545</v>
      </c>
      <c r="S23" s="67"/>
      <c r="T23" s="82" t="n">
        <f aca="false">'High SIPA income'!J18</f>
        <v>89049419.64841</v>
      </c>
      <c r="U23" s="9"/>
      <c r="V23" s="82" t="n">
        <f aca="false">'High SIPA income'!F18</f>
        <v>127558.97234145</v>
      </c>
      <c r="W23" s="67"/>
      <c r="X23" s="82" t="n">
        <f aca="false">'High SIPA income'!M18</f>
        <v>320391.362249525</v>
      </c>
      <c r="Y23" s="9"/>
      <c r="Z23" s="9" t="n">
        <f aca="false">R23+V23-N23-L23-F23</f>
        <v>-1121432.60034668</v>
      </c>
      <c r="AA23" s="9"/>
      <c r="AB23" s="9" t="n">
        <f aca="false">T23-P23-D23</f>
        <v>-44744791.5265973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-0.0085076798722906</v>
      </c>
      <c r="AK23" s="68" t="n">
        <f aca="false">AK22+1</f>
        <v>2034</v>
      </c>
      <c r="AL23" s="69" t="n">
        <f aca="false">SUM(AB90:AB93)/AVERAGE(AG90:AG93)</f>
        <v>-0.0345040853138909</v>
      </c>
      <c r="AM23" s="9" t="n">
        <f aca="false">'Central scenario'!AM23</f>
        <v>6738583.40306814</v>
      </c>
      <c r="AN23" s="69" t="n">
        <f aca="false">AM23/AVERAGE(AG90:AG93)</f>
        <v>0.000796525500736446</v>
      </c>
      <c r="AO23" s="69" t="n">
        <f aca="false">'GDP evolution by scenario'!M89</f>
        <v>0.0268205065735438</v>
      </c>
      <c r="AP23" s="69"/>
      <c r="AQ23" s="9" t="n">
        <f aca="false">AQ22*(1+AO23)</f>
        <v>698098045.189555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439011476.178367</v>
      </c>
      <c r="AS23" s="70" t="n">
        <f aca="false">AQ23/AG93</f>
        <v>0.0817187854795689</v>
      </c>
      <c r="AT23" s="70" t="n">
        <f aca="false">AR23/AG93</f>
        <v>0.0513903238837284</v>
      </c>
      <c r="AU23" s="7"/>
      <c r="AV23" s="7"/>
      <c r="AW23" s="7" t="n">
        <f aca="false">workers_and_wage_high!C11</f>
        <v>11278755</v>
      </c>
      <c r="AX23" s="7"/>
      <c r="AY23" s="40" t="n">
        <f aca="false">(AW23-AW22)/AW22</f>
        <v>0.0132312240465592</v>
      </c>
      <c r="AZ23" s="12" t="n">
        <f aca="false">workers_and_wage_high!B11</f>
        <v>6725.58191784654</v>
      </c>
      <c r="BA23" s="40" t="n">
        <f aca="false">(AZ23-AZ22)/AZ22</f>
        <v>-0.00103568903780861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0.0677526751292374</v>
      </c>
      <c r="BL23" s="40" t="n">
        <f aca="false">SUM(P90:P93)/AVERAGE(AG90:AG93)</f>
        <v>0.0164895355452478</v>
      </c>
      <c r="BM23" s="40" t="n">
        <f aca="false">SUM(D90:D93)/AVERAGE(AG90:AG93)</f>
        <v>0.0857672248978805</v>
      </c>
      <c r="BN23" s="40" t="n">
        <f aca="false">(SUM(H90:H93)+SUM(J90:J93))/AVERAGE(AG90:AG93)</f>
        <v>0.0106360687272585</v>
      </c>
      <c r="BO23" s="69" t="n">
        <f aca="false">AL23-BN23</f>
        <v>-0.0451401540411494</v>
      </c>
      <c r="BP23" s="32" t="n">
        <f aca="false">BN23+BM23</f>
        <v>0.096403293625139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104751367.675305</v>
      </c>
      <c r="E24" s="9"/>
      <c r="F24" s="82" t="n">
        <f aca="false">'High pensions'!I24</f>
        <v>19039801.0404963</v>
      </c>
      <c r="G24" s="82" t="n">
        <f aca="false">'High pensions'!K24</f>
        <v>113713.068782356</v>
      </c>
      <c r="H24" s="82" t="n">
        <f aca="false">'High pensions'!V24</f>
        <v>625615.753661117</v>
      </c>
      <c r="I24" s="82" t="n">
        <f aca="false">'High pensions'!M24</f>
        <v>3516.89903450584</v>
      </c>
      <c r="J24" s="82" t="n">
        <f aca="false">'High pensions'!W24</f>
        <v>19348.9408348799</v>
      </c>
      <c r="K24" s="9"/>
      <c r="L24" s="82" t="n">
        <f aca="false">'High pensions'!N24</f>
        <v>3510870.42223416</v>
      </c>
      <c r="M24" s="67"/>
      <c r="N24" s="82" t="n">
        <f aca="false">'High pensions'!L24</f>
        <v>789308.460410208</v>
      </c>
      <c r="O24" s="9"/>
      <c r="P24" s="82" t="n">
        <f aca="false">'High pensions'!X24</f>
        <v>22560465.57648</v>
      </c>
      <c r="Q24" s="67"/>
      <c r="R24" s="82" t="n">
        <f aca="false">'High SIPA income'!G19</f>
        <v>20487413.8760897</v>
      </c>
      <c r="S24" s="67"/>
      <c r="T24" s="82" t="n">
        <f aca="false">'High SIPA income'!J19</f>
        <v>78335402.6342183</v>
      </c>
      <c r="U24" s="9"/>
      <c r="V24" s="82" t="n">
        <f aca="false">'High SIPA income'!F19</f>
        <v>130715.43082937</v>
      </c>
      <c r="W24" s="67"/>
      <c r="X24" s="82" t="n">
        <f aca="false">'High SIPA income'!M19</f>
        <v>328319.475938947</v>
      </c>
      <c r="Y24" s="9"/>
      <c r="Z24" s="9" t="n">
        <f aca="false">R24+V24-N24-L24-F24</f>
        <v>-2721850.61622159</v>
      </c>
      <c r="AA24" s="9"/>
      <c r="AB24" s="9" t="n">
        <f aca="false">T24-P24-D24</f>
        <v>-48976430.617567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-0.00919029654390505</v>
      </c>
      <c r="AK24" s="68" t="n">
        <f aca="false">AK23+1</f>
        <v>2035</v>
      </c>
      <c r="AL24" s="69" t="n">
        <f aca="false">SUM(AB94:AB97)/AVERAGE(AG94:AG97)</f>
        <v>-0.032705526393479</v>
      </c>
      <c r="AM24" s="9" t="n">
        <f aca="false">'Central scenario'!AM24</f>
        <v>6098422.29766839</v>
      </c>
      <c r="AN24" s="69" t="n">
        <f aca="false">AM24/AVERAGE(AG94:AG97)</f>
        <v>0.000700442229149963</v>
      </c>
      <c r="AO24" s="69" t="n">
        <f aca="false">'GDP evolution by scenario'!M93</f>
        <v>0.0291442442470642</v>
      </c>
      <c r="AP24" s="69"/>
      <c r="AQ24" s="9" t="n">
        <f aca="false">AQ23*(1+AO24)</f>
        <v>718443585.126957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445626672.723563</v>
      </c>
      <c r="AS24" s="70" t="n">
        <f aca="false">AQ24/AG97</f>
        <v>0.0816520352024911</v>
      </c>
      <c r="AT24" s="70" t="n">
        <f aca="false">AR24/AG97</f>
        <v>0.0506460430876608</v>
      </c>
      <c r="AU24" s="7"/>
      <c r="AV24" s="7"/>
      <c r="AW24" s="7" t="n">
        <f aca="false">workers_and_wage_high!C12</f>
        <v>11441722</v>
      </c>
      <c r="AX24" s="7"/>
      <c r="AY24" s="40" t="n">
        <f aca="false">(AW24-AW23)/AW23</f>
        <v>0.0144490238505934</v>
      </c>
      <c r="AZ24" s="12" t="n">
        <f aca="false">workers_and_wage_high!B12</f>
        <v>6848.21489294141</v>
      </c>
      <c r="BA24" s="40" t="n">
        <f aca="false">(AZ24-AZ23)/AZ23</f>
        <v>0.0182338088499774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0.0142315152373716</v>
      </c>
      <c r="BJ24" s="7" t="n">
        <f aca="false">BJ23+1</f>
        <v>2035</v>
      </c>
      <c r="BK24" s="40" t="n">
        <f aca="false">SUM(T94:T97)/AVERAGE(AG94:AG97)</f>
        <v>0.068109325272994</v>
      </c>
      <c r="BL24" s="40" t="n">
        <f aca="false">SUM(P94:P97)/AVERAGE(AG94:AG97)</f>
        <v>0.0160200819253105</v>
      </c>
      <c r="BM24" s="40" t="n">
        <f aca="false">SUM(D94:D97)/AVERAGE(AG94:AG97)</f>
        <v>0.0847947697411625</v>
      </c>
      <c r="BN24" s="40" t="n">
        <f aca="false">(SUM(H94:H97)+SUM(J94:J97))/AVERAGE(AG94:AG97)</f>
        <v>0.011034385626099</v>
      </c>
      <c r="BO24" s="69" t="n">
        <f aca="false">AL24-BN24</f>
        <v>-0.043739912019578</v>
      </c>
      <c r="BP24" s="32" t="n">
        <f aca="false">BN24+BM24</f>
        <v>0.0958291553672615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113941937.453565</v>
      </c>
      <c r="E25" s="9"/>
      <c r="F25" s="82" t="n">
        <f aca="false">'High pensions'!I25</f>
        <v>20710295.8885375</v>
      </c>
      <c r="G25" s="82" t="n">
        <f aca="false">'High pensions'!K25</f>
        <v>157839.543071787</v>
      </c>
      <c r="H25" s="82" t="n">
        <f aca="false">'High pensions'!V25</f>
        <v>868386.595786821</v>
      </c>
      <c r="I25" s="82" t="n">
        <f aca="false">'High pensions'!M25</f>
        <v>4881.6353527357</v>
      </c>
      <c r="J25" s="82" t="n">
        <f aca="false">'High pensions'!W25</f>
        <v>26857.3173954688</v>
      </c>
      <c r="K25" s="9"/>
      <c r="L25" s="82" t="n">
        <f aca="false">'High pensions'!N25</f>
        <v>3990735.76895413</v>
      </c>
      <c r="M25" s="67"/>
      <c r="N25" s="82" t="n">
        <f aca="false">'High pensions'!L25</f>
        <v>860818.224680152</v>
      </c>
      <c r="O25" s="9"/>
      <c r="P25" s="82" t="n">
        <f aca="false">'High pensions'!X25</f>
        <v>25443914.7660156</v>
      </c>
      <c r="Q25" s="67"/>
      <c r="R25" s="82" t="n">
        <f aca="false">'High SIPA income'!G20</f>
        <v>24322872.7154842</v>
      </c>
      <c r="S25" s="67"/>
      <c r="T25" s="82" t="n">
        <f aca="false">'High SIPA income'!J20</f>
        <v>93000611.932381</v>
      </c>
      <c r="U25" s="9"/>
      <c r="V25" s="82" t="n">
        <f aca="false">'High SIPA income'!F20</f>
        <v>138179.566518179</v>
      </c>
      <c r="W25" s="67"/>
      <c r="X25" s="82" t="n">
        <f aca="false">'High SIPA income'!M20</f>
        <v>347067.232819201</v>
      </c>
      <c r="Y25" s="9"/>
      <c r="Z25" s="9" t="n">
        <f aca="false">R25+V25-N25-L25-F25</f>
        <v>-1100797.60016936</v>
      </c>
      <c r="AA25" s="9"/>
      <c r="AB25" s="9" t="n">
        <f aca="false">T25-P25-D25</f>
        <v>-46385240.2871995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-0.00860464050561472</v>
      </c>
      <c r="AK25" s="68" t="n">
        <f aca="false">AK24+1</f>
        <v>2036</v>
      </c>
      <c r="AL25" s="69" t="n">
        <f aca="false">SUM(AB98:AB101)/AVERAGE(AG98:AG101)</f>
        <v>-0.0316105977027454</v>
      </c>
      <c r="AM25" s="9" t="n">
        <f aca="false">'Central scenario'!AM25</f>
        <v>5493111.4769607</v>
      </c>
      <c r="AN25" s="69" t="n">
        <f aca="false">AM25/AVERAGE(AG98:AG101)</f>
        <v>0.000617987589175687</v>
      </c>
      <c r="AO25" s="69" t="n">
        <f aca="false">'GDP evolution by scenario'!M97</f>
        <v>0.0209241709221748</v>
      </c>
      <c r="AP25" s="69"/>
      <c r="AQ25" s="9" t="n">
        <f aca="false">AQ24*(1+AO25)</f>
        <v>733476421.500094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449405446.599022</v>
      </c>
      <c r="AS25" s="70" t="n">
        <f aca="false">AQ25/AG101</f>
        <v>0.0819375218337807</v>
      </c>
      <c r="AT25" s="70" t="n">
        <f aca="false">AR25/AG101</f>
        <v>0.0502036159766625</v>
      </c>
      <c r="AU25" s="7"/>
      <c r="AV25" s="7"/>
      <c r="AW25" s="7" t="n">
        <f aca="false">workers_and_wage_high!C13</f>
        <v>11559243</v>
      </c>
      <c r="AX25" s="7"/>
      <c r="AY25" s="40" t="n">
        <f aca="false">(AW25-AW24)/AW24</f>
        <v>0.0102712686079945</v>
      </c>
      <c r="AZ25" s="12" t="n">
        <f aca="false">workers_and_wage_high!B13</f>
        <v>6864.12219168918</v>
      </c>
      <c r="BA25" s="40" t="n">
        <f aca="false">(AZ25-AZ24)/AZ24</f>
        <v>0.00232283872460808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0.0117610038121294</v>
      </c>
      <c r="BJ25" s="7" t="n">
        <f aca="false">BJ24+1</f>
        <v>2036</v>
      </c>
      <c r="BK25" s="40" t="n">
        <f aca="false">SUM(T98:T101)/AVERAGE(AG98:AG101)</f>
        <v>0.068321537776067</v>
      </c>
      <c r="BL25" s="40" t="n">
        <f aca="false">SUM(P98:P101)/AVERAGE(AG98:AG101)</f>
        <v>0.0157293685541215</v>
      </c>
      <c r="BM25" s="40" t="n">
        <f aca="false">SUM(D98:D101)/AVERAGE(AG98:AG101)</f>
        <v>0.084202766924691</v>
      </c>
      <c r="BN25" s="40" t="n">
        <f aca="false">(SUM(H98:H101)+SUM(J98:J101))/AVERAGE(AG98:AG101)</f>
        <v>0.0118120515543521</v>
      </c>
      <c r="BO25" s="69" t="n">
        <f aca="false">AL25-BN25</f>
        <v>-0.0434226492570975</v>
      </c>
      <c r="BP25" s="32" t="n">
        <f aca="false">BN25+BM25</f>
        <v>0.0960148184790431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8575843.55222569</v>
      </c>
      <c r="D26" s="81" t="n">
        <f aca="false">'High pensions'!Q26</f>
        <v>105874611.755873</v>
      </c>
      <c r="E26" s="6"/>
      <c r="F26" s="81" t="n">
        <f aca="false">'High pensions'!I26</f>
        <v>19243963.9482324</v>
      </c>
      <c r="G26" s="81" t="n">
        <f aca="false">'High pensions'!K26</f>
        <v>170259.213945529</v>
      </c>
      <c r="H26" s="81" t="n">
        <f aca="false">'High pensions'!V26</f>
        <v>936715.960538819</v>
      </c>
      <c r="I26" s="81" t="n">
        <f aca="false">'High pensions'!M26</f>
        <v>5265.74888491325</v>
      </c>
      <c r="J26" s="81" t="n">
        <f aca="false">'High pensions'!W26</f>
        <v>28970.5967176954</v>
      </c>
      <c r="K26" s="6"/>
      <c r="L26" s="81" t="n">
        <f aca="false">'High pensions'!N26</f>
        <v>4233942.08809355</v>
      </c>
      <c r="M26" s="8"/>
      <c r="N26" s="81" t="n">
        <f aca="false">'High pensions'!L26</f>
        <v>799400.042047981</v>
      </c>
      <c r="O26" s="6"/>
      <c r="P26" s="81" t="n">
        <f aca="false">'High pensions'!X26</f>
        <v>26368008.7926355</v>
      </c>
      <c r="Q26" s="8"/>
      <c r="R26" s="81" t="n">
        <f aca="false">'High SIPA income'!G21</f>
        <v>19358859.2211606</v>
      </c>
      <c r="S26" s="8"/>
      <c r="T26" s="81" t="n">
        <f aca="false">'High SIPA income'!J21</f>
        <v>74020276.0973463</v>
      </c>
      <c r="U26" s="6"/>
      <c r="V26" s="81" t="n">
        <f aca="false">'High SIPA income'!F21</f>
        <v>125820.310106618</v>
      </c>
      <c r="W26" s="8"/>
      <c r="X26" s="81" t="n">
        <f aca="false">'High SIPA income'!M21</f>
        <v>316024.343985859</v>
      </c>
      <c r="Y26" s="6"/>
      <c r="Z26" s="6" t="n">
        <f aca="false">R26+V26-N26-L26-F26</f>
        <v>-4792626.54710668</v>
      </c>
      <c r="AA26" s="6"/>
      <c r="AB26" s="6" t="n">
        <f aca="false">T26-P26-D26</f>
        <v>-58222344.4511619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</v>
      </c>
      <c r="AK26" s="62" t="n">
        <f aca="false">AK25+1</f>
        <v>2037</v>
      </c>
      <c r="AL26" s="63" t="n">
        <f aca="false">SUM(AB102:AB105)/AVERAGE(AG102:AG105)</f>
        <v>-0.0303687377399579</v>
      </c>
      <c r="AM26" s="6" t="n">
        <f aca="false">'Central scenario'!AM26</f>
        <v>4920541.96276278</v>
      </c>
      <c r="AN26" s="63" t="n">
        <f aca="false">AM26/AVERAGE(AG102:AG105)</f>
        <v>0.000543282350276253</v>
      </c>
      <c r="AO26" s="63" t="n">
        <f aca="false">'GDP evolution by scenario'!M101</f>
        <v>0.018940171009884</v>
      </c>
      <c r="AP26" s="63"/>
      <c r="AQ26" s="6" t="n">
        <f aca="false">AQ25*(1+AO26)</f>
        <v>747368590.355023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452954150.564331</v>
      </c>
      <c r="AS26" s="64" t="n">
        <f aca="false">AQ26/AG105</f>
        <v>0.082089554822649</v>
      </c>
      <c r="AT26" s="64" t="n">
        <f aca="false">AR26/AG105</f>
        <v>0.0497516286538535</v>
      </c>
      <c r="AU26" s="61" t="n">
        <f aca="false">AVERAGE(AH26:AH29)</f>
        <v>-0.0157471676160662</v>
      </c>
      <c r="AV26" s="5"/>
      <c r="AW26" s="5" t="n">
        <f aca="false">workers_and_wage_high!C14</f>
        <v>11499225</v>
      </c>
      <c r="AX26" s="5"/>
      <c r="AY26" s="61" t="n">
        <f aca="false">(AW26-AW25)/AW25</f>
        <v>-0.00519220852092131</v>
      </c>
      <c r="AZ26" s="11" t="n">
        <f aca="false">workers_and_wage_high!B14</f>
        <v>6811.86864411163</v>
      </c>
      <c r="BA26" s="61" t="n">
        <f aca="false">(AZ26-AZ25)/AZ25</f>
        <v>-0.00761256080796605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0.0688517803598461</v>
      </c>
      <c r="BL26" s="61" t="n">
        <f aca="false">SUM(P102:P105)/AVERAGE(AG102:AG105)</f>
        <v>0.015735153827247</v>
      </c>
      <c r="BM26" s="61" t="n">
        <f aca="false">SUM(D102:D105)/AVERAGE(AG102:AG105)</f>
        <v>0.083485364272557</v>
      </c>
      <c r="BN26" s="61" t="n">
        <f aca="false">(SUM(H102:H105)+SUM(J102:J105))/AVERAGE(AG102:AG105)</f>
        <v>0.0127999299682849</v>
      </c>
      <c r="BO26" s="63" t="n">
        <f aca="false">AL26-BN26</f>
        <v>-0.0431686677082429</v>
      </c>
      <c r="BP26" s="32" t="n">
        <f aca="false">BN26+BM26</f>
        <v>0.0962852942408419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8602355.44889844</v>
      </c>
      <c r="D27" s="82" t="n">
        <f aca="false">'High pensions'!Q27</f>
        <v>106201919.122203</v>
      </c>
      <c r="E27" s="9"/>
      <c r="F27" s="82" t="n">
        <f aca="false">'High pensions'!I27</f>
        <v>19303455.9364738</v>
      </c>
      <c r="G27" s="82" t="n">
        <f aca="false">'High pensions'!K27</f>
        <v>196660.371118102</v>
      </c>
      <c r="H27" s="82" t="n">
        <f aca="false">'High pensions'!V27</f>
        <v>1081967.33770162</v>
      </c>
      <c r="I27" s="82" t="n">
        <f aca="false">'High pensions'!M27</f>
        <v>6082.27951911654</v>
      </c>
      <c r="J27" s="82" t="n">
        <f aca="false">'High pensions'!W27</f>
        <v>33462.9073515963</v>
      </c>
      <c r="K27" s="9"/>
      <c r="L27" s="82" t="n">
        <f aca="false">'High pensions'!N27</f>
        <v>3588608.991979</v>
      </c>
      <c r="M27" s="67"/>
      <c r="N27" s="82" t="n">
        <f aca="false">'High pensions'!L27</f>
        <v>789825.597726557</v>
      </c>
      <c r="O27" s="9"/>
      <c r="P27" s="82" t="n">
        <f aca="false">'High pensions'!X27</f>
        <v>22966696.5213739</v>
      </c>
      <c r="Q27" s="67"/>
      <c r="R27" s="82" t="n">
        <f aca="false">'High SIPA income'!G22</f>
        <v>21880038.93955</v>
      </c>
      <c r="S27" s="67"/>
      <c r="T27" s="82" t="n">
        <f aca="false">'High SIPA income'!J22</f>
        <v>83660225.2655404</v>
      </c>
      <c r="U27" s="9"/>
      <c r="V27" s="82" t="n">
        <f aca="false">'High SIPA income'!F22</f>
        <v>128561.943141318</v>
      </c>
      <c r="W27" s="67"/>
      <c r="X27" s="82" t="n">
        <f aca="false">'High SIPA income'!M22</f>
        <v>322910.535734287</v>
      </c>
      <c r="Y27" s="9"/>
      <c r="Z27" s="9" t="n">
        <f aca="false">R27+V27-N27-L27-F27</f>
        <v>-1673289.64348807</v>
      </c>
      <c r="AA27" s="9"/>
      <c r="AB27" s="9" t="n">
        <f aca="false">T27-P27-D27</f>
        <v>-45508390.3780365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-0.0089047656650586</v>
      </c>
      <c r="AK27" s="68" t="n">
        <f aca="false">AK26+1</f>
        <v>2038</v>
      </c>
      <c r="AL27" s="69" t="n">
        <f aca="false">SUM(AB106:AB109)/AVERAGE(AG106:AG109)</f>
        <v>-0.0294189611918092</v>
      </c>
      <c r="AM27" s="9" t="n">
        <f aca="false">'Central scenario'!AM27</f>
        <v>4379286.21321994</v>
      </c>
      <c r="AN27" s="69" t="n">
        <f aca="false">AM27/AVERAGE(AG106:AG109)</f>
        <v>0.00047370152927349</v>
      </c>
      <c r="AO27" s="69" t="n">
        <f aca="false">'GDP evolution by scenario'!M105</f>
        <v>0.0207307529205911</v>
      </c>
      <c r="AP27" s="69"/>
      <c r="AQ27" s="9" t="n">
        <f aca="false">AQ26*(1+AO27)</f>
        <v>762862103.942284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457923488.882107</v>
      </c>
      <c r="AS27" s="70" t="n">
        <f aca="false">AQ27/AG109</f>
        <v>0.0821048742565133</v>
      </c>
      <c r="AT27" s="70" t="n">
        <f aca="false">AR27/AG109</f>
        <v>0.0492851201802703</v>
      </c>
      <c r="AU27" s="7"/>
      <c r="AV27" s="7"/>
      <c r="AW27" s="7" t="n">
        <f aca="false">workers_and_wage_high!C15</f>
        <v>11454332</v>
      </c>
      <c r="AX27" s="7"/>
      <c r="AY27" s="40" t="n">
        <f aca="false">(AW27-AW26)/AW26</f>
        <v>-0.00390400222623699</v>
      </c>
      <c r="AZ27" s="12" t="n">
        <f aca="false">workers_and_wage_high!B15</f>
        <v>6712.55529028831</v>
      </c>
      <c r="BA27" s="40" t="n">
        <f aca="false">(AZ27-AZ26)/AZ26</f>
        <v>-0.0145794581504698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0.0129474534549768</v>
      </c>
      <c r="BJ27" s="7" t="n">
        <f aca="false">BJ26+1</f>
        <v>2038</v>
      </c>
      <c r="BK27" s="40" t="n">
        <f aca="false">SUM(T106:T109)/AVERAGE(AG106:AG109)</f>
        <v>0.0691617961522208</v>
      </c>
      <c r="BL27" s="40" t="n">
        <f aca="false">SUM(P106:P109)/AVERAGE(AG106:AG109)</f>
        <v>0.0155566778720974</v>
      </c>
      <c r="BM27" s="40" t="n">
        <f aca="false">SUM(D106:D109)/AVERAGE(AG106:AG109)</f>
        <v>0.0830240794719325</v>
      </c>
      <c r="BN27" s="40" t="n">
        <f aca="false">(SUM(H106:H109)+SUM(J106:J109))/AVERAGE(AG106:AG109)</f>
        <v>0.0133307145196268</v>
      </c>
      <c r="BO27" s="69" t="n">
        <f aca="false">AL27-BN27</f>
        <v>-0.042749675711436</v>
      </c>
      <c r="BP27" s="32" t="n">
        <f aca="false">BN27+BM27</f>
        <v>0.0963547939915594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8032470.84908191</v>
      </c>
      <c r="D28" s="82" t="n">
        <f aca="false">'High pensions'!Q28</f>
        <v>99166306.778789</v>
      </c>
      <c r="E28" s="9"/>
      <c r="F28" s="82" t="n">
        <f aca="false">'High pensions'!I28</f>
        <v>18024650.1109319</v>
      </c>
      <c r="G28" s="82" t="n">
        <f aca="false">'High pensions'!K28</f>
        <v>216176.440065739</v>
      </c>
      <c r="H28" s="82" t="n">
        <f aca="false">'High pensions'!V28</f>
        <v>1189338.99088026</v>
      </c>
      <c r="I28" s="82" t="n">
        <f aca="false">'High pensions'!M28</f>
        <v>6685.86928038366</v>
      </c>
      <c r="J28" s="82" t="n">
        <f aca="false">'High pensions'!W28</f>
        <v>36783.6801303172</v>
      </c>
      <c r="K28" s="9"/>
      <c r="L28" s="82" t="n">
        <f aca="false">'High pensions'!N28</f>
        <v>3273414.78527882</v>
      </c>
      <c r="M28" s="67"/>
      <c r="N28" s="82" t="n">
        <f aca="false">'High pensions'!L28</f>
        <v>749459.69210631</v>
      </c>
      <c r="O28" s="9"/>
      <c r="P28" s="82" t="n">
        <f aca="false">'High pensions'!X28</f>
        <v>21109070.9815815</v>
      </c>
      <c r="Q28" s="67"/>
      <c r="R28" s="82" t="n">
        <f aca="false">'High SIPA income'!G23</f>
        <v>17977125.6593717</v>
      </c>
      <c r="S28" s="67"/>
      <c r="T28" s="82" t="n">
        <f aca="false">'High SIPA income'!J23</f>
        <v>68737098.0666498</v>
      </c>
      <c r="U28" s="9"/>
      <c r="V28" s="82" t="n">
        <f aca="false">'High SIPA income'!F23</f>
        <v>121117.384087286</v>
      </c>
      <c r="W28" s="67"/>
      <c r="X28" s="82" t="n">
        <f aca="false">'High SIPA income'!M23</f>
        <v>304211.94971649</v>
      </c>
      <c r="Y28" s="9"/>
      <c r="Z28" s="9" t="n">
        <f aca="false">R28+V28-N28-L28-F28</f>
        <v>-3949281.54485805</v>
      </c>
      <c r="AA28" s="9"/>
      <c r="AB28" s="9" t="n">
        <f aca="false">T28-P28-D28</f>
        <v>-51538279.6937207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</v>
      </c>
      <c r="AK28" s="68" t="n">
        <f aca="false">AK27+1</f>
        <v>2039</v>
      </c>
      <c r="AL28" s="69" t="n">
        <f aca="false">SUM(AB110:AB113)/AVERAGE(AG110:AG113)</f>
        <v>-0.0289766832366221</v>
      </c>
      <c r="AM28" s="9" t="n">
        <f aca="false">'Central scenario'!AM28</f>
        <v>3887732.69163583</v>
      </c>
      <c r="AN28" s="69" t="n">
        <f aca="false">AM28/AVERAGE(AG110:AG113)</f>
        <v>0.000414226208206805</v>
      </c>
      <c r="AO28" s="69" t="n">
        <f aca="false">'GDP evolution by scenario'!M109</f>
        <v>0.0152202692985697</v>
      </c>
      <c r="AP28" s="69"/>
      <c r="AQ28" s="9" t="n">
        <f aca="false">AQ27*(1+AO28)</f>
        <v>774473070.601959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460978428.322845</v>
      </c>
      <c r="AS28" s="70" t="n">
        <f aca="false">AQ28/AG113</f>
        <v>0.0819486094045262</v>
      </c>
      <c r="AT28" s="70" t="n">
        <f aca="false">AR28/AG113</f>
        <v>0.0487770880621833</v>
      </c>
      <c r="AU28" s="9"/>
      <c r="AV28" s="7"/>
      <c r="AW28" s="7" t="n">
        <f aca="false">workers_and_wage_high!C16</f>
        <v>11583591</v>
      </c>
      <c r="AX28" s="7"/>
      <c r="AY28" s="40" t="n">
        <f aca="false">(AW28-AW27)/AW27</f>
        <v>0.0112847261629923</v>
      </c>
      <c r="AZ28" s="12" t="n">
        <f aca="false">workers_and_wage_high!B16</f>
        <v>6331.53688578529</v>
      </c>
      <c r="BA28" s="40" t="n">
        <f aca="false">(AZ28-AZ27)/AZ27</f>
        <v>-0.0567620508175585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0.0174243305640286</v>
      </c>
      <c r="BJ28" s="7" t="n">
        <f aca="false">BJ27+1</f>
        <v>2039</v>
      </c>
      <c r="BK28" s="40" t="n">
        <f aca="false">SUM(T110:T113)/AVERAGE(AG110:AG113)</f>
        <v>0.0693747093812341</v>
      </c>
      <c r="BL28" s="40" t="n">
        <f aca="false">SUM(P110:P113)/AVERAGE(AG110:AG113)</f>
        <v>0.0153430410037595</v>
      </c>
      <c r="BM28" s="40" t="n">
        <f aca="false">SUM(D110:D113)/AVERAGE(AG110:AG113)</f>
        <v>0.0830083516140967</v>
      </c>
      <c r="BN28" s="40" t="n">
        <f aca="false">(SUM(H110:H113)+SUM(J110:J113))/AVERAGE(AG110:AG113)</f>
        <v>0.0141343973759238</v>
      </c>
      <c r="BO28" s="69" t="n">
        <f aca="false">AL28-BN28</f>
        <v>-0.0431110806125459</v>
      </c>
      <c r="BP28" s="32" t="n">
        <f aca="false">BN28+BM28</f>
        <v>0.0971427489900204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7341937.79087034</v>
      </c>
      <c r="D29" s="82" t="n">
        <f aca="false">'High pensions'!Q29</f>
        <v>90641207.2946955</v>
      </c>
      <c r="E29" s="9"/>
      <c r="F29" s="82" t="n">
        <f aca="false">'High pensions'!I29</f>
        <v>16475112.3661771</v>
      </c>
      <c r="G29" s="82" t="n">
        <f aca="false">'High pensions'!K29</f>
        <v>224042.162428257</v>
      </c>
      <c r="H29" s="82" t="n">
        <f aca="false">'High pensions'!V29</f>
        <v>1232613.87455554</v>
      </c>
      <c r="I29" s="82" t="n">
        <f aca="false">'High pensions'!M29</f>
        <v>6929.13904417286</v>
      </c>
      <c r="J29" s="82" t="n">
        <f aca="false">'High pensions'!W29</f>
        <v>38122.0785945011</v>
      </c>
      <c r="K29" s="9"/>
      <c r="L29" s="82" t="n">
        <f aca="false">'High pensions'!N29</f>
        <v>3038125.44366606</v>
      </c>
      <c r="M29" s="67"/>
      <c r="N29" s="82" t="n">
        <f aca="false">'High pensions'!L29</f>
        <v>683434.677769858</v>
      </c>
      <c r="O29" s="9"/>
      <c r="P29" s="82" t="n">
        <f aca="false">'High pensions'!X29</f>
        <v>19524903.3210839</v>
      </c>
      <c r="Q29" s="67"/>
      <c r="R29" s="82" t="n">
        <f aca="false">'High SIPA income'!G24</f>
        <v>19735769.6864861</v>
      </c>
      <c r="S29" s="67"/>
      <c r="T29" s="82" t="n">
        <f aca="false">'High SIPA income'!J24</f>
        <v>75461425.9289891</v>
      </c>
      <c r="U29" s="9"/>
      <c r="V29" s="82" t="n">
        <f aca="false">'High SIPA income'!F24</f>
        <v>117488.447629411</v>
      </c>
      <c r="W29" s="67"/>
      <c r="X29" s="82" t="n">
        <f aca="false">'High SIPA income'!M24</f>
        <v>295097.107585721</v>
      </c>
      <c r="Y29" s="9"/>
      <c r="Z29" s="9" t="n">
        <f aca="false">R29+V29-N29-L29-F29</f>
        <v>-343414.353497514</v>
      </c>
      <c r="AA29" s="9"/>
      <c r="AB29" s="9" t="n">
        <f aca="false">T29-P29-D29</f>
        <v>-34704684.6867903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-0.00686596778596426</v>
      </c>
      <c r="AK29" s="68" t="n">
        <f aca="false">AK28+1</f>
        <v>2040</v>
      </c>
      <c r="AL29" s="69" t="n">
        <f aca="false">SUM(AB114:AB117)/AVERAGE(AG114:AG117)</f>
        <v>-0.0274318757941678</v>
      </c>
      <c r="AM29" s="9" t="n">
        <f aca="false">'Central scenario'!AM29</f>
        <v>3427469.19706586</v>
      </c>
      <c r="AN29" s="69" t="n">
        <f aca="false">AM29/AVERAGE(AG114:AG117)</f>
        <v>0.000358324701462438</v>
      </c>
      <c r="AO29" s="69" t="n">
        <f aca="false">'GDP evolution by scenario'!M113</f>
        <v>0.019149720104509</v>
      </c>
      <c r="AP29" s="69"/>
      <c r="AQ29" s="9" t="n">
        <f aca="false">AQ28*(1+AO29)</f>
        <v>789304013.132466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466348587.289045</v>
      </c>
      <c r="AS29" s="70" t="n">
        <f aca="false">AQ29/AG117</f>
        <v>0.0818057912119138</v>
      </c>
      <c r="AT29" s="70" t="n">
        <f aca="false">AR29/AG117</f>
        <v>0.0483337402686384</v>
      </c>
      <c r="AV29" s="7"/>
      <c r="AW29" s="7" t="n">
        <f aca="false">workers_and_wage_high!C17</f>
        <v>11552257</v>
      </c>
      <c r="AX29" s="7"/>
      <c r="AY29" s="40" t="n">
        <f aca="false">(AW29-AW28)/AW28</f>
        <v>-0.00270503335278326</v>
      </c>
      <c r="AZ29" s="12" t="n">
        <f aca="false">workers_and_wage_high!B17</f>
        <v>6012.82687189068</v>
      </c>
      <c r="BA29" s="40" t="n">
        <f aca="false">(AZ29-AZ28)/AZ28</f>
        <v>-0.0503369118183828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0.0131348454591609</v>
      </c>
      <c r="BJ29" s="7" t="n">
        <f aca="false">BJ28+1</f>
        <v>2040</v>
      </c>
      <c r="BK29" s="40" t="n">
        <f aca="false">SUM(T114:T117)/AVERAGE(AG114:AG117)</f>
        <v>0.0698294176027618</v>
      </c>
      <c r="BL29" s="40" t="n">
        <f aca="false">SUM(P114:P117)/AVERAGE(AG114:AG117)</f>
        <v>0.0150207294507342</v>
      </c>
      <c r="BM29" s="40" t="n">
        <f aca="false">SUM(D114:D117)/AVERAGE(AG114:AG117)</f>
        <v>0.0822405639461954</v>
      </c>
      <c r="BN29" s="40" t="n">
        <f aca="false">(SUM(H114:H117)+SUM(J114:J117))/AVERAGE(AG114:AG117)</f>
        <v>0.0149542444765316</v>
      </c>
      <c r="BO29" s="69" t="n">
        <f aca="false">AL29-BN29</f>
        <v>-0.0423861202706994</v>
      </c>
      <c r="BP29" s="32" t="n">
        <f aca="false">BN29+BM29</f>
        <v>0.097194808422727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89965868.9870694</v>
      </c>
      <c r="E30" s="6"/>
      <c r="F30" s="81" t="n">
        <f aca="false">'High pensions'!I30</f>
        <v>16352361.6346345</v>
      </c>
      <c r="G30" s="81" t="n">
        <f aca="false">'High pensions'!K30</f>
        <v>189722.850050615</v>
      </c>
      <c r="H30" s="81" t="n">
        <f aca="false">'High pensions'!V30</f>
        <v>1043799.14368794</v>
      </c>
      <c r="I30" s="81" t="n">
        <f aca="false">'High pensions'!M30</f>
        <v>5867.71701187466</v>
      </c>
      <c r="J30" s="81" t="n">
        <f aca="false">'High pensions'!W30</f>
        <v>32282.4477429258</v>
      </c>
      <c r="K30" s="6"/>
      <c r="L30" s="81" t="n">
        <f aca="false">'High pensions'!N30</f>
        <v>3559515.16025303</v>
      </c>
      <c r="M30" s="8"/>
      <c r="N30" s="81" t="n">
        <f aca="false">'High pensions'!L30</f>
        <v>678706.000540193</v>
      </c>
      <c r="O30" s="6"/>
      <c r="P30" s="81" t="n">
        <f aca="false">'High pensions'!X30</f>
        <v>22204381.2521038</v>
      </c>
      <c r="Q30" s="8"/>
      <c r="R30" s="81" t="n">
        <f aca="false">'High SIPA income'!G25</f>
        <v>15771872.8967792</v>
      </c>
      <c r="S30" s="8"/>
      <c r="T30" s="81" t="n">
        <f aca="false">'High SIPA income'!J25</f>
        <v>60305122.9958713</v>
      </c>
      <c r="U30" s="6"/>
      <c r="V30" s="81" t="n">
        <f aca="false">'High SIPA income'!F25</f>
        <v>113588.720787943</v>
      </c>
      <c r="W30" s="8"/>
      <c r="X30" s="81" t="n">
        <f aca="false">'High SIPA income'!M25</f>
        <v>285302.1180824</v>
      </c>
      <c r="Y30" s="6"/>
      <c r="Z30" s="6" t="n">
        <f aca="false">R30+V30-N30-L30-F30</f>
        <v>-4705121.17786067</v>
      </c>
      <c r="AA30" s="6"/>
      <c r="AB30" s="6" t="n">
        <f aca="false">T30-P30-D30</f>
        <v>-51865127.243302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-0.0102468314898552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-0.196886090033476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11484302</v>
      </c>
      <c r="AX30" s="5"/>
      <c r="AY30" s="61" t="n">
        <f aca="false">(AW30-AW29)/AW29</f>
        <v>-0.00588240029632305</v>
      </c>
      <c r="AZ30" s="11" t="n">
        <f aca="false">workers_and_wage_high!B18</f>
        <v>5980.7396309251</v>
      </c>
      <c r="BA30" s="61" t="n">
        <f aca="false">(AZ30-AZ29)/AZ29</f>
        <v>-0.0053364651351568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0.0148851458001072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90945332.7709485</v>
      </c>
      <c r="E31" s="9"/>
      <c r="F31" s="82" t="n">
        <f aca="false">'High pensions'!I31</f>
        <v>16530390.7714878</v>
      </c>
      <c r="G31" s="82" t="n">
        <f aca="false">'High pensions'!K31</f>
        <v>183815.225100467</v>
      </c>
      <c r="H31" s="82" t="n">
        <f aca="false">'High pensions'!V31</f>
        <v>1011297.13424338</v>
      </c>
      <c r="I31" s="82" t="n">
        <f aca="false">'High pensions'!M31</f>
        <v>5685.00696187012</v>
      </c>
      <c r="J31" s="82" t="n">
        <f aca="false">'High pensions'!W31</f>
        <v>31277.2309559808</v>
      </c>
      <c r="K31" s="9"/>
      <c r="L31" s="82" t="n">
        <f aca="false">'High pensions'!N31</f>
        <v>3292886.12995688</v>
      </c>
      <c r="M31" s="67"/>
      <c r="N31" s="82" t="n">
        <f aca="false">'High pensions'!L31</f>
        <v>687168.922397811</v>
      </c>
      <c r="O31" s="9"/>
      <c r="P31" s="82" t="n">
        <f aca="false">'High pensions'!X31</f>
        <v>20867402.445491</v>
      </c>
      <c r="Q31" s="67"/>
      <c r="R31" s="82" t="n">
        <f aca="false">'High SIPA income'!G26</f>
        <v>18768315.1400201</v>
      </c>
      <c r="S31" s="67"/>
      <c r="T31" s="82" t="n">
        <f aca="false">'High SIPA income'!J26</f>
        <v>71762279.6196462</v>
      </c>
      <c r="U31" s="9"/>
      <c r="V31" s="82" t="n">
        <f aca="false">'High SIPA income'!F26</f>
        <v>109525.592719891</v>
      </c>
      <c r="W31" s="67"/>
      <c r="X31" s="82" t="n">
        <f aca="false">'High SIPA income'!M26</f>
        <v>275096.71180778</v>
      </c>
      <c r="Y31" s="9"/>
      <c r="Z31" s="9" t="n">
        <f aca="false">R31+V31-N31-L31-F31</f>
        <v>-1632605.09110246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-0.00794259424464267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11534098</v>
      </c>
      <c r="AX31" s="7"/>
      <c r="AY31" s="40" t="n">
        <f aca="false">(AW31-AW30)/AW30</f>
        <v>0.00433600579295111</v>
      </c>
      <c r="AZ31" s="12" t="n">
        <f aca="false">workers_and_wage_high!B19</f>
        <v>5964.69692516807</v>
      </c>
      <c r="BA31" s="40" t="n">
        <f aca="false">(AZ31-AZ30)/AZ30</f>
        <v>-0.00268239494561507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0.0129349806477438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32552607.6410764</v>
      </c>
      <c r="D32" s="82" t="n">
        <f aca="false">'High pensions'!Q32</f>
        <v>93389852.5820055</v>
      </c>
      <c r="E32" s="9"/>
      <c r="F32" s="82" t="n">
        <f aca="false">'High pensions'!I32</f>
        <v>16974711.1834784</v>
      </c>
      <c r="G32" s="82" t="n">
        <f aca="false">'High pensions'!K32</f>
        <v>198428.689442719</v>
      </c>
      <c r="H32" s="82" t="n">
        <f aca="false">'High pensions'!V32</f>
        <v>1091696.10338541</v>
      </c>
      <c r="I32" s="82" t="n">
        <f aca="false">'High pensions'!M32</f>
        <v>6136.969776579</v>
      </c>
      <c r="J32" s="82" t="n">
        <f aca="false">'High pensions'!W32</f>
        <v>33763.7970119201</v>
      </c>
      <c r="K32" s="9"/>
      <c r="L32" s="82" t="n">
        <f aca="false">'High pensions'!N32</f>
        <v>3222133.25828741</v>
      </c>
      <c r="M32" s="67"/>
      <c r="N32" s="82" t="n">
        <f aca="false">'High pensions'!L32</f>
        <v>707824.822523333</v>
      </c>
      <c r="O32" s="9"/>
      <c r="P32" s="82" t="n">
        <f aca="false">'High pensions'!X32</f>
        <v>20613908.126068</v>
      </c>
      <c r="Q32" s="67"/>
      <c r="R32" s="82" t="n">
        <f aca="false">'High SIPA income'!G27</f>
        <v>15636784.0553686</v>
      </c>
      <c r="S32" s="67"/>
      <c r="T32" s="82" t="n">
        <f aca="false">'High SIPA income'!J27</f>
        <v>59788599.1023585</v>
      </c>
      <c r="U32" s="9"/>
      <c r="V32" s="82" t="n">
        <f aca="false">'High SIPA income'!F27</f>
        <v>104871.150029721</v>
      </c>
      <c r="W32" s="67"/>
      <c r="X32" s="82" t="n">
        <f aca="false">'High SIPA income'!M27</f>
        <v>263406.093683137</v>
      </c>
      <c r="Y32" s="9"/>
      <c r="Z32" s="9" t="n">
        <f aca="false">R32+V32-N32-L32-F32</f>
        <v>-5163014.05889085</v>
      </c>
      <c r="AA32" s="9"/>
      <c r="AB32" s="9" t="n">
        <f aca="false">T32-P32-D32</f>
        <v>-54215161.605715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-0.0106646539957962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11625552</v>
      </c>
      <c r="AX32" s="7"/>
      <c r="AY32" s="40" t="n">
        <f aca="false">(AW32-AW31)/AW31</f>
        <v>0.00792901187418383</v>
      </c>
      <c r="AZ32" s="12" t="n">
        <f aca="false">workers_and_wage_high!B20</f>
        <v>5814.12701750824</v>
      </c>
      <c r="BA32" s="40" t="n">
        <f aca="false">(AZ32-AZ31)/AZ31</f>
        <v>-0.0252435135512916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0.0149731861447865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91734934.604055</v>
      </c>
      <c r="E33" s="9"/>
      <c r="F33" s="82" t="n">
        <f aca="false">'High pensions'!I33</f>
        <v>16673910.2513495</v>
      </c>
      <c r="G33" s="82" t="n">
        <f aca="false">'High pensions'!K33</f>
        <v>215995.281422386</v>
      </c>
      <c r="H33" s="82" t="n">
        <f aca="false">'High pensions'!V33</f>
        <v>1188342.30947497</v>
      </c>
      <c r="I33" s="82" t="n">
        <f aca="false">'High pensions'!M33</f>
        <v>6680.26643574389</v>
      </c>
      <c r="J33" s="82" t="n">
        <f aca="false">'High pensions'!W33</f>
        <v>36752.8549322156</v>
      </c>
      <c r="K33" s="9"/>
      <c r="L33" s="82" t="n">
        <f aca="false">'High pensions'!N33</f>
        <v>3292135.92902713</v>
      </c>
      <c r="M33" s="67"/>
      <c r="N33" s="82" t="n">
        <f aca="false">'High pensions'!L33</f>
        <v>695086.389893016</v>
      </c>
      <c r="O33" s="9"/>
      <c r="P33" s="82" t="n">
        <f aca="false">'High pensions'!X33</f>
        <v>20907069.2194283</v>
      </c>
      <c r="Q33" s="67"/>
      <c r="R33" s="82" t="n">
        <f aca="false">'High SIPA income'!G28</f>
        <v>17828312.0424552</v>
      </c>
      <c r="S33" s="67"/>
      <c r="T33" s="82" t="n">
        <f aca="false">'High SIPA income'!J28</f>
        <v>68168096.3044403</v>
      </c>
      <c r="U33" s="9"/>
      <c r="V33" s="82" t="n">
        <f aca="false">'High SIPA income'!F28</f>
        <v>105328.863710973</v>
      </c>
      <c r="W33" s="67"/>
      <c r="X33" s="82" t="n">
        <f aca="false">'High SIPA income'!M28</f>
        <v>264555.738487924</v>
      </c>
      <c r="Y33" s="9"/>
      <c r="Z33" s="9" t="n">
        <f aca="false">R33+V33-N33-L33-F33</f>
        <v>-2727491.66410342</v>
      </c>
      <c r="AA33" s="9"/>
      <c r="AB33" s="9" t="n">
        <f aca="false">T33-P33-D33</f>
        <v>-44473907.519043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-0.00882816220195036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11738891</v>
      </c>
      <c r="AX33" s="7"/>
      <c r="AY33" s="40" t="n">
        <f aca="false">(AW33-AW32)/AW32</f>
        <v>0.00974912847149107</v>
      </c>
      <c r="AZ33" s="12" t="n">
        <f aca="false">workers_and_wage_high!B21</f>
        <v>5633.24553537283</v>
      </c>
      <c r="BA33" s="40" t="n">
        <f aca="false">(AZ33-AZ32)/AZ32</f>
        <v>-0.0311106863662798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0.0131116110297858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105302741.754903</v>
      </c>
      <c r="E34" s="6"/>
      <c r="F34" s="81" t="n">
        <f aca="false">'High pensions'!I34</f>
        <v>19140019.8062022</v>
      </c>
      <c r="G34" s="81" t="n">
        <f aca="false">'High pensions'!K34</f>
        <v>236635.046227797</v>
      </c>
      <c r="H34" s="81" t="n">
        <f aca="false">'High pensions'!V34</f>
        <v>1301896.20571921</v>
      </c>
      <c r="I34" s="81" t="n">
        <f aca="false">'High pensions'!M34</f>
        <v>7318.6096771484</v>
      </c>
      <c r="J34" s="81" t="n">
        <f aca="false">'High pensions'!W34</f>
        <v>40264.8311047181</v>
      </c>
      <c r="K34" s="6"/>
      <c r="L34" s="81" t="n">
        <f aca="false">'High pensions'!N34</f>
        <v>3802902.90237035</v>
      </c>
      <c r="M34" s="8"/>
      <c r="N34" s="81" t="n">
        <f aca="false">'High pensions'!L34</f>
        <v>711251.297608554</v>
      </c>
      <c r="O34" s="6"/>
      <c r="P34" s="81" t="n">
        <f aca="false">'High pensions'!X34</f>
        <v>23646376.0250224</v>
      </c>
      <c r="Q34" s="8"/>
      <c r="R34" s="81" t="n">
        <f aca="false">'High SIPA income'!G29</f>
        <v>16232425.4709844</v>
      </c>
      <c r="S34" s="8"/>
      <c r="T34" s="81" t="n">
        <f aca="false">'High SIPA income'!J29</f>
        <v>62066085.6802197</v>
      </c>
      <c r="U34" s="6"/>
      <c r="V34" s="81" t="n">
        <f aca="false">'High SIPA income'!F29</f>
        <v>114354.601684911</v>
      </c>
      <c r="W34" s="8"/>
      <c r="X34" s="81" t="n">
        <f aca="false">'High SIPA income'!M29</f>
        <v>287225.790085993</v>
      </c>
      <c r="Y34" s="6"/>
      <c r="Z34" s="6" t="n">
        <f aca="false">R34+V34-N34-L34-F34</f>
        <v>-7307393.93351176</v>
      </c>
      <c r="AA34" s="6"/>
      <c r="AB34" s="6" t="n">
        <f aca="false">T34-P34-D34</f>
        <v>-66883032.0997054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-0.0139523047981522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-0.00518619561546544</v>
      </c>
      <c r="AV34" s="5"/>
      <c r="AW34" s="5" t="n">
        <f aca="false">workers_and_wage_high!C22</f>
        <v>11516006</v>
      </c>
      <c r="AX34" s="5"/>
      <c r="AY34" s="61" t="n">
        <f aca="false">(AW34-AW33)/AW33</f>
        <v>-0.0189868872621783</v>
      </c>
      <c r="AZ34" s="11" t="n">
        <f aca="false">workers_and_wage_high!B22</f>
        <v>5931.41495321902</v>
      </c>
      <c r="BA34" s="61" t="n">
        <f aca="false">(AZ34-AZ33)/AZ33</f>
        <v>0.0529303073998625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0.0153727067839489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96812503.972292</v>
      </c>
      <c r="E35" s="9"/>
      <c r="F35" s="82" t="n">
        <f aca="false">'High pensions'!I35</f>
        <v>17596818.5883576</v>
      </c>
      <c r="G35" s="82" t="n">
        <f aca="false">'High pensions'!K35</f>
        <v>281445.048536625</v>
      </c>
      <c r="H35" s="82" t="n">
        <f aca="false">'High pensions'!V35</f>
        <v>1548427.61733427</v>
      </c>
      <c r="I35" s="82" t="n">
        <f aca="false">'High pensions'!M35</f>
        <v>8704.48603721522</v>
      </c>
      <c r="J35" s="82" t="n">
        <f aca="false">'High pensions'!W35</f>
        <v>47889.5139381732</v>
      </c>
      <c r="K35" s="9"/>
      <c r="L35" s="82" t="n">
        <f aca="false">'High pensions'!N35</f>
        <v>2966127.70886977</v>
      </c>
      <c r="M35" s="67"/>
      <c r="N35" s="82" t="n">
        <f aca="false">'High pensions'!L35</f>
        <v>723269.511201564</v>
      </c>
      <c r="O35" s="9"/>
      <c r="P35" s="82" t="n">
        <f aca="false">'High pensions'!X35</f>
        <v>19370466.2333284</v>
      </c>
      <c r="Q35" s="67"/>
      <c r="R35" s="82" t="n">
        <f aca="false">'High SIPA income'!G30</f>
        <v>18319168.6231528</v>
      </c>
      <c r="S35" s="67"/>
      <c r="T35" s="82" t="n">
        <f aca="false">'High SIPA income'!J30</f>
        <v>70044928.9841117</v>
      </c>
      <c r="U35" s="9"/>
      <c r="V35" s="82" t="n">
        <f aca="false">'High SIPA income'!F30</f>
        <v>82723.7607858219</v>
      </c>
      <c r="W35" s="67"/>
      <c r="X35" s="82" t="n">
        <f aca="false">'High SIPA income'!M30</f>
        <v>207778.23717196</v>
      </c>
      <c r="Y35" s="9"/>
      <c r="Z35" s="9" t="n">
        <f aca="false">R35+V35-N35-L35-F35</f>
        <v>-2884323.4244904</v>
      </c>
      <c r="AA35" s="9"/>
      <c r="AB35" s="9" t="n">
        <f aca="false">T35-P35-D35</f>
        <v>-46138041.2215086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-0.0114772688541478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9401693</v>
      </c>
      <c r="AX35" s="7"/>
      <c r="AY35" s="40" t="n">
        <f aca="false">(AW35-AW34)/AW34</f>
        <v>-0.18359776818456</v>
      </c>
      <c r="AZ35" s="12" t="n">
        <f aca="false">workers_and_wage_high!B23</f>
        <v>6364.4342048338</v>
      </c>
      <c r="BA35" s="40" t="n">
        <f aca="false">(AZ35-AZ34)/AZ34</f>
        <v>0.0730043767010064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0.0133983148924403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96220905.0172807</v>
      </c>
      <c r="E36" s="9"/>
      <c r="F36" s="82" t="n">
        <f aca="false">'High pensions'!I36</f>
        <v>17489288.4753944</v>
      </c>
      <c r="G36" s="82" t="n">
        <f aca="false">'High pensions'!K36</f>
        <v>290263.428839053</v>
      </c>
      <c r="H36" s="82" t="n">
        <f aca="false">'High pensions'!V36</f>
        <v>1596943.74391539</v>
      </c>
      <c r="I36" s="82" t="n">
        <f aca="false">'High pensions'!M36</f>
        <v>8977.21944863052</v>
      </c>
      <c r="J36" s="82" t="n">
        <f aca="false">'High pensions'!W36</f>
        <v>49390.0126984144</v>
      </c>
      <c r="K36" s="9"/>
      <c r="L36" s="82" t="n">
        <f aca="false">'High pensions'!N36</f>
        <v>2955506.15949359</v>
      </c>
      <c r="M36" s="67"/>
      <c r="N36" s="82" t="n">
        <f aca="false">'High pensions'!L36</f>
        <v>720932.772211056</v>
      </c>
      <c r="O36" s="9"/>
      <c r="P36" s="82" t="n">
        <f aca="false">'High pensions'!X36</f>
        <v>19302494.9146464</v>
      </c>
      <c r="Q36" s="67"/>
      <c r="R36" s="82" t="n">
        <f aca="false">'High SIPA income'!G31</f>
        <v>15717905.5046263</v>
      </c>
      <c r="S36" s="67"/>
      <c r="T36" s="82" t="n">
        <f aca="false">'High SIPA income'!J31</f>
        <v>60098773.9945292</v>
      </c>
      <c r="U36" s="9"/>
      <c r="V36" s="82" t="n">
        <f aca="false">'High SIPA income'!F31</f>
        <v>82703.5725651787</v>
      </c>
      <c r="W36" s="67"/>
      <c r="X36" s="82" t="n">
        <f aca="false">'High SIPA income'!M31</f>
        <v>207727.53018213</v>
      </c>
      <c r="Y36" s="9"/>
      <c r="Z36" s="9" t="n">
        <f aca="false">R36+V36-N36-L36-F36</f>
        <v>-5365118.32990755</v>
      </c>
      <c r="AA36" s="9"/>
      <c r="AB36" s="9" t="n">
        <f aca="false">T36-P36-D36</f>
        <v>-55424625.9373978</v>
      </c>
      <c r="AC36" s="50"/>
      <c r="AD36" s="9"/>
      <c r="AE36" s="9"/>
      <c r="AF36" s="9"/>
      <c r="AG36" s="9" t="n">
        <f aca="false">AG35*'Optimist macro hypothesis'!B18/'Optimist macro hypothesis'!B17</f>
        <v>4575521971.79551</v>
      </c>
      <c r="AH36" s="40" t="n">
        <f aca="false">(AG36-AG35)/AG35</f>
        <v>0.138203842816727</v>
      </c>
      <c r="AI36" s="40"/>
      <c r="AJ36" s="40" t="n">
        <f aca="false">AB36/AG36</f>
        <v>-0.0121132903041548</v>
      </c>
      <c r="AK36" s="7"/>
      <c r="AL36" s="7"/>
      <c r="AU36" s="9"/>
      <c r="AW36" s="7" t="n">
        <f aca="false">workers_and_wage_high!C24</f>
        <v>9905628</v>
      </c>
      <c r="AY36" s="40" t="n">
        <f aca="false">(AW36-AW35)/AW35</f>
        <v>0.053600452599335</v>
      </c>
      <c r="AZ36" s="12" t="n">
        <f aca="false">workers_and_wage_high!B24</f>
        <v>6093.27890464604</v>
      </c>
      <c r="BA36" s="40" t="n">
        <f aca="false">(AZ36-AZ35)/AZ35</f>
        <v>-0.0426047770250833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0.0158354147166079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93533518.2413401</v>
      </c>
      <c r="E37" s="9"/>
      <c r="F37" s="82" t="n">
        <f aca="false">'High pensions'!I37</f>
        <v>17000824.1176652</v>
      </c>
      <c r="G37" s="82" t="n">
        <f aca="false">'High pensions'!K37</f>
        <v>287669.736000867</v>
      </c>
      <c r="H37" s="82" t="n">
        <f aca="false">'High pensions'!V37</f>
        <v>1582674.01118281</v>
      </c>
      <c r="I37" s="82" t="n">
        <f aca="false">'High pensions'!M37</f>
        <v>8897.00214435667</v>
      </c>
      <c r="J37" s="82" t="n">
        <f aca="false">'High pensions'!W37</f>
        <v>48948.6807582308</v>
      </c>
      <c r="K37" s="9"/>
      <c r="L37" s="82" t="n">
        <f aca="false">'High pensions'!N37</f>
        <v>2961636.41689661</v>
      </c>
      <c r="M37" s="67"/>
      <c r="N37" s="82" t="n">
        <f aca="false">'High pensions'!L37</f>
        <v>702164.150205094</v>
      </c>
      <c r="O37" s="9"/>
      <c r="P37" s="82" t="n">
        <f aca="false">'High pensions'!X37</f>
        <v>19231045.4288146</v>
      </c>
      <c r="Q37" s="67"/>
      <c r="R37" s="82" t="n">
        <f aca="false">'High SIPA income'!G32</f>
        <v>18719104.9402794</v>
      </c>
      <c r="S37" s="67"/>
      <c r="T37" s="82" t="n">
        <f aca="false">'High SIPA income'!J32</f>
        <v>71574120.1558058</v>
      </c>
      <c r="U37" s="9"/>
      <c r="V37" s="82" t="n">
        <f aca="false">'High SIPA income'!F32</f>
        <v>86069.6522727518</v>
      </c>
      <c r="W37" s="67"/>
      <c r="X37" s="82" t="n">
        <f aca="false">'High SIPA income'!M32</f>
        <v>216182.151939845</v>
      </c>
      <c r="Y37" s="9"/>
      <c r="Z37" s="9" t="n">
        <f aca="false">R37+V37-N37-L37-F37</f>
        <v>-1859450.09221482</v>
      </c>
      <c r="AA37" s="9"/>
      <c r="AB37" s="9" t="n">
        <f aca="false">T37-P37-D37</f>
        <v>-41190443.5143489</v>
      </c>
      <c r="AC37" s="50"/>
      <c r="AD37" s="9"/>
      <c r="AE37" s="9"/>
      <c r="AF37" s="9"/>
      <c r="AG37" s="9" t="n">
        <f aca="false">AG36*'Optimist macro hypothesis'!B19/'Optimist macro hypothesis'!B18</f>
        <v>4808425870.796</v>
      </c>
      <c r="AH37" s="40" t="n">
        <f aca="false">(AG37-AG36)/AG36</f>
        <v>0.0509021485277884</v>
      </c>
      <c r="AI37" s="40" t="n">
        <f aca="false">(AG37-AG33)/AG33</f>
        <v>-0.045517565433951</v>
      </c>
      <c r="AJ37" s="40" t="n">
        <f aca="false">AB37/AG37</f>
        <v>-0.00856630519449603</v>
      </c>
      <c r="AK37" s="7"/>
      <c r="AL37" s="7"/>
      <c r="AW37" s="7" t="n">
        <f aca="false">workers_and_wage_high!C25</f>
        <v>10445166</v>
      </c>
      <c r="AY37" s="40" t="n">
        <f aca="false">(AW37-AW36)/AW36</f>
        <v>0.0544678237462582</v>
      </c>
      <c r="AZ37" s="12" t="n">
        <f aca="false">workers_and_wage_high!B25</f>
        <v>5980.18887666563</v>
      </c>
      <c r="BA37" s="40" t="n">
        <f aca="false">(AZ37-AZ36)/AZ36</f>
        <v>-0.0185597983860844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0.0138975221891063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89984680.9972652</v>
      </c>
      <c r="E38" s="6"/>
      <c r="F38" s="81" t="n">
        <f aca="false">'High pensions'!I38</f>
        <v>16355780.9401696</v>
      </c>
      <c r="G38" s="81" t="n">
        <f aca="false">'High pensions'!K38</f>
        <v>288976.170615531</v>
      </c>
      <c r="H38" s="81" t="n">
        <f aca="false">'High pensions'!V38</f>
        <v>1589861.62897216</v>
      </c>
      <c r="I38" s="81" t="n">
        <f aca="false">'High pensions'!M38</f>
        <v>8937.40733862465</v>
      </c>
      <c r="J38" s="81" t="n">
        <f aca="false">'High pensions'!W38</f>
        <v>49170.9782156336</v>
      </c>
      <c r="K38" s="6"/>
      <c r="L38" s="81" t="n">
        <f aca="false">'High pensions'!N38</f>
        <v>3375327.18746355</v>
      </c>
      <c r="M38" s="8"/>
      <c r="N38" s="81" t="n">
        <f aca="false">'High pensions'!L38</f>
        <v>677389.415482452</v>
      </c>
      <c r="O38" s="6"/>
      <c r="P38" s="81" t="n">
        <f aca="false">'High pensions'!X38</f>
        <v>21241385.5231742</v>
      </c>
      <c r="Q38" s="8"/>
      <c r="R38" s="81" t="n">
        <f aca="false">'High SIPA income'!G33</f>
        <v>16378955.9980958</v>
      </c>
      <c r="S38" s="8"/>
      <c r="T38" s="81" t="n">
        <f aca="false">'High SIPA income'!J33</f>
        <v>62626357.85068</v>
      </c>
      <c r="U38" s="6"/>
      <c r="V38" s="81" t="n">
        <f aca="false">'High SIPA income'!F33</f>
        <v>91969.0917883151</v>
      </c>
      <c r="W38" s="8"/>
      <c r="X38" s="81" t="n">
        <f aca="false">'High SIPA income'!M33</f>
        <v>230999.843147332</v>
      </c>
      <c r="Y38" s="6"/>
      <c r="Z38" s="6" t="n">
        <f aca="false">R38+V38-N38-L38-F38</f>
        <v>-3937572.4532315</v>
      </c>
      <c r="AA38" s="6"/>
      <c r="AB38" s="6" t="n">
        <f aca="false">T38-P38-D38</f>
        <v>-48599708.6697594</v>
      </c>
      <c r="AC38" s="50"/>
      <c r="AD38" s="6"/>
      <c r="AE38" s="6"/>
      <c r="AF38" s="6"/>
      <c r="AG38" s="6" t="n">
        <f aca="false">AG37*'Optimist macro hypothesis'!B20/'Optimist macro hypothesis'!B19</f>
        <v>4841627487.21265</v>
      </c>
      <c r="AH38" s="61" t="n">
        <f aca="false">(AG38-AG37)/AG37</f>
        <v>0.0069048826598954</v>
      </c>
      <c r="AI38" s="61"/>
      <c r="AJ38" s="61" t="n">
        <f aca="false">AB38/AG38</f>
        <v>-0.0100378868052359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0.0221685003454849</v>
      </c>
      <c r="AV38" s="5"/>
      <c r="AW38" s="5" t="n">
        <f aca="false">workers_and_wage_high!C26</f>
        <v>10784959</v>
      </c>
      <c r="AX38" s="5"/>
      <c r="AY38" s="61" t="n">
        <f aca="false">(AW38-AW37)/AW37</f>
        <v>0.0325311249241994</v>
      </c>
      <c r="AZ38" s="11" t="n">
        <f aca="false">workers_and_wage_high!B26</f>
        <v>5928.12774511113</v>
      </c>
      <c r="BA38" s="61" t="n">
        <f aca="false">(AZ38-AZ37)/AZ37</f>
        <v>-0.00870559987789666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0.0163936425598122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91147407.4855632</v>
      </c>
      <c r="E39" s="9"/>
      <c r="F39" s="82" t="n">
        <f aca="false">'High pensions'!I39</f>
        <v>16567120.2428729</v>
      </c>
      <c r="G39" s="82" t="n">
        <f aca="false">'High pensions'!K39</f>
        <v>310229.807692653</v>
      </c>
      <c r="H39" s="82" t="n">
        <f aca="false">'High pensions'!V39</f>
        <v>1706792.86933375</v>
      </c>
      <c r="I39" s="82" t="n">
        <f aca="false">'High pensions'!M39</f>
        <v>9594.73632039136</v>
      </c>
      <c r="J39" s="82" t="n">
        <f aca="false">'High pensions'!W39</f>
        <v>52787.4083299098</v>
      </c>
      <c r="K39" s="9"/>
      <c r="L39" s="82" t="n">
        <f aca="false">'High pensions'!N39</f>
        <v>2837432.63889111</v>
      </c>
      <c r="M39" s="67"/>
      <c r="N39" s="82" t="n">
        <f aca="false">'High pensions'!L39</f>
        <v>687591.153359992</v>
      </c>
      <c r="O39" s="9"/>
      <c r="P39" s="82" t="n">
        <f aca="false">'High pensions'!X39</f>
        <v>18506375.1053916</v>
      </c>
      <c r="Q39" s="67"/>
      <c r="R39" s="82" t="n">
        <f aca="false">'High SIPA income'!G34</f>
        <v>19520258.6290058</v>
      </c>
      <c r="S39" s="67"/>
      <c r="T39" s="82" t="n">
        <f aca="false">'High SIPA income'!J34</f>
        <v>74637400.7220034</v>
      </c>
      <c r="U39" s="9"/>
      <c r="V39" s="82" t="n">
        <f aca="false">'High SIPA income'!F34</f>
        <v>97551.437387447</v>
      </c>
      <c r="W39" s="67"/>
      <c r="X39" s="82" t="n">
        <f aca="false">'High SIPA income'!M34</f>
        <v>245021.085857457</v>
      </c>
      <c r="Y39" s="9"/>
      <c r="Z39" s="9" t="n">
        <f aca="false">R39+V39-N39-L39-F39</f>
        <v>-474333.968730746</v>
      </c>
      <c r="AA39" s="9"/>
      <c r="AB39" s="9" t="n">
        <f aca="false">T39-P39-D39</f>
        <v>-35016381.8689514</v>
      </c>
      <c r="AC39" s="50"/>
      <c r="AD39" s="9"/>
      <c r="AE39" s="9"/>
      <c r="AF39" s="9"/>
      <c r="AG39" s="9" t="n">
        <f aca="false">AG38*'Optimist macro hypothesis'!B21/'Optimist macro hypothesis'!B20</f>
        <v>4984737383.23164</v>
      </c>
      <c r="AH39" s="40" t="n">
        <f aca="false">(AG39-AG38)/AG38</f>
        <v>0.0295582211553776</v>
      </c>
      <c r="AI39" s="40"/>
      <c r="AJ39" s="40" t="n">
        <f aca="false">AB39/AG39</f>
        <v>-0.00702471949409902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11098718</v>
      </c>
      <c r="AX39" s="7"/>
      <c r="AY39" s="40" t="n">
        <f aca="false">(AW39-AW38)/AW38</f>
        <v>0.0290922756405472</v>
      </c>
      <c r="AZ39" s="12" t="n">
        <f aca="false">workers_and_wage_high!B27</f>
        <v>5978.57260588475</v>
      </c>
      <c r="BA39" s="40" t="n">
        <f aca="false">(AZ39-AZ38)/AZ38</f>
        <v>0.0085094085253504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0.0141836989567102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94619076.0327709</v>
      </c>
      <c r="E40" s="9"/>
      <c r="F40" s="82" t="n">
        <f aca="false">'High pensions'!I40</f>
        <v>17198137.0962496</v>
      </c>
      <c r="G40" s="82" t="n">
        <f aca="false">'High pensions'!K40</f>
        <v>332262.306948489</v>
      </c>
      <c r="H40" s="82" t="n">
        <f aca="false">'High pensions'!V40</f>
        <v>1828009.17960112</v>
      </c>
      <c r="I40" s="82" t="n">
        <f aca="false">'High pensions'!M40</f>
        <v>10276.1538231492</v>
      </c>
      <c r="J40" s="82" t="n">
        <f aca="false">'High pensions'!W40</f>
        <v>56536.3663794166</v>
      </c>
      <c r="K40" s="9"/>
      <c r="L40" s="82" t="n">
        <f aca="false">'High pensions'!N40</f>
        <v>2983924.9015997</v>
      </c>
      <c r="M40" s="67"/>
      <c r="N40" s="82" t="n">
        <f aca="false">'High pensions'!L40</f>
        <v>714647.287139229</v>
      </c>
      <c r="O40" s="9"/>
      <c r="P40" s="82" t="n">
        <f aca="false">'High pensions'!X40</f>
        <v>19415379.0181847</v>
      </c>
      <c r="Q40" s="67"/>
      <c r="R40" s="82" t="n">
        <f aca="false">'High SIPA income'!G35</f>
        <v>17572914.0840523</v>
      </c>
      <c r="S40" s="67"/>
      <c r="T40" s="82" t="n">
        <f aca="false">'High SIPA income'!J35</f>
        <v>67191560.0747116</v>
      </c>
      <c r="U40" s="9"/>
      <c r="V40" s="82" t="n">
        <f aca="false">'High SIPA income'!F35</f>
        <v>102107.820449715</v>
      </c>
      <c r="W40" s="67"/>
      <c r="X40" s="82" t="n">
        <f aca="false">'High SIPA income'!M35</f>
        <v>256465.406468187</v>
      </c>
      <c r="Y40" s="9"/>
      <c r="Z40" s="9" t="n">
        <f aca="false">R40+V40-N40-L40-F40</f>
        <v>-3221687.38048655</v>
      </c>
      <c r="AA40" s="9"/>
      <c r="AB40" s="9" t="n">
        <f aca="false">T40-P40-D40</f>
        <v>-46842894.976244</v>
      </c>
      <c r="AC40" s="50"/>
      <c r="AD40" s="9"/>
      <c r="AE40" s="9"/>
      <c r="AF40" s="9"/>
      <c r="AG40" s="9" t="n">
        <f aca="false">AG39*'Optimist macro hypothesis'!B22/'Optimist macro hypothesis'!B21</f>
        <v>5124584608.41097</v>
      </c>
      <c r="AH40" s="40" t="n">
        <f aca="false">(AG40-AG39)/AG39</f>
        <v>0.0280550838344605</v>
      </c>
      <c r="AI40" s="40"/>
      <c r="AJ40" s="40" t="n">
        <f aca="false">AB40/AG40</f>
        <v>-0.00914081795027072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11564673</v>
      </c>
      <c r="AX40" s="7"/>
      <c r="AY40" s="40" t="n">
        <f aca="false">(AW40-AW39)/AW39</f>
        <v>0.0419827767495309</v>
      </c>
      <c r="AZ40" s="12" t="n">
        <f aca="false">workers_and_wage_high!B28</f>
        <v>6004.5474242825</v>
      </c>
      <c r="BA40" s="40" t="n">
        <f aca="false">(AZ40-AZ39)/AZ39</f>
        <v>0.00434465216198748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0.0162737599787449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99312402.380827</v>
      </c>
      <c r="E41" s="9"/>
      <c r="F41" s="82" t="n">
        <f aca="false">'High pensions'!I41</f>
        <v>18051204.7159689</v>
      </c>
      <c r="G41" s="82" t="n">
        <f aca="false">'High pensions'!K41</f>
        <v>348920.328627474</v>
      </c>
      <c r="H41" s="82" t="n">
        <f aca="false">'High pensions'!V41</f>
        <v>1919656.69996792</v>
      </c>
      <c r="I41" s="82" t="n">
        <f aca="false">'High pensions'!M41</f>
        <v>10791.3503699218</v>
      </c>
      <c r="J41" s="82" t="n">
        <f aca="false">'High pensions'!W41</f>
        <v>59370.8257722034</v>
      </c>
      <c r="K41" s="9"/>
      <c r="L41" s="82" t="n">
        <f aca="false">'High pensions'!N41</f>
        <v>3119672.44615929</v>
      </c>
      <c r="M41" s="67"/>
      <c r="N41" s="82" t="n">
        <f aca="false">'High pensions'!L41</f>
        <v>752705.855755854</v>
      </c>
      <c r="O41" s="9"/>
      <c r="P41" s="82" t="n">
        <f aca="false">'High pensions'!X41</f>
        <v>20329160.6876566</v>
      </c>
      <c r="Q41" s="67"/>
      <c r="R41" s="82" t="n">
        <f aca="false">'High SIPA income'!G36</f>
        <v>21101051.9673988</v>
      </c>
      <c r="S41" s="67"/>
      <c r="T41" s="82" t="n">
        <f aca="false">'High SIPA income'!J36</f>
        <v>80681701.0613952</v>
      </c>
      <c r="U41" s="9"/>
      <c r="V41" s="82" t="n">
        <f aca="false">'High SIPA income'!F36</f>
        <v>103038.863253937</v>
      </c>
      <c r="W41" s="67"/>
      <c r="X41" s="82" t="n">
        <f aca="false">'High SIPA income'!M36</f>
        <v>258803.917565303</v>
      </c>
      <c r="Y41" s="9"/>
      <c r="Z41" s="9" t="n">
        <f aca="false">R41+V41-N41-L41-F41</f>
        <v>-719492.187231272</v>
      </c>
      <c r="AA41" s="9"/>
      <c r="AB41" s="9" t="n">
        <f aca="false">T41-P41-D41</f>
        <v>-38959862.0070885</v>
      </c>
      <c r="AC41" s="50"/>
      <c r="AD41" s="9"/>
      <c r="AE41" s="9"/>
      <c r="AF41" s="9"/>
      <c r="AG41" s="9" t="n">
        <f aca="false">AG40*'Optimist macro hypothesis'!B23/'Optimist macro hypothesis'!B22</f>
        <v>5248373119.66668</v>
      </c>
      <c r="AH41" s="40" t="n">
        <f aca="false">(AG41-AG40)/AG40</f>
        <v>0.0241558137322061</v>
      </c>
      <c r="AI41" s="40" t="n">
        <f aca="false">(AG41-AG37)/AG37</f>
        <v>0.0914950673447414</v>
      </c>
      <c r="AJ41" s="40" t="n">
        <f aca="false">AB41/AG41</f>
        <v>-0.00742322642060229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11639225</v>
      </c>
      <c r="AX41" s="7"/>
      <c r="AY41" s="40" t="n">
        <f aca="false">(AW41-AW40)/AW40</f>
        <v>0.00644652901123966</v>
      </c>
      <c r="AZ41" s="12" t="n">
        <f aca="false">workers_and_wage_high!B29</f>
        <v>6161.87510881741</v>
      </c>
      <c r="BA41" s="40" t="n">
        <f aca="false">(AZ41-AZ40)/AZ40</f>
        <v>0.0262014225915967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0.0141347477950758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102359357.380196</v>
      </c>
      <c r="E42" s="6"/>
      <c r="F42" s="81" t="n">
        <f aca="false">'High pensions'!I42</f>
        <v>18605024.8545961</v>
      </c>
      <c r="G42" s="81" t="n">
        <f aca="false">'High pensions'!K42</f>
        <v>393587.191836556</v>
      </c>
      <c r="H42" s="81" t="n">
        <f aca="false">'High pensions'!V42</f>
        <v>2165400.60248903</v>
      </c>
      <c r="I42" s="81" t="n">
        <f aca="false">'High pensions'!M42</f>
        <v>12172.7997475223</v>
      </c>
      <c r="J42" s="81" t="n">
        <f aca="false">'High pensions'!W42</f>
        <v>66971.1526542998</v>
      </c>
      <c r="K42" s="6"/>
      <c r="L42" s="81" t="n">
        <f aca="false">'High pensions'!N42</f>
        <v>3866762.96820692</v>
      </c>
      <c r="M42" s="8"/>
      <c r="N42" s="81" t="n">
        <f aca="false">'High pensions'!L42</f>
        <v>776743.809054848</v>
      </c>
      <c r="O42" s="6"/>
      <c r="P42" s="81" t="n">
        <f aca="false">'High pensions'!X42</f>
        <v>24338066.6847889</v>
      </c>
      <c r="Q42" s="8"/>
      <c r="R42" s="81" t="n">
        <f aca="false">'High SIPA income'!G37</f>
        <v>18662219.7321345</v>
      </c>
      <c r="S42" s="8"/>
      <c r="T42" s="81" t="n">
        <f aca="false">'High SIPA income'!J37</f>
        <v>71356614.6321264</v>
      </c>
      <c r="U42" s="6"/>
      <c r="V42" s="81" t="n">
        <f aca="false">'High SIPA income'!F37</f>
        <v>107540.815748784</v>
      </c>
      <c r="W42" s="8"/>
      <c r="X42" s="81" t="n">
        <f aca="false">'High SIPA income'!M37</f>
        <v>270111.524283437</v>
      </c>
      <c r="Y42" s="6"/>
      <c r="Z42" s="6" t="n">
        <f aca="false">R42+V42-N42-L42-F42</f>
        <v>-4478771.08397451</v>
      </c>
      <c r="AA42" s="6"/>
      <c r="AB42" s="6" t="n">
        <f aca="false">T42-P42-D42</f>
        <v>-55340809.4328583</v>
      </c>
      <c r="AC42" s="50"/>
      <c r="AD42" s="6"/>
      <c r="AE42" s="6"/>
      <c r="AF42" s="6"/>
      <c r="AG42" s="6" t="n">
        <f aca="false">AG41*'Optimist macro hypothesis'!B24/'Optimist macro hypothesis'!B23</f>
        <v>5325790235.93391</v>
      </c>
      <c r="AH42" s="61" t="n">
        <f aca="false">(AG42-AG41)/AG41</f>
        <v>0.0147506883565749</v>
      </c>
      <c r="AI42" s="61"/>
      <c r="AJ42" s="61" t="n">
        <f aca="false">AB42/AG42</f>
        <v>-0.0103910982185264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0.0125712420300402</v>
      </c>
      <c r="AV42" s="5"/>
      <c r="AW42" s="5" t="n">
        <f aca="false">workers_and_wage_high!C30</f>
        <v>11658888</v>
      </c>
      <c r="AX42" s="5"/>
      <c r="AY42" s="61" t="n">
        <f aca="false">(AW42-AW41)/AW41</f>
        <v>0.00168937364815956</v>
      </c>
      <c r="AZ42" s="11" t="n">
        <f aca="false">workers_and_wage_high!B30</f>
        <v>6273.99236007898</v>
      </c>
      <c r="BA42" s="61" t="n">
        <f aca="false">(AZ42-AZ41)/AZ41</f>
        <v>0.0181953138097742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0.0163945579675131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106029016.505085</v>
      </c>
      <c r="E43" s="9"/>
      <c r="F43" s="82" t="n">
        <f aca="false">'High pensions'!I43</f>
        <v>19272028.8391255</v>
      </c>
      <c r="G43" s="82" t="n">
        <f aca="false">'High pensions'!K43</f>
        <v>419850.519741594</v>
      </c>
      <c r="H43" s="82" t="n">
        <f aca="false">'High pensions'!V43</f>
        <v>2309893.68368805</v>
      </c>
      <c r="I43" s="82" t="n">
        <f aca="false">'High pensions'!M43</f>
        <v>12985.067620874</v>
      </c>
      <c r="J43" s="82" t="n">
        <f aca="false">'High pensions'!W43</f>
        <v>71440.0108357131</v>
      </c>
      <c r="K43" s="9"/>
      <c r="L43" s="82" t="n">
        <f aca="false">'High pensions'!N43</f>
        <v>3288487.9539422</v>
      </c>
      <c r="M43" s="67"/>
      <c r="N43" s="82" t="n">
        <f aca="false">'High pensions'!L43</f>
        <v>805486.236042563</v>
      </c>
      <c r="O43" s="9"/>
      <c r="P43" s="82" t="n">
        <f aca="false">'High pensions'!X43</f>
        <v>21495527.2396649</v>
      </c>
      <c r="Q43" s="67"/>
      <c r="R43" s="82" t="n">
        <f aca="false">'High SIPA income'!G38</f>
        <v>22399097.6761893</v>
      </c>
      <c r="S43" s="67"/>
      <c r="T43" s="82" t="n">
        <f aca="false">'High SIPA income'!J38</f>
        <v>85644891.3327839</v>
      </c>
      <c r="U43" s="9"/>
      <c r="V43" s="82" t="n">
        <f aca="false">'High SIPA income'!F38</f>
        <v>109403.442175937</v>
      </c>
      <c r="W43" s="67"/>
      <c r="X43" s="82" t="n">
        <f aca="false">'High SIPA income'!M38</f>
        <v>274789.904858346</v>
      </c>
      <c r="Y43" s="9"/>
      <c r="Z43" s="9" t="n">
        <f aca="false">R43+V43-N43-L43-F43</f>
        <v>-857501.910745025</v>
      </c>
      <c r="AA43" s="9"/>
      <c r="AB43" s="9" t="n">
        <f aca="false">T43-P43-D43</f>
        <v>-41879652.4119663</v>
      </c>
      <c r="AC43" s="50"/>
      <c r="AD43" s="9"/>
      <c r="AE43" s="9"/>
      <c r="AF43" s="9"/>
      <c r="AG43" s="9" t="n">
        <f aca="false">AG42*'Optimist macro hypothesis'!B25/'Optimist macro hypothesis'!B24</f>
        <v>5408440060.80632</v>
      </c>
      <c r="AH43" s="40" t="n">
        <f aca="false">(AG43-AG42)/AG42</f>
        <v>0.0155187908668956</v>
      </c>
      <c r="AI43" s="40"/>
      <c r="AJ43" s="40" t="n">
        <f aca="false">AB43/AG43</f>
        <v>-0.00774338847081957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11764580</v>
      </c>
      <c r="AX43" s="7"/>
      <c r="AY43" s="40" t="n">
        <f aca="false">(AW43-AW42)/AW42</f>
        <v>0.00906535854877412</v>
      </c>
      <c r="AZ43" s="12" t="n">
        <f aca="false">workers_and_wage_high!B31</f>
        <v>6403.95190399672</v>
      </c>
      <c r="BA43" s="40" t="n">
        <f aca="false">(AZ43-AZ42)/AZ42</f>
        <v>0.0207140105468827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0.0142283610679303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108772832.967871</v>
      </c>
      <c r="E44" s="9"/>
      <c r="F44" s="82" t="n">
        <f aca="false">'High pensions'!I44</f>
        <v>19770749.9604098</v>
      </c>
      <c r="G44" s="82" t="n">
        <f aca="false">'High pensions'!K44</f>
        <v>453443.639514458</v>
      </c>
      <c r="H44" s="82" t="n">
        <f aca="false">'High pensions'!V44</f>
        <v>2494713.11710563</v>
      </c>
      <c r="I44" s="82" t="n">
        <f aca="false">'High pensions'!M44</f>
        <v>14024.030088076</v>
      </c>
      <c r="J44" s="82" t="n">
        <f aca="false">'High pensions'!W44</f>
        <v>77156.0757867717</v>
      </c>
      <c r="K44" s="9"/>
      <c r="L44" s="82" t="n">
        <f aca="false">'High pensions'!N44</f>
        <v>3374609.46664751</v>
      </c>
      <c r="M44" s="67"/>
      <c r="N44" s="82" t="n">
        <f aca="false">'High pensions'!L44</f>
        <v>828752.664984614</v>
      </c>
      <c r="O44" s="9"/>
      <c r="P44" s="82" t="n">
        <f aca="false">'High pensions'!X44</f>
        <v>22070417.2058301</v>
      </c>
      <c r="Q44" s="67"/>
      <c r="R44" s="82" t="n">
        <f aca="false">'High SIPA income'!G39</f>
        <v>19855567.7409929</v>
      </c>
      <c r="S44" s="67"/>
      <c r="T44" s="82" t="n">
        <f aca="false">'High SIPA income'!J39</f>
        <v>75919484.1734968</v>
      </c>
      <c r="U44" s="9"/>
      <c r="V44" s="82" t="n">
        <f aca="false">'High SIPA income'!F39</f>
        <v>111250.603285591</v>
      </c>
      <c r="W44" s="67"/>
      <c r="X44" s="82" t="n">
        <f aca="false">'High SIPA income'!M39</f>
        <v>279429.441014473</v>
      </c>
      <c r="Y44" s="9"/>
      <c r="Z44" s="9" t="n">
        <f aca="false">R44+V44-N44-L44-F44</f>
        <v>-4007293.74776341</v>
      </c>
      <c r="AA44" s="9"/>
      <c r="AB44" s="9" t="n">
        <f aca="false">T44-P44-D44</f>
        <v>-54923766.0002046</v>
      </c>
      <c r="AC44" s="50"/>
      <c r="AD44" s="9"/>
      <c r="AE44" s="9"/>
      <c r="AF44" s="9"/>
      <c r="AG44" s="9" t="n">
        <f aca="false">AG43*'Optimist macro hypothesis'!B26/'Optimist macro hypothesis'!B25</f>
        <v>5462807192.56608</v>
      </c>
      <c r="AH44" s="40" t="n">
        <f aca="false">(AG44-AG43)/AG43</f>
        <v>0.010052275914778</v>
      </c>
      <c r="AI44" s="40"/>
      <c r="AJ44" s="40" t="n">
        <f aca="false">AB44/AG44</f>
        <v>-0.0100541285943509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11812719</v>
      </c>
      <c r="AX44" s="7"/>
      <c r="AY44" s="40" t="n">
        <f aca="false">(AW44-AW43)/AW43</f>
        <v>0.00409185878288898</v>
      </c>
      <c r="AZ44" s="12" t="n">
        <f aca="false">workers_and_wage_high!B32</f>
        <v>6522.1142105131</v>
      </c>
      <c r="BA44" s="40" t="n">
        <f aca="false">(AZ44-AZ43)/AZ43</f>
        <v>0.0184514668891614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0.0165933970475593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111713413.268214</v>
      </c>
      <c r="E45" s="9"/>
      <c r="F45" s="82" t="n">
        <f aca="false">'High pensions'!I45</f>
        <v>20305235.2383077</v>
      </c>
      <c r="G45" s="82" t="n">
        <f aca="false">'High pensions'!K45</f>
        <v>475825.744629282</v>
      </c>
      <c r="H45" s="82" t="n">
        <f aca="false">'High pensions'!V45</f>
        <v>2617852.85565875</v>
      </c>
      <c r="I45" s="82" t="n">
        <f aca="false">'High pensions'!M45</f>
        <v>14716.2601431737</v>
      </c>
      <c r="J45" s="82" t="n">
        <f aca="false">'High pensions'!W45</f>
        <v>80964.5213090338</v>
      </c>
      <c r="K45" s="9"/>
      <c r="L45" s="82" t="n">
        <f aca="false">'High pensions'!N45</f>
        <v>3481173.51646413</v>
      </c>
      <c r="M45" s="67"/>
      <c r="N45" s="82" t="n">
        <f aca="false">'High pensions'!L45</f>
        <v>852787.450212121</v>
      </c>
      <c r="O45" s="9"/>
      <c r="P45" s="82" t="n">
        <f aca="false">'High pensions'!X45</f>
        <v>22755610.8638264</v>
      </c>
      <c r="Q45" s="67"/>
      <c r="R45" s="82" t="n">
        <f aca="false">'High SIPA income'!G40</f>
        <v>23655163.2972436</v>
      </c>
      <c r="S45" s="67" t="n">
        <f aca="false">SUM(T42:T45)/AVERAGE(AG42:AG45)</f>
        <v>0.0595679303114843</v>
      </c>
      <c r="T45" s="82" t="n">
        <f aca="false">'High SIPA income'!J40</f>
        <v>90447567.1002275</v>
      </c>
      <c r="U45" s="9"/>
      <c r="V45" s="82" t="n">
        <f aca="false">'High SIPA income'!F40</f>
        <v>113758.667084446</v>
      </c>
      <c r="W45" s="67"/>
      <c r="X45" s="82" t="n">
        <f aca="false">'High SIPA income'!M40</f>
        <v>285728.974182338</v>
      </c>
      <c r="Y45" s="9"/>
      <c r="Z45" s="9" t="n">
        <f aca="false">R45+V45-N45-L45-F45</f>
        <v>-870274.240655933</v>
      </c>
      <c r="AA45" s="9"/>
      <c r="AB45" s="9" t="n">
        <f aca="false">T45-P45-D45</f>
        <v>-44021457.0318127</v>
      </c>
      <c r="AC45" s="50"/>
      <c r="AD45" s="9"/>
      <c r="AE45" s="9"/>
      <c r="AF45" s="9"/>
      <c r="AG45" s="9" t="n">
        <f aca="false">AG44*'Optimist macro hypothesis'!B27/'Optimist macro hypothesis'!B26</f>
        <v>5517234304.10474</v>
      </c>
      <c r="AH45" s="40" t="n">
        <f aca="false">(AG45-AG44)/AG44</f>
        <v>0.00996321298191228</v>
      </c>
      <c r="AI45" s="40" t="n">
        <f aca="false">(AG45-AG41)/AG41</f>
        <v>0.0512275286660903</v>
      </c>
      <c r="AJ45" s="40" t="n">
        <f aca="false">AB45/AG45</f>
        <v>-0.00797889931900507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11915672</v>
      </c>
      <c r="AX45" s="7"/>
      <c r="AY45" s="40" t="n">
        <f aca="false">(AW45-AW44)/AW44</f>
        <v>0.00871543630217565</v>
      </c>
      <c r="AZ45" s="12" t="n">
        <f aca="false">workers_and_wage_high!B33</f>
        <v>6614.6677805482</v>
      </c>
      <c r="BA45" s="40" t="n">
        <f aca="false">(AZ45-AZ44)/AZ44</f>
        <v>0.0141907312640908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0.0144344194507296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114645961.628611</v>
      </c>
      <c r="E46" s="6"/>
      <c r="F46" s="81" t="n">
        <f aca="false">'High pensions'!I46</f>
        <v>20838260.6160446</v>
      </c>
      <c r="G46" s="81" t="n">
        <f aca="false">'High pensions'!K46</f>
        <v>520050.25921548</v>
      </c>
      <c r="H46" s="81" t="n">
        <f aca="false">'High pensions'!V46</f>
        <v>2861163.0865707</v>
      </c>
      <c r="I46" s="81" t="n">
        <f aca="false">'High pensions'!M46</f>
        <v>16084.0286355303</v>
      </c>
      <c r="J46" s="81" t="n">
        <f aca="false">'High pensions'!W46</f>
        <v>88489.5799970319</v>
      </c>
      <c r="K46" s="6"/>
      <c r="L46" s="81" t="n">
        <f aca="false">'High pensions'!N46</f>
        <v>4326025.49906204</v>
      </c>
      <c r="M46" s="8"/>
      <c r="N46" s="81" t="n">
        <f aca="false">'High pensions'!L46</f>
        <v>876791.632544152</v>
      </c>
      <c r="O46" s="6"/>
      <c r="P46" s="81" t="n">
        <f aca="false">'High pensions'!X46</f>
        <v>27271615.7465963</v>
      </c>
      <c r="Q46" s="8"/>
      <c r="R46" s="81" t="n">
        <f aca="false">'High SIPA income'!G41</f>
        <v>20743972.2161344</v>
      </c>
      <c r="S46" s="8"/>
      <c r="T46" s="81" t="n">
        <f aca="false">'High SIPA income'!J41</f>
        <v>79316375.6837265</v>
      </c>
      <c r="U46" s="6"/>
      <c r="V46" s="81" t="n">
        <f aca="false">'High SIPA income'!F41</f>
        <v>112654.925056558</v>
      </c>
      <c r="W46" s="8"/>
      <c r="X46" s="81" t="n">
        <f aca="false">'High SIPA income'!M41</f>
        <v>282956.692425941</v>
      </c>
      <c r="Y46" s="6"/>
      <c r="Z46" s="6" t="n">
        <f aca="false">R46+V46-N46-L46-F46</f>
        <v>-5184450.6064599</v>
      </c>
      <c r="AA46" s="6"/>
      <c r="AB46" s="6" t="n">
        <f aca="false">T46-P46-D46</f>
        <v>-62601201.6914806</v>
      </c>
      <c r="AC46" s="50"/>
      <c r="AD46" s="6"/>
      <c r="AE46" s="6"/>
      <c r="AF46" s="6"/>
      <c r="AG46" s="6" t="n">
        <f aca="false">AG45*'Optimist macro hypothesis'!B28/'Optimist macro hypothesis'!B27</f>
        <v>5592079747.73059</v>
      </c>
      <c r="AH46" s="61" t="n">
        <f aca="false">(AG46-AG45)/AG45</f>
        <v>0.0135657540536511</v>
      </c>
      <c r="AI46" s="61"/>
      <c r="AJ46" s="61" t="n">
        <f aca="false">AB46/AG46</f>
        <v>-0.0111946189102338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0.0155680507634043</v>
      </c>
      <c r="AV46" s="5"/>
      <c r="AW46" s="5" t="n">
        <f aca="false">workers_and_wage_high!C34</f>
        <v>11909872</v>
      </c>
      <c r="AX46" s="5"/>
      <c r="AY46" s="61" t="n">
        <f aca="false">(AW46-AW45)/AW45</f>
        <v>-0.000486753915347787</v>
      </c>
      <c r="AZ46" s="11" t="n">
        <f aca="false">workers_and_wage_high!B34</f>
        <v>6690.04228394325</v>
      </c>
      <c r="BA46" s="61" t="n">
        <f aca="false">(AZ46-AZ45)/AZ45</f>
        <v>0.0113950550346164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0.0167757691594274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117702138.025435</v>
      </c>
      <c r="E47" s="9"/>
      <c r="F47" s="82" t="n">
        <f aca="false">'High pensions'!I47</f>
        <v>21393756.8528151</v>
      </c>
      <c r="G47" s="82" t="n">
        <f aca="false">'High pensions'!K47</f>
        <v>535271.568887353</v>
      </c>
      <c r="H47" s="82" t="n">
        <f aca="false">'High pensions'!V47</f>
        <v>2944906.24137294</v>
      </c>
      <c r="I47" s="82" t="n">
        <f aca="false">'High pensions'!M47</f>
        <v>16554.7907903305</v>
      </c>
      <c r="J47" s="82" t="n">
        <f aca="false">'High pensions'!W47</f>
        <v>91079.5744754518</v>
      </c>
      <c r="K47" s="9"/>
      <c r="L47" s="82" t="n">
        <f aca="false">'High pensions'!N47</f>
        <v>3657000.96003685</v>
      </c>
      <c r="M47" s="67"/>
      <c r="N47" s="82" t="n">
        <f aca="false">'High pensions'!L47</f>
        <v>902189.929864235</v>
      </c>
      <c r="O47" s="9"/>
      <c r="P47" s="82" t="n">
        <f aca="false">'High pensions'!X47</f>
        <v>23939778.1713316</v>
      </c>
      <c r="Q47" s="67"/>
      <c r="R47" s="82" t="n">
        <f aca="false">'High SIPA income'!G42</f>
        <v>24170091.0988767</v>
      </c>
      <c r="S47" s="67"/>
      <c r="T47" s="82" t="n">
        <f aca="false">'High SIPA income'!J42</f>
        <v>92416438.1794396</v>
      </c>
      <c r="U47" s="9"/>
      <c r="V47" s="82" t="n">
        <f aca="false">'High SIPA income'!F42</f>
        <v>116132.542818695</v>
      </c>
      <c r="W47" s="67"/>
      <c r="X47" s="82" t="n">
        <f aca="false">'High SIPA income'!M42</f>
        <v>291691.465619407</v>
      </c>
      <c r="Y47" s="9"/>
      <c r="Z47" s="9" t="n">
        <f aca="false">R47+V47-N47-L47-F47</f>
        <v>-1666724.10102081</v>
      </c>
      <c r="AA47" s="9"/>
      <c r="AB47" s="9" t="n">
        <f aca="false">T47-P47-D47</f>
        <v>-49225478.0173268</v>
      </c>
      <c r="AC47" s="50"/>
      <c r="AD47" s="9"/>
      <c r="AE47" s="9"/>
      <c r="AF47" s="9"/>
      <c r="AG47" s="9" t="n">
        <f aca="false">AG46*'Optimist macro hypothesis'!B29/'Optimist macro hypothesis'!B28</f>
        <v>5678862063.84661</v>
      </c>
      <c r="AH47" s="40" t="n">
        <f aca="false">(AG47-AG46)/AG46</f>
        <v>0.0155187908668936</v>
      </c>
      <c r="AI47" s="40"/>
      <c r="AJ47" s="40" t="n">
        <f aca="false">AB47/AG47</f>
        <v>-0.00866819399096016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11927039</v>
      </c>
      <c r="AX47" s="7"/>
      <c r="AY47" s="40" t="n">
        <f aca="false">(AW47-AW46)/AW46</f>
        <v>0.00144140927795026</v>
      </c>
      <c r="AZ47" s="12" t="n">
        <f aca="false">workers_and_wage_high!B35</f>
        <v>6741.42070419853</v>
      </c>
      <c r="BA47" s="40" t="n">
        <f aca="false">(AZ47-AZ46)/AZ46</f>
        <v>0.00767983490606605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0.0146172851716819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120102027.318684</v>
      </c>
      <c r="E48" s="9"/>
      <c r="F48" s="82" t="n">
        <f aca="false">'High pensions'!I48</f>
        <v>21829965.1398927</v>
      </c>
      <c r="G48" s="82" t="n">
        <f aca="false">'High pensions'!K48</f>
        <v>545171.12524392</v>
      </c>
      <c r="H48" s="82" t="n">
        <f aca="false">'High pensions'!V48</f>
        <v>2999370.67960544</v>
      </c>
      <c r="I48" s="82" t="n">
        <f aca="false">'High pensions'!M48</f>
        <v>16860.9626364098</v>
      </c>
      <c r="J48" s="82" t="n">
        <f aca="false">'High pensions'!W48</f>
        <v>92764.041637281</v>
      </c>
      <c r="K48" s="9"/>
      <c r="L48" s="82" t="n">
        <f aca="false">'High pensions'!N48</f>
        <v>3666921.74655736</v>
      </c>
      <c r="M48" s="67"/>
      <c r="N48" s="82" t="n">
        <f aca="false">'High pensions'!L48</f>
        <v>922494.520333946</v>
      </c>
      <c r="O48" s="9"/>
      <c r="P48" s="82" t="n">
        <f aca="false">'High pensions'!X48</f>
        <v>24102967.0456896</v>
      </c>
      <c r="Q48" s="67"/>
      <c r="R48" s="82" t="n">
        <f aca="false">'High SIPA income'!G43</f>
        <v>21325386.7189878</v>
      </c>
      <c r="S48" s="67"/>
      <c r="T48" s="82" t="n">
        <f aca="false">'High SIPA income'!J43</f>
        <v>81539464.4275701</v>
      </c>
      <c r="U48" s="9"/>
      <c r="V48" s="82" t="n">
        <f aca="false">'High SIPA income'!F43</f>
        <v>112298.653204167</v>
      </c>
      <c r="W48" s="67"/>
      <c r="X48" s="82" t="n">
        <f aca="false">'High SIPA income'!M43</f>
        <v>282061.84024876</v>
      </c>
      <c r="Y48" s="9"/>
      <c r="Z48" s="9" t="n">
        <f aca="false">R48+V48-N48-L48-F48</f>
        <v>-4981696.03459197</v>
      </c>
      <c r="AA48" s="9"/>
      <c r="AB48" s="9" t="n">
        <f aca="false">T48-P48-D48</f>
        <v>-62665529.9368034</v>
      </c>
      <c r="AC48" s="50"/>
      <c r="AD48" s="9"/>
      <c r="AE48" s="9"/>
      <c r="AF48" s="9"/>
      <c r="AG48" s="9" t="n">
        <f aca="false">AG47*'Optimist macro hypothesis'!B30/'Optimist macro hypothesis'!B29</f>
        <v>5768724395.34977</v>
      </c>
      <c r="AH48" s="40" t="n">
        <f aca="false">(AG48-AG47)/AG47</f>
        <v>0.0158240032057202</v>
      </c>
      <c r="AI48" s="40"/>
      <c r="AJ48" s="40" t="n">
        <f aca="false">AB48/AG48</f>
        <v>-0.0108629786486799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11963082</v>
      </c>
      <c r="AX48" s="7"/>
      <c r="AY48" s="40" t="n">
        <f aca="false">(AW48-AW47)/AW47</f>
        <v>0.00302195708423524</v>
      </c>
      <c r="AZ48" s="12" t="n">
        <f aca="false">workers_and_wage_high!B36</f>
        <v>6790.67431561384</v>
      </c>
      <c r="BA48" s="40" t="n">
        <f aca="false">(AZ48-AZ47)/AZ47</f>
        <v>0.00730611744563514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0.016851408073912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122358144.567486</v>
      </c>
      <c r="E49" s="9"/>
      <c r="F49" s="82" t="n">
        <f aca="false">'High pensions'!I49</f>
        <v>22240041.1560299</v>
      </c>
      <c r="G49" s="82" t="n">
        <f aca="false">'High pensions'!K49</f>
        <v>576033.191013577</v>
      </c>
      <c r="H49" s="82" t="n">
        <f aca="false">'High pensions'!V49</f>
        <v>3169164.65968857</v>
      </c>
      <c r="I49" s="82" t="n">
        <f aca="false">'High pensions'!M49</f>
        <v>17815.4595158838</v>
      </c>
      <c r="J49" s="82" t="n">
        <f aca="false">'High pensions'!W49</f>
        <v>98015.4018460382</v>
      </c>
      <c r="K49" s="9"/>
      <c r="L49" s="82" t="n">
        <f aca="false">'High pensions'!N49</f>
        <v>3817528.23765341</v>
      </c>
      <c r="M49" s="67"/>
      <c r="N49" s="82" t="n">
        <f aca="false">'High pensions'!L49</f>
        <v>940995.309269052</v>
      </c>
      <c r="O49" s="9"/>
      <c r="P49" s="82" t="n">
        <f aca="false">'High pensions'!X49</f>
        <v>24986250.7260459</v>
      </c>
      <c r="Q49" s="67"/>
      <c r="R49" s="82" t="n">
        <f aca="false">'High SIPA income'!G44</f>
        <v>25164295.8155467</v>
      </c>
      <c r="S49" s="67"/>
      <c r="T49" s="82" t="n">
        <f aca="false">'High SIPA income'!J44</f>
        <v>96217866.0830403</v>
      </c>
      <c r="U49" s="9"/>
      <c r="V49" s="82" t="n">
        <f aca="false">'High SIPA income'!F44</f>
        <v>112847.923841293</v>
      </c>
      <c r="W49" s="67"/>
      <c r="X49" s="82" t="n">
        <f aca="false">'High SIPA income'!M44</f>
        <v>283441.449730101</v>
      </c>
      <c r="Y49" s="9"/>
      <c r="Z49" s="9" t="n">
        <f aca="false">R49+V49-N49-L49-F49</f>
        <v>-1721420.96356442</v>
      </c>
      <c r="AA49" s="9"/>
      <c r="AB49" s="9" t="n">
        <f aca="false">T49-P49-D49</f>
        <v>-51126529.2104912</v>
      </c>
      <c r="AC49" s="50"/>
      <c r="AD49" s="9"/>
      <c r="AE49" s="9"/>
      <c r="AF49" s="9"/>
      <c r="AG49" s="9" t="n">
        <f aca="false">AG48*'Optimist macro hypothesis'!B31/'Optimist macro hypothesis'!B30</f>
        <v>5868890535.12162</v>
      </c>
      <c r="AH49" s="40" t="n">
        <f aca="false">(AG49-AG48)/AG48</f>
        <v>0.0173636549273525</v>
      </c>
      <c r="AI49" s="40" t="n">
        <f aca="false">(AG49-AG45)/AG45</f>
        <v>0.0637377736079202</v>
      </c>
      <c r="AJ49" s="40" t="n">
        <f aca="false">AB49/AG49</f>
        <v>-0.00871144706218851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12014869</v>
      </c>
      <c r="AX49" s="7"/>
      <c r="AY49" s="40" t="n">
        <f aca="false">(AW49-AW48)/AW48</f>
        <v>0.00432890119786858</v>
      </c>
      <c r="AZ49" s="12" t="n">
        <f aca="false">workers_and_wage_high!B37</f>
        <v>6871.10423695838</v>
      </c>
      <c r="BA49" s="40" t="n">
        <f aca="false">(AZ49-AZ48)/AZ48</f>
        <v>0.0118441729946617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0.0146354629255137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124644098.465919</v>
      </c>
      <c r="E50" s="6"/>
      <c r="F50" s="81" t="n">
        <f aca="false">'High pensions'!I50</f>
        <v>22655540.3364209</v>
      </c>
      <c r="G50" s="81" t="n">
        <f aca="false">'High pensions'!K50</f>
        <v>625697.218300312</v>
      </c>
      <c r="H50" s="81" t="n">
        <f aca="false">'High pensions'!V50</f>
        <v>3442401.48456316</v>
      </c>
      <c r="I50" s="81" t="n">
        <f aca="false">'High pensions'!M50</f>
        <v>19351.4603598035</v>
      </c>
      <c r="J50" s="81" t="n">
        <f aca="false">'High pensions'!W50</f>
        <v>106466.025295768</v>
      </c>
      <c r="K50" s="6"/>
      <c r="L50" s="81" t="n">
        <f aca="false">'High pensions'!N50</f>
        <v>4669222.49199383</v>
      </c>
      <c r="M50" s="8"/>
      <c r="N50" s="81" t="n">
        <f aca="false">'High pensions'!L50</f>
        <v>960256.450774211</v>
      </c>
      <c r="O50" s="6"/>
      <c r="P50" s="81" t="n">
        <f aca="false">'High pensions'!X50</f>
        <v>29511665.3782084</v>
      </c>
      <c r="Q50" s="8"/>
      <c r="R50" s="81" t="n">
        <f aca="false">'High SIPA income'!G45</f>
        <v>22099467.6131213</v>
      </c>
      <c r="S50" s="8"/>
      <c r="T50" s="81" t="n">
        <f aca="false">'High SIPA income'!J45</f>
        <v>84499229.8171963</v>
      </c>
      <c r="U50" s="6"/>
      <c r="V50" s="81" t="n">
        <f aca="false">'High SIPA income'!F45</f>
        <v>111890.793355775</v>
      </c>
      <c r="W50" s="8"/>
      <c r="X50" s="81" t="n">
        <f aca="false">'High SIPA income'!M45</f>
        <v>281037.413898856</v>
      </c>
      <c r="Y50" s="6"/>
      <c r="Z50" s="6" t="n">
        <f aca="false">R50+V50-N50-L50-F50</f>
        <v>-6073660.87271187</v>
      </c>
      <c r="AA50" s="6"/>
      <c r="AB50" s="6" t="n">
        <f aca="false">T50-P50-D50</f>
        <v>-69656534.0269312</v>
      </c>
      <c r="AC50" s="50"/>
      <c r="AD50" s="6"/>
      <c r="AE50" s="6"/>
      <c r="AF50" s="6"/>
      <c r="AG50" s="6" t="n">
        <f aca="false">AG49*'Optimist macro hypothesis'!B32/'Optimist macro hypothesis'!B31</f>
        <v>5938788692.08989</v>
      </c>
      <c r="AH50" s="61" t="n">
        <f aca="false">(AG50-AG49)/AG49</f>
        <v>0.0119099438897306</v>
      </c>
      <c r="AI50" s="61"/>
      <c r="AJ50" s="61" t="n">
        <f aca="false">AB50/AG50</f>
        <v>-0.0117290810699679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0.00904718224641889</v>
      </c>
      <c r="AV50" s="5"/>
      <c r="AW50" s="5" t="n">
        <f aca="false">workers_and_wage_high!C38</f>
        <v>12065293</v>
      </c>
      <c r="AX50" s="5"/>
      <c r="AY50" s="61" t="n">
        <f aca="false">(AW50-AW49)/AW49</f>
        <v>0.00419679981529553</v>
      </c>
      <c r="AZ50" s="11" t="n">
        <f aca="false">workers_and_wage_high!B38</f>
        <v>6907.90395538608</v>
      </c>
      <c r="BA50" s="61" t="n">
        <f aca="false">(AZ50-AZ49)/AZ49</f>
        <v>0.00535572117066232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0.016895368096477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127094657.550005</v>
      </c>
      <c r="E51" s="9"/>
      <c r="F51" s="82" t="n">
        <f aca="false">'High pensions'!I51</f>
        <v>23100958.4577727</v>
      </c>
      <c r="G51" s="82" t="n">
        <f aca="false">'High pensions'!K51</f>
        <v>678545.023805546</v>
      </c>
      <c r="H51" s="82" t="n">
        <f aca="false">'High pensions'!V51</f>
        <v>3733154.51782949</v>
      </c>
      <c r="I51" s="82" t="n">
        <f aca="false">'High pensions'!M51</f>
        <v>20985.9285713058</v>
      </c>
      <c r="J51" s="82" t="n">
        <f aca="false">'High pensions'!W51</f>
        <v>115458.387149367</v>
      </c>
      <c r="K51" s="9"/>
      <c r="L51" s="82" t="n">
        <f aca="false">'High pensions'!N51</f>
        <v>3977978.67834801</v>
      </c>
      <c r="M51" s="67"/>
      <c r="N51" s="82" t="n">
        <f aca="false">'High pensions'!L51</f>
        <v>981479.066407643</v>
      </c>
      <c r="O51" s="9"/>
      <c r="P51" s="82" t="n">
        <f aca="false">'High pensions'!X51</f>
        <v>26041558.5126966</v>
      </c>
      <c r="Q51" s="67"/>
      <c r="R51" s="82" t="n">
        <f aca="false">'High SIPA income'!G46</f>
        <v>26000287.2315521</v>
      </c>
      <c r="S51" s="67"/>
      <c r="T51" s="82" t="n">
        <f aca="false">'High SIPA income'!J46</f>
        <v>99414351.7189342</v>
      </c>
      <c r="U51" s="9"/>
      <c r="V51" s="82" t="n">
        <f aca="false">'High SIPA income'!F46</f>
        <v>109645.018588412</v>
      </c>
      <c r="W51" s="67"/>
      <c r="X51" s="82" t="n">
        <f aca="false">'High SIPA income'!M46</f>
        <v>275396.675158071</v>
      </c>
      <c r="Y51" s="9"/>
      <c r="Z51" s="9" t="n">
        <f aca="false">R51+V51-N51-L51-F51</f>
        <v>-1950483.95238791</v>
      </c>
      <c r="AA51" s="9"/>
      <c r="AB51" s="9" t="n">
        <f aca="false">T51-P51-D51</f>
        <v>-53721864.3437672</v>
      </c>
      <c r="AC51" s="50"/>
      <c r="AD51" s="9"/>
      <c r="AE51" s="9"/>
      <c r="AF51" s="9"/>
      <c r="AG51" s="9" t="n">
        <f aca="false">AG50*'Optimist macro hypothesis'!B33/'Optimist macro hypothesis'!B32</f>
        <v>5991199477.35818</v>
      </c>
      <c r="AH51" s="40" t="n">
        <f aca="false">(AG51-AG50)/AG50</f>
        <v>0.00882516418509761</v>
      </c>
      <c r="AI51" s="40"/>
      <c r="AJ51" s="40" t="n">
        <f aca="false">AB51/AG51</f>
        <v>-0.00896679613936938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12151349</v>
      </c>
      <c r="AX51" s="7"/>
      <c r="AY51" s="40" t="n">
        <f aca="false">(AW51-AW50)/AW50</f>
        <v>0.00713252467221476</v>
      </c>
      <c r="AZ51" s="12" t="n">
        <f aca="false">workers_and_wage_high!B39</f>
        <v>6951.82467047527</v>
      </c>
      <c r="BA51" s="40" t="n">
        <f aca="false">(AZ51-AZ50)/AZ50</f>
        <v>0.00635803789005272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0.0147359010100466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129409225.597254</v>
      </c>
      <c r="E52" s="9"/>
      <c r="F52" s="82" t="n">
        <f aca="false">'High pensions'!I52</f>
        <v>23521658.5984231</v>
      </c>
      <c r="G52" s="82" t="n">
        <f aca="false">'High pensions'!K52</f>
        <v>683444.187318521</v>
      </c>
      <c r="H52" s="82" t="n">
        <f aca="false">'High pensions'!V52</f>
        <v>3760108.26999096</v>
      </c>
      <c r="I52" s="82" t="n">
        <f aca="false">'High pensions'!M52</f>
        <v>21137.4490923254</v>
      </c>
      <c r="J52" s="82" t="n">
        <f aca="false">'High pensions'!W52</f>
        <v>116292.008350236</v>
      </c>
      <c r="K52" s="9"/>
      <c r="L52" s="82" t="n">
        <f aca="false">'High pensions'!N52</f>
        <v>4019512.98727621</v>
      </c>
      <c r="M52" s="67"/>
      <c r="N52" s="82" t="n">
        <f aca="false">'High pensions'!L52</f>
        <v>1000393.11955971</v>
      </c>
      <c r="O52" s="9"/>
      <c r="P52" s="82" t="n">
        <f aca="false">'High pensions'!X52</f>
        <v>26361139.7790656</v>
      </c>
      <c r="Q52" s="67"/>
      <c r="R52" s="82" t="n">
        <f aca="false">'High SIPA income'!G47</f>
        <v>22801050.4067967</v>
      </c>
      <c r="S52" s="67"/>
      <c r="T52" s="82" t="n">
        <f aca="false">'High SIPA income'!J47</f>
        <v>87181792.4361879</v>
      </c>
      <c r="U52" s="9"/>
      <c r="V52" s="82" t="n">
        <f aca="false">'High SIPA income'!F47</f>
        <v>109317.518583727</v>
      </c>
      <c r="W52" s="67"/>
      <c r="X52" s="82" t="n">
        <f aca="false">'High SIPA income'!M47</f>
        <v>274574.089567175</v>
      </c>
      <c r="Y52" s="9"/>
      <c r="Z52" s="9" t="n">
        <f aca="false">R52+V52-N52-L52-F52</f>
        <v>-5631196.77987858</v>
      </c>
      <c r="AA52" s="9"/>
      <c r="AB52" s="9" t="n">
        <f aca="false">T52-P52-D52</f>
        <v>-68588572.9401321</v>
      </c>
      <c r="AC52" s="50"/>
      <c r="AD52" s="9"/>
      <c r="AE52" s="9"/>
      <c r="AF52" s="9"/>
      <c r="AG52" s="9" t="n">
        <f aca="false">AG51*'Optimist macro hypothesis'!B34/'Optimist macro hypothesis'!B33</f>
        <v>6039854441.93123</v>
      </c>
      <c r="AH52" s="40" t="n">
        <f aca="false">(AG52-AG51)/AG51</f>
        <v>0.00812107237572752</v>
      </c>
      <c r="AI52" s="40"/>
      <c r="AJ52" s="40" t="n">
        <f aca="false">AB52/AG52</f>
        <v>-0.0113559976651028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12251754</v>
      </c>
      <c r="AX52" s="7"/>
      <c r="AY52" s="40" t="n">
        <f aca="false">(AW52-AW51)/AW51</f>
        <v>0.00826286859179174</v>
      </c>
      <c r="AZ52" s="12" t="n">
        <f aca="false">workers_and_wage_high!B40</f>
        <v>6982.05689943774</v>
      </c>
      <c r="BA52" s="40" t="n">
        <f aca="false">(AZ52-AZ51)/AZ51</f>
        <v>0.00434881925185306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0.0170524928643872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131381230.209837</v>
      </c>
      <c r="E53" s="9"/>
      <c r="F53" s="82" t="n">
        <f aca="false">'High pensions'!I53</f>
        <v>23880093.7798223</v>
      </c>
      <c r="G53" s="82" t="n">
        <f aca="false">'High pensions'!K53</f>
        <v>795939.693510141</v>
      </c>
      <c r="H53" s="82" t="n">
        <f aca="false">'High pensions'!V53</f>
        <v>4379025.35351688</v>
      </c>
      <c r="I53" s="82" t="n">
        <f aca="false">'High pensions'!M53</f>
        <v>24616.6915518601</v>
      </c>
      <c r="J53" s="82" t="n">
        <f aca="false">'High pensions'!W53</f>
        <v>135433.77382011</v>
      </c>
      <c r="K53" s="9"/>
      <c r="L53" s="82" t="n">
        <f aca="false">'High pensions'!N53</f>
        <v>4131690.19577695</v>
      </c>
      <c r="M53" s="67"/>
      <c r="N53" s="82" t="n">
        <f aca="false">'High pensions'!L53</f>
        <v>1018431.1504378</v>
      </c>
      <c r="O53" s="9"/>
      <c r="P53" s="82" t="n">
        <f aca="false">'High pensions'!X53</f>
        <v>27042467.7710557</v>
      </c>
      <c r="Q53" s="67"/>
      <c r="R53" s="82" t="n">
        <f aca="false">'High SIPA income'!G48</f>
        <v>26693827.0132488</v>
      </c>
      <c r="S53" s="67"/>
      <c r="T53" s="82" t="n">
        <f aca="false">'High SIPA income'!J48</f>
        <v>102066161.184523</v>
      </c>
      <c r="U53" s="9"/>
      <c r="V53" s="82" t="n">
        <f aca="false">'High SIPA income'!F48</f>
        <v>115638.254165249</v>
      </c>
      <c r="W53" s="67"/>
      <c r="X53" s="82" t="n">
        <f aca="false">'High SIPA income'!M48</f>
        <v>290449.955029323</v>
      </c>
      <c r="Y53" s="9"/>
      <c r="Z53" s="9" t="n">
        <f aca="false">R53+V53-N53-L53-F53</f>
        <v>-2220749.85862306</v>
      </c>
      <c r="AA53" s="9"/>
      <c r="AB53" s="9" t="n">
        <f aca="false">T53-P53-D53</f>
        <v>-56357536.7963691</v>
      </c>
      <c r="AC53" s="50"/>
      <c r="AD53" s="9"/>
      <c r="AE53" s="9"/>
      <c r="AF53" s="9"/>
      <c r="AG53" s="9" t="n">
        <f aca="false">AG52*'Optimist macro hypothesis'!B35/'Optimist macro hypothesis'!B34</f>
        <v>6084141967.77175</v>
      </c>
      <c r="AH53" s="40" t="n">
        <f aca="false">(AG53-AG52)/AG52</f>
        <v>0.00733254853511984</v>
      </c>
      <c r="AI53" s="40" t="n">
        <f aca="false">(AG53-AG49)/AG49</f>
        <v>0.0366766821364252</v>
      </c>
      <c r="AJ53" s="40" t="n">
        <f aca="false">AB53/AG53</f>
        <v>-0.00926302132575145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12268437</v>
      </c>
      <c r="AX53" s="7"/>
      <c r="AY53" s="40" t="n">
        <f aca="false">(AW53-AW52)/AW52</f>
        <v>0.00136168258030646</v>
      </c>
      <c r="AZ53" s="12" t="n">
        <f aca="false">workers_and_wage_high!B41</f>
        <v>7059.05382934558</v>
      </c>
      <c r="BA53" s="40" t="n">
        <f aca="false">(AZ53-AZ52)/AZ52</f>
        <v>0.0110278290504958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0.014845096459006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133713584.914243</v>
      </c>
      <c r="E54" s="6"/>
      <c r="F54" s="81" t="n">
        <f aca="false">'High pensions'!I54</f>
        <v>24304026.8559556</v>
      </c>
      <c r="G54" s="81" t="n">
        <f aca="false">'High pensions'!K54</f>
        <v>882490.347055947</v>
      </c>
      <c r="H54" s="81" t="n">
        <f aca="false">'High pensions'!V54</f>
        <v>4855201.51275465</v>
      </c>
      <c r="I54" s="81" t="n">
        <f aca="false">'High pensions'!M54</f>
        <v>27293.5158883282</v>
      </c>
      <c r="J54" s="81" t="n">
        <f aca="false">'High pensions'!W54</f>
        <v>150160.871528494</v>
      </c>
      <c r="K54" s="6"/>
      <c r="L54" s="81" t="n">
        <f aca="false">'High pensions'!N54</f>
        <v>5030745.03560178</v>
      </c>
      <c r="M54" s="8"/>
      <c r="N54" s="81" t="n">
        <f aca="false">'High pensions'!L54</f>
        <v>1038221.83193448</v>
      </c>
      <c r="O54" s="6"/>
      <c r="P54" s="81" t="n">
        <f aca="false">'High pensions'!X54</f>
        <v>31816550.0992333</v>
      </c>
      <c r="Q54" s="8"/>
      <c r="R54" s="81" t="n">
        <f aca="false">'High SIPA income'!G49</f>
        <v>23498167.9446861</v>
      </c>
      <c r="S54" s="8"/>
      <c r="T54" s="81" t="n">
        <f aca="false">'High SIPA income'!J49</f>
        <v>89847281.7626699</v>
      </c>
      <c r="U54" s="6"/>
      <c r="V54" s="81" t="n">
        <f aca="false">'High SIPA income'!F49</f>
        <v>117256.943936741</v>
      </c>
      <c r="W54" s="8"/>
      <c r="X54" s="81" t="n">
        <f aca="false">'High SIPA income'!M49</f>
        <v>294515.637054102</v>
      </c>
      <c r="Y54" s="6"/>
      <c r="Z54" s="6" t="n">
        <f aca="false">R54+V54-N54-L54-F54</f>
        <v>-6757568.83486902</v>
      </c>
      <c r="AA54" s="6"/>
      <c r="AB54" s="6" t="n">
        <f aca="false">T54-P54-D54</f>
        <v>-75682853.2508064</v>
      </c>
      <c r="AC54" s="50"/>
      <c r="AD54" s="6"/>
      <c r="AE54" s="6"/>
      <c r="AF54" s="6"/>
      <c r="AG54" s="6" t="n">
        <f aca="false">AG53*'Optimist macro hypothesis'!B36/'Optimist macro hypothesis'!B35</f>
        <v>6146646296.31305</v>
      </c>
      <c r="AH54" s="61" t="n">
        <f aca="false">(AG54-AG53)/AG53</f>
        <v>0.0102733185504852</v>
      </c>
      <c r="AI54" s="61"/>
      <c r="AJ54" s="61" t="n">
        <f aca="false">AB54/AG54</f>
        <v>-0.0123128694254302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0.0116324532295474</v>
      </c>
      <c r="AV54" s="5"/>
      <c r="AW54" s="5" t="n">
        <f aca="false">workers_and_wage_high!C42</f>
        <v>12384646</v>
      </c>
      <c r="AX54" s="5"/>
      <c r="AY54" s="61" t="n">
        <f aca="false">(AW54-AW53)/AW53</f>
        <v>0.00947219274957356</v>
      </c>
      <c r="AZ54" s="11" t="n">
        <f aca="false">workers_and_wage_high!B42</f>
        <v>7093.75291265411</v>
      </c>
      <c r="BA54" s="61" t="n">
        <f aca="false">(AZ54-AZ53)/AZ53</f>
        <v>0.00491554309506541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0.0171673312661756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136300684.577382</v>
      </c>
      <c r="E55" s="9"/>
      <c r="F55" s="82" t="n">
        <f aca="false">'High pensions'!I55</f>
        <v>24774262.8438119</v>
      </c>
      <c r="G55" s="82" t="n">
        <f aca="false">'High pensions'!K55</f>
        <v>956780.604676376</v>
      </c>
      <c r="H55" s="82" t="n">
        <f aca="false">'High pensions'!V55</f>
        <v>5263924.5910126</v>
      </c>
      <c r="I55" s="82" t="n">
        <f aca="false">'High pensions'!M55</f>
        <v>29591.1527219499</v>
      </c>
      <c r="J55" s="82" t="n">
        <f aca="false">'High pensions'!W55</f>
        <v>162801.791474617</v>
      </c>
      <c r="K55" s="9"/>
      <c r="L55" s="82" t="n">
        <f aca="false">'High pensions'!N55</f>
        <v>4280109.86249323</v>
      </c>
      <c r="M55" s="67"/>
      <c r="N55" s="82" t="n">
        <f aca="false">'High pensions'!L55</f>
        <v>1060264.53869782</v>
      </c>
      <c r="O55" s="9"/>
      <c r="P55" s="82" t="n">
        <f aca="false">'High pensions'!X55</f>
        <v>28042773.0865655</v>
      </c>
      <c r="Q55" s="67"/>
      <c r="R55" s="82" t="n">
        <f aca="false">'High SIPA income'!G50</f>
        <v>27394737.3920241</v>
      </c>
      <c r="S55" s="67"/>
      <c r="T55" s="82" t="n">
        <f aca="false">'High SIPA income'!J50</f>
        <v>104746152.766865</v>
      </c>
      <c r="U55" s="9"/>
      <c r="V55" s="82" t="n">
        <f aca="false">'High SIPA income'!F50</f>
        <v>121549.284460773</v>
      </c>
      <c r="W55" s="67"/>
      <c r="X55" s="82" t="n">
        <f aca="false">'High SIPA income'!M50</f>
        <v>305296.758934357</v>
      </c>
      <c r="Y55" s="9"/>
      <c r="Z55" s="9" t="n">
        <f aca="false">R55+V55-N55-L55-F55</f>
        <v>-2598350.56851807</v>
      </c>
      <c r="AA55" s="9"/>
      <c r="AB55" s="9" t="n">
        <f aca="false">T55-P55-D55</f>
        <v>-59597304.8970823</v>
      </c>
      <c r="AC55" s="50"/>
      <c r="AD55" s="9"/>
      <c r="AE55" s="9"/>
      <c r="AF55" s="9"/>
      <c r="AG55" s="9" t="n">
        <f aca="false">AG54*'Optimist macro hypothesis'!B37/'Optimist macro hypothesis'!B36</f>
        <v>6215869457.75912</v>
      </c>
      <c r="AH55" s="40" t="n">
        <f aca="false">(AG55-AG54)/AG54</f>
        <v>0.0112619399439987</v>
      </c>
      <c r="AI55" s="40"/>
      <c r="AJ55" s="40" t="n">
        <f aca="false">AB55/AG55</f>
        <v>-0.00958792736914517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12401266</v>
      </c>
      <c r="AX55" s="7"/>
      <c r="AY55" s="40" t="n">
        <f aca="false">(AW55-AW54)/AW54</f>
        <v>0.00134198426018798</v>
      </c>
      <c r="AZ55" s="12" t="n">
        <f aca="false">workers_and_wage_high!B43</f>
        <v>7139.83938091753</v>
      </c>
      <c r="BA55" s="40" t="n">
        <f aca="false">(AZ55-AZ54)/AZ54</f>
        <v>0.00649676818897989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0.0149568227725418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137981095.590089</v>
      </c>
      <c r="E56" s="9"/>
      <c r="F56" s="82" t="n">
        <f aca="false">'High pensions'!I56</f>
        <v>25079697.4367747</v>
      </c>
      <c r="G56" s="82" t="n">
        <f aca="false">'High pensions'!K56</f>
        <v>1065172.91477357</v>
      </c>
      <c r="H56" s="82" t="n">
        <f aca="false">'High pensions'!V56</f>
        <v>5860267.10026556</v>
      </c>
      <c r="I56" s="82" t="n">
        <f aca="false">'High pensions'!M56</f>
        <v>32943.4922094918</v>
      </c>
      <c r="J56" s="82" t="n">
        <f aca="false">'High pensions'!W56</f>
        <v>181245.374235017</v>
      </c>
      <c r="K56" s="9"/>
      <c r="L56" s="82" t="n">
        <f aca="false">'High pensions'!N56</f>
        <v>4337093.01150568</v>
      </c>
      <c r="M56" s="67"/>
      <c r="N56" s="82" t="n">
        <f aca="false">'High pensions'!L56</f>
        <v>1074936.65227316</v>
      </c>
      <c r="O56" s="9"/>
      <c r="P56" s="82" t="n">
        <f aca="false">'High pensions'!X56</f>
        <v>28419180.5575957</v>
      </c>
      <c r="Q56" s="67"/>
      <c r="R56" s="82" t="n">
        <f aca="false">'High SIPA income'!G51</f>
        <v>24043369.8211228</v>
      </c>
      <c r="S56" s="67"/>
      <c r="T56" s="82" t="n">
        <f aca="false">'High SIPA income'!J51</f>
        <v>91931908.3907991</v>
      </c>
      <c r="U56" s="9"/>
      <c r="V56" s="82" t="n">
        <f aca="false">'High SIPA income'!F51</f>
        <v>124619.932741499</v>
      </c>
      <c r="W56" s="67"/>
      <c r="X56" s="82" t="n">
        <f aca="false">'High SIPA income'!M51</f>
        <v>313009.342123076</v>
      </c>
      <c r="Y56" s="9"/>
      <c r="Z56" s="9" t="n">
        <f aca="false">R56+V56-N56-L56-F56</f>
        <v>-6323737.34668925</v>
      </c>
      <c r="AA56" s="9"/>
      <c r="AB56" s="9" t="n">
        <f aca="false">T56-P56-D56</f>
        <v>-74468367.7568857</v>
      </c>
      <c r="AC56" s="50"/>
      <c r="AD56" s="9"/>
      <c r="AE56" s="9"/>
      <c r="AF56" s="9"/>
      <c r="AG56" s="9" t="n">
        <f aca="false">AG55*'Optimist macro hypothesis'!B38/'Optimist macro hypothesis'!B37</f>
        <v>6281448619.60846</v>
      </c>
      <c r="AH56" s="40" t="n">
        <f aca="false">(AG56-AG55)/AG55</f>
        <v>0.0105502797790386</v>
      </c>
      <c r="AI56" s="40"/>
      <c r="AJ56" s="40" t="n">
        <f aca="false">AB56/AG56</f>
        <v>-0.0118552856620401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12474474</v>
      </c>
      <c r="AX56" s="7"/>
      <c r="AY56" s="40" t="n">
        <f aca="false">(AW56-AW55)/AW55</f>
        <v>0.00590326826309507</v>
      </c>
      <c r="AZ56" s="12" t="n">
        <f aca="false">workers_and_wage_high!B44</f>
        <v>7172.79487519728</v>
      </c>
      <c r="BA56" s="40" t="n">
        <f aca="false">(AZ56-AZ55)/AZ55</f>
        <v>0.00461571927904068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0.0172661522569492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139619390.766002</v>
      </c>
      <c r="E57" s="9"/>
      <c r="F57" s="82" t="n">
        <f aca="false">'High pensions'!I57</f>
        <v>25377476.9778656</v>
      </c>
      <c r="G57" s="82" t="n">
        <f aca="false">'High pensions'!K57</f>
        <v>1126081.66819629</v>
      </c>
      <c r="H57" s="82" t="n">
        <f aca="false">'High pensions'!V57</f>
        <v>6195369.09060977</v>
      </c>
      <c r="I57" s="82" t="n">
        <f aca="false">'High pensions'!M57</f>
        <v>34827.2680885447</v>
      </c>
      <c r="J57" s="82" t="n">
        <f aca="false">'High pensions'!W57</f>
        <v>191609.353317826</v>
      </c>
      <c r="K57" s="9"/>
      <c r="L57" s="82" t="n">
        <f aca="false">'High pensions'!N57</f>
        <v>4318179.91990509</v>
      </c>
      <c r="M57" s="67"/>
      <c r="N57" s="82" t="n">
        <f aca="false">'High pensions'!L57</f>
        <v>1089597.91195305</v>
      </c>
      <c r="O57" s="9"/>
      <c r="P57" s="82" t="n">
        <f aca="false">'High pensions'!X57</f>
        <v>28401702.360359</v>
      </c>
      <c r="Q57" s="67"/>
      <c r="R57" s="82" t="n">
        <f aca="false">'High SIPA income'!G52</f>
        <v>28156892.7216193</v>
      </c>
      <c r="S57" s="67"/>
      <c r="T57" s="82" t="n">
        <f aca="false">'High SIPA income'!J52</f>
        <v>107660319.72687</v>
      </c>
      <c r="U57" s="9"/>
      <c r="V57" s="82" t="n">
        <f aca="false">'High SIPA income'!F52</f>
        <v>126178.262082238</v>
      </c>
      <c r="W57" s="67"/>
      <c r="X57" s="82" t="n">
        <f aca="false">'High SIPA income'!M52</f>
        <v>316923.416148198</v>
      </c>
      <c r="Y57" s="9"/>
      <c r="Z57" s="9" t="n">
        <f aca="false">R57+V57-N57-L57-F57</f>
        <v>-2502183.82602217</v>
      </c>
      <c r="AA57" s="9"/>
      <c r="AB57" s="9" t="n">
        <f aca="false">T57-P57-D57</f>
        <v>-60360773.399491</v>
      </c>
      <c r="AC57" s="50"/>
      <c r="AD57" s="9"/>
      <c r="AE57" s="9"/>
      <c r="AF57" s="9"/>
      <c r="AG57" s="9" t="n">
        <f aca="false">AG56*'Optimist macro hypothesis'!B39/'Optimist macro hypothesis'!B38</f>
        <v>6372179588.63645</v>
      </c>
      <c r="AH57" s="40" t="n">
        <f aca="false">(AG57-AG56)/AG56</f>
        <v>0.0144442746446674</v>
      </c>
      <c r="AI57" s="40" t="n">
        <f aca="false">(AG57-AG53)/AG53</f>
        <v>0.0473423569651179</v>
      </c>
      <c r="AJ57" s="40" t="n">
        <f aca="false">AB57/AG57</f>
        <v>-0.0094725474321428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12546828</v>
      </c>
      <c r="AX57" s="7"/>
      <c r="AY57" s="40" t="n">
        <f aca="false">(AW57-AW56)/AW56</f>
        <v>0.00580016439971737</v>
      </c>
      <c r="AZ57" s="12" t="n">
        <f aca="false">workers_and_wage_high!B45</f>
        <v>7241.25661998449</v>
      </c>
      <c r="BA57" s="40" t="n">
        <f aca="false">(AZ57-AZ56)/AZ56</f>
        <v>0.00954463998739814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0.0150643471312132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141493321.92187</v>
      </c>
      <c r="E58" s="6"/>
      <c r="F58" s="81" t="n">
        <f aca="false">'High pensions'!I58</f>
        <v>25718086.1475892</v>
      </c>
      <c r="G58" s="81" t="n">
        <f aca="false">'High pensions'!K58</f>
        <v>1257932.56603682</v>
      </c>
      <c r="H58" s="81" t="n">
        <f aca="false">'High pensions'!V58</f>
        <v>6920773.8282242</v>
      </c>
      <c r="I58" s="81" t="n">
        <f aca="false">'High pensions'!M58</f>
        <v>38905.1309083549</v>
      </c>
      <c r="J58" s="81" t="n">
        <f aca="false">'High pensions'!W58</f>
        <v>214044.551388376</v>
      </c>
      <c r="K58" s="6"/>
      <c r="L58" s="81" t="n">
        <f aca="false">'High pensions'!N58</f>
        <v>5358928.91700244</v>
      </c>
      <c r="M58" s="8"/>
      <c r="N58" s="81" t="n">
        <f aca="false">'High pensions'!L58</f>
        <v>1106056.89330226</v>
      </c>
      <c r="O58" s="6"/>
      <c r="P58" s="81" t="n">
        <f aca="false">'High pensions'!X58</f>
        <v>33892706.3130086</v>
      </c>
      <c r="Q58" s="8"/>
      <c r="R58" s="81" t="n">
        <f aca="false">'High SIPA income'!G53</f>
        <v>24887213.0080455</v>
      </c>
      <c r="S58" s="8"/>
      <c r="T58" s="81" t="n">
        <f aca="false">'High SIPA income'!J53</f>
        <v>95158415.9533215</v>
      </c>
      <c r="U58" s="6"/>
      <c r="V58" s="81" t="n">
        <f aca="false">'High SIPA income'!F53</f>
        <v>120708.560459846</v>
      </c>
      <c r="W58" s="8"/>
      <c r="X58" s="81" t="n">
        <f aca="false">'High SIPA income'!M53</f>
        <v>303185.102631485</v>
      </c>
      <c r="Y58" s="6"/>
      <c r="Z58" s="6" t="n">
        <f aca="false">R58+V58-N58-L58-F58</f>
        <v>-7175150.38938859</v>
      </c>
      <c r="AA58" s="6"/>
      <c r="AB58" s="6" t="n">
        <f aca="false">T58-P58-D58</f>
        <v>-80227612.2815566</v>
      </c>
      <c r="AC58" s="50"/>
      <c r="AD58" s="6"/>
      <c r="AE58" s="6"/>
      <c r="AF58" s="6"/>
      <c r="AG58" s="6" t="n">
        <f aca="false">BF58/100*$AG$57</f>
        <v>6457590607.35037</v>
      </c>
      <c r="AH58" s="61" t="n">
        <f aca="false">(AG58-AG57)/AG57</f>
        <v>0.0134037369044389</v>
      </c>
      <c r="AI58" s="61"/>
      <c r="AJ58" s="61" t="n">
        <f aca="false">AB58/AG58</f>
        <v>-0.0124237687335331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0.0109794107608298</v>
      </c>
      <c r="AV58" s="5"/>
      <c r="AW58" s="5" t="n">
        <f aca="false">workers_and_wage_high!C46</f>
        <v>12661291</v>
      </c>
      <c r="AX58" s="5"/>
      <c r="AY58" s="61" t="n">
        <f aca="false">(AW58-AW57)/AW57</f>
        <v>0.00912286356360348</v>
      </c>
      <c r="AZ58" s="11" t="n">
        <f aca="false">workers_and_wage_high!B46</f>
        <v>7271.97528025661</v>
      </c>
      <c r="BA58" s="61" t="n">
        <f aca="false">(AZ58-AZ57)/AZ57</f>
        <v>0.00424217257918203</v>
      </c>
      <c r="BB58" s="66"/>
      <c r="BC58" s="66"/>
      <c r="BD58" s="66"/>
      <c r="BE58" s="66"/>
      <c r="BF58" s="5" t="n">
        <f aca="false">BF57*(1+AY58)*(1+BA58)*(1-BE58)</f>
        <v>101.340373690444</v>
      </c>
      <c r="BG58" s="5"/>
      <c r="BH58" s="5"/>
      <c r="BI58" s="61" t="n">
        <f aca="false">T65/AG65</f>
        <v>0.0173257905670183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143496808.299509</v>
      </c>
      <c r="E59" s="9"/>
      <c r="F59" s="82" t="n">
        <f aca="false">'High pensions'!I59</f>
        <v>26082243.5124442</v>
      </c>
      <c r="G59" s="82" t="n">
        <f aca="false">'High pensions'!K59</f>
        <v>1346372.8344291</v>
      </c>
      <c r="H59" s="82" t="n">
        <f aca="false">'High pensions'!V59</f>
        <v>7407346.09082076</v>
      </c>
      <c r="I59" s="82" t="n">
        <f aca="false">'High pensions'!M59</f>
        <v>41640.3969411061</v>
      </c>
      <c r="J59" s="82" t="n">
        <f aca="false">'High pensions'!W59</f>
        <v>229093.178066621</v>
      </c>
      <c r="K59" s="9"/>
      <c r="L59" s="82" t="n">
        <f aca="false">'High pensions'!N59</f>
        <v>4497301.29404509</v>
      </c>
      <c r="M59" s="67"/>
      <c r="N59" s="82" t="n">
        <f aca="false">'High pensions'!L59</f>
        <v>1123179.51099222</v>
      </c>
      <c r="O59" s="9"/>
      <c r="P59" s="82" t="n">
        <f aca="false">'High pensions'!X59</f>
        <v>29515920.0720186</v>
      </c>
      <c r="Q59" s="67"/>
      <c r="R59" s="82" t="n">
        <f aca="false">'High SIPA income'!G54</f>
        <v>28995678.2342555</v>
      </c>
      <c r="S59" s="67"/>
      <c r="T59" s="82" t="n">
        <f aca="false">'High SIPA income'!J54</f>
        <v>110867488.833401</v>
      </c>
      <c r="U59" s="9"/>
      <c r="V59" s="82" t="n">
        <f aca="false">'High SIPA income'!F54</f>
        <v>120377.154329101</v>
      </c>
      <c r="W59" s="67"/>
      <c r="X59" s="82" t="n">
        <f aca="false">'High SIPA income'!M54</f>
        <v>302352.705978092</v>
      </c>
      <c r="Y59" s="9"/>
      <c r="Z59" s="9" t="n">
        <f aca="false">R59+V59-N59-L59-F59</f>
        <v>-2586668.92889688</v>
      </c>
      <c r="AA59" s="9"/>
      <c r="AB59" s="9" t="n">
        <f aca="false">T59-P59-D59</f>
        <v>-62145239.5381262</v>
      </c>
      <c r="AC59" s="50"/>
      <c r="AD59" s="9"/>
      <c r="AE59" s="9"/>
      <c r="AF59" s="9"/>
      <c r="AG59" s="9" t="n">
        <f aca="false">BF59/100*$AG$57</f>
        <v>6501541429.46101</v>
      </c>
      <c r="AH59" s="40" t="n">
        <f aca="false">(AG59-AG58)/AG58</f>
        <v>0.00680607130167168</v>
      </c>
      <c r="AI59" s="40"/>
      <c r="AJ59" s="40" t="n">
        <f aca="false">AB59/AG59</f>
        <v>-0.00955853934215078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12659394</v>
      </c>
      <c r="AX59" s="7"/>
      <c r="AY59" s="40" t="n">
        <f aca="false">(AW59-AW58)/AW58</f>
        <v>-0.000149826743576149</v>
      </c>
      <c r="AZ59" s="12" t="n">
        <f aca="false">workers_and_wage_high!B47</f>
        <v>7322.56597873325</v>
      </c>
      <c r="BA59" s="40" t="n">
        <f aca="false">(AZ59-AZ58)/AZ58</f>
        <v>0.00695694038097033</v>
      </c>
      <c r="BB59" s="39"/>
      <c r="BC59" s="39"/>
      <c r="BD59" s="39"/>
      <c r="BE59" s="39"/>
      <c r="BF59" s="7" t="n">
        <f aca="false">BF58*(1+AY59)*(1+BA59)*(1-BE59)</f>
        <v>102.030103499519</v>
      </c>
      <c r="BG59" s="7"/>
      <c r="BH59" s="7"/>
      <c r="BI59" s="40" t="n">
        <f aca="false">T66/AG66</f>
        <v>0.0150995125425671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145114754.779729</v>
      </c>
      <c r="E60" s="9"/>
      <c r="F60" s="82" t="n">
        <f aca="false">'High pensions'!I60</f>
        <v>26376324.4372208</v>
      </c>
      <c r="G60" s="82" t="n">
        <f aca="false">'High pensions'!K60</f>
        <v>1430048.54257217</v>
      </c>
      <c r="H60" s="82" t="n">
        <f aca="false">'High pensions'!V60</f>
        <v>7867705.1486987</v>
      </c>
      <c r="I60" s="82" t="n">
        <f aca="false">'High pensions'!M60</f>
        <v>44228.3054403765</v>
      </c>
      <c r="J60" s="82" t="n">
        <f aca="false">'High pensions'!W60</f>
        <v>243331.087073157</v>
      </c>
      <c r="K60" s="9"/>
      <c r="L60" s="82" t="n">
        <f aca="false">'High pensions'!N60</f>
        <v>4491392.73617238</v>
      </c>
      <c r="M60" s="67"/>
      <c r="N60" s="82" t="n">
        <f aca="false">'High pensions'!L60</f>
        <v>1137778.6090607</v>
      </c>
      <c r="O60" s="9"/>
      <c r="P60" s="82" t="n">
        <f aca="false">'High pensions'!X60</f>
        <v>29565580.4672715</v>
      </c>
      <c r="Q60" s="67"/>
      <c r="R60" s="82" t="n">
        <f aca="false">'High SIPA income'!G55</f>
        <v>25467619.1943136</v>
      </c>
      <c r="S60" s="67"/>
      <c r="T60" s="82" t="n">
        <f aca="false">'High SIPA income'!J55</f>
        <v>97377649.3113087</v>
      </c>
      <c r="U60" s="9"/>
      <c r="V60" s="82" t="n">
        <f aca="false">'High SIPA income'!F55</f>
        <v>119626.203196195</v>
      </c>
      <c r="W60" s="67"/>
      <c r="X60" s="82" t="n">
        <f aca="false">'High SIPA income'!M55</f>
        <v>300466.53323745</v>
      </c>
      <c r="Y60" s="9"/>
      <c r="Z60" s="9" t="n">
        <f aca="false">R60+V60-N60-L60-F60</f>
        <v>-6418250.38494408</v>
      </c>
      <c r="AA60" s="9"/>
      <c r="AB60" s="9" t="n">
        <f aca="false">T60-P60-D60</f>
        <v>-77302685.9356922</v>
      </c>
      <c r="AC60" s="50"/>
      <c r="AD60" s="9"/>
      <c r="AE60" s="9"/>
      <c r="AF60" s="9"/>
      <c r="AG60" s="9" t="n">
        <f aca="false">BF60/100*$AG$57</f>
        <v>6559583467.86173</v>
      </c>
      <c r="AH60" s="40" t="n">
        <f aca="false">(AG60-AG59)/AG59</f>
        <v>0.0089274272925052</v>
      </c>
      <c r="AI60" s="40"/>
      <c r="AJ60" s="40" t="n">
        <f aca="false">AB60/AG60</f>
        <v>-0.0117846943048186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12730559</v>
      </c>
      <c r="AX60" s="7"/>
      <c r="AY60" s="40" t="n">
        <f aca="false">(AW60-AW59)/AW59</f>
        <v>0.00562151711211453</v>
      </c>
      <c r="AZ60" s="12" t="n">
        <f aca="false">workers_and_wage_high!B48</f>
        <v>7346.63840061737</v>
      </c>
      <c r="BA60" s="40" t="n">
        <f aca="false">(AZ60-AZ59)/AZ59</f>
        <v>0.00328742983730528</v>
      </c>
      <c r="BB60" s="39"/>
      <c r="BC60" s="39"/>
      <c r="BD60" s="39"/>
      <c r="BE60" s="39"/>
      <c r="BF60" s="7" t="n">
        <f aca="false">BF59*(1+AY60)*(1+BA60)*(1-BE60)</f>
        <v>102.940969830158</v>
      </c>
      <c r="BG60" s="7"/>
      <c r="BH60" s="7"/>
      <c r="BI60" s="40" t="n">
        <f aca="false">T67/AG67</f>
        <v>0.0173916676586863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146192953.077412</v>
      </c>
      <c r="E61" s="9"/>
      <c r="F61" s="82" t="n">
        <f aca="false">'High pensions'!I61</f>
        <v>26572299.7407006</v>
      </c>
      <c r="G61" s="82" t="n">
        <f aca="false">'High pensions'!K61</f>
        <v>1464202.49681319</v>
      </c>
      <c r="H61" s="82" t="n">
        <f aca="false">'High pensions'!V61</f>
        <v>8055610.12788713</v>
      </c>
      <c r="I61" s="82" t="n">
        <f aca="false">'High pensions'!M61</f>
        <v>45284.6133035012</v>
      </c>
      <c r="J61" s="82" t="n">
        <f aca="false">'High pensions'!W61</f>
        <v>249142.581274863</v>
      </c>
      <c r="K61" s="9"/>
      <c r="L61" s="82" t="n">
        <f aca="false">'High pensions'!N61</f>
        <v>4481016.84080206</v>
      </c>
      <c r="M61" s="67"/>
      <c r="N61" s="82" t="n">
        <f aca="false">'High pensions'!L61</f>
        <v>1147030.11052436</v>
      </c>
      <c r="O61" s="9"/>
      <c r="P61" s="82" t="n">
        <f aca="false">'High pensions'!X61</f>
        <v>29562638.9282888</v>
      </c>
      <c r="Q61" s="67"/>
      <c r="R61" s="82" t="n">
        <f aca="false">'High SIPA income'!G56</f>
        <v>29886852.8119511</v>
      </c>
      <c r="S61" s="67"/>
      <c r="T61" s="82" t="n">
        <f aca="false">'High SIPA income'!J56</f>
        <v>114274972.070836</v>
      </c>
      <c r="U61" s="9"/>
      <c r="V61" s="82" t="n">
        <f aca="false">'High SIPA income'!F56</f>
        <v>119622.007835759</v>
      </c>
      <c r="W61" s="67"/>
      <c r="X61" s="82" t="n">
        <f aca="false">'High SIPA income'!M56</f>
        <v>300455.995701593</v>
      </c>
      <c r="Y61" s="9"/>
      <c r="Z61" s="9" t="n">
        <f aca="false">R61+V61-N61-L61-F61</f>
        <v>-2193871.87224017</v>
      </c>
      <c r="AA61" s="9"/>
      <c r="AB61" s="9" t="n">
        <f aca="false">T61-P61-D61</f>
        <v>-61480619.9348655</v>
      </c>
      <c r="AC61" s="50"/>
      <c r="AD61" s="9"/>
      <c r="AE61" s="9"/>
      <c r="AF61" s="9"/>
      <c r="AG61" s="9" t="n">
        <f aca="false">BF61/100*$AG$57</f>
        <v>6656536784.84022</v>
      </c>
      <c r="AH61" s="40" t="n">
        <f aca="false">(AG61-AG60)/AG60</f>
        <v>0.0147804075447033</v>
      </c>
      <c r="AI61" s="40" t="n">
        <f aca="false">(AG61-AG57)/AG57</f>
        <v>0.0446247931729458</v>
      </c>
      <c r="AJ61" s="40" t="n">
        <f aca="false">AB61/AG61</f>
        <v>-0.0092361271216713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12809006</v>
      </c>
      <c r="AX61" s="7"/>
      <c r="AY61" s="40" t="n">
        <f aca="false">(AW61-AW60)/AW60</f>
        <v>0.00616210175845381</v>
      </c>
      <c r="AZ61" s="12" t="n">
        <f aca="false">workers_and_wage_high!B49</f>
        <v>7409.56620929439</v>
      </c>
      <c r="BA61" s="40" t="n">
        <f aca="false">(AZ61-AZ60)/AZ60</f>
        <v>0.00856552415479304</v>
      </c>
      <c r="BB61" s="39"/>
      <c r="BC61" s="39"/>
      <c r="BD61" s="39"/>
      <c r="BE61" s="39"/>
      <c r="BF61" s="7" t="n">
        <f aca="false">BF60*(1+AY61)*(1+BA61)*(1-BE61)</f>
        <v>104.462479317295</v>
      </c>
      <c r="BG61" s="7"/>
      <c r="BH61" s="7"/>
      <c r="BI61" s="40" t="n">
        <f aca="false">T68/AG68</f>
        <v>0.015082583266495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148233102.802631</v>
      </c>
      <c r="E62" s="6"/>
      <c r="F62" s="81" t="n">
        <f aca="false">'High pensions'!I62</f>
        <v>26943121.1029704</v>
      </c>
      <c r="G62" s="81" t="n">
        <f aca="false">'High pensions'!K62</f>
        <v>1533234.24432972</v>
      </c>
      <c r="H62" s="81" t="n">
        <f aca="false">'High pensions'!V62</f>
        <v>8435402.43506476</v>
      </c>
      <c r="I62" s="81" t="n">
        <f aca="false">'High pensions'!M62</f>
        <v>47419.6158040119</v>
      </c>
      <c r="J62" s="81" t="n">
        <f aca="false">'High pensions'!W62</f>
        <v>260888.735105096</v>
      </c>
      <c r="K62" s="6"/>
      <c r="L62" s="81" t="n">
        <f aca="false">'High pensions'!N62</f>
        <v>5421232.25758715</v>
      </c>
      <c r="M62" s="8"/>
      <c r="N62" s="81" t="n">
        <f aca="false">'High pensions'!L62</f>
        <v>1163896.63794975</v>
      </c>
      <c r="O62" s="6"/>
      <c r="P62" s="81" t="n">
        <f aca="false">'High pensions'!X62</f>
        <v>34534215.8530471</v>
      </c>
      <c r="Q62" s="8"/>
      <c r="R62" s="81" t="n">
        <f aca="false">'High SIPA income'!G57</f>
        <v>26191097.6084297</v>
      </c>
      <c r="S62" s="8"/>
      <c r="T62" s="81" t="n">
        <f aca="false">'High SIPA income'!J57</f>
        <v>100143931.732786</v>
      </c>
      <c r="U62" s="6"/>
      <c r="V62" s="81" t="n">
        <f aca="false">'High SIPA income'!F57</f>
        <v>117394.489040146</v>
      </c>
      <c r="W62" s="8"/>
      <c r="X62" s="81" t="n">
        <f aca="false">'High SIPA income'!M57</f>
        <v>294861.110698501</v>
      </c>
      <c r="Y62" s="6"/>
      <c r="Z62" s="6" t="n">
        <f aca="false">R62+V62-N62-L62-F62</f>
        <v>-7219757.90103748</v>
      </c>
      <c r="AA62" s="6"/>
      <c r="AB62" s="6" t="n">
        <f aca="false">T62-P62-D62</f>
        <v>-82623386.9228926</v>
      </c>
      <c r="AC62" s="50"/>
      <c r="AD62" s="6"/>
      <c r="AE62" s="6"/>
      <c r="AF62" s="6"/>
      <c r="AG62" s="6" t="n">
        <f aca="false">BF62/100*$AG$57</f>
        <v>6695535091.62608</v>
      </c>
      <c r="AH62" s="61" t="n">
        <f aca="false">(AG62-AG61)/AG61</f>
        <v>0.00585864812986174</v>
      </c>
      <c r="AI62" s="61"/>
      <c r="AJ62" s="61" t="n">
        <f aca="false">AB62/AG62</f>
        <v>-0.012340072270882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0.00978219646806937</v>
      </c>
      <c r="AV62" s="5"/>
      <c r="AW62" s="5" t="n">
        <f aca="false">workers_and_wage_high!C50</f>
        <v>12798680</v>
      </c>
      <c r="AX62" s="5"/>
      <c r="AY62" s="61" t="n">
        <f aca="false">(AW62-AW61)/AW61</f>
        <v>-0.000806151546810112</v>
      </c>
      <c r="AZ62" s="11" t="n">
        <f aca="false">workers_and_wage_high!B50</f>
        <v>7458.98932629259</v>
      </c>
      <c r="BA62" s="61" t="n">
        <f aca="false">(AZ62-AZ61)/AZ61</f>
        <v>0.00667017685005705</v>
      </c>
      <c r="BB62" s="66"/>
      <c r="BC62" s="66"/>
      <c r="BD62" s="66"/>
      <c r="BE62" s="66"/>
      <c r="BF62" s="5" t="n">
        <f aca="false">BF61*(1+AY62)*(1+BA62)*(1-BE62)</f>
        <v>105.074488226388</v>
      </c>
      <c r="BG62" s="5"/>
      <c r="BH62" s="5"/>
      <c r="BI62" s="61" t="n">
        <f aca="false">T69/AG69</f>
        <v>0.0174180543386521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149853161.046906</v>
      </c>
      <c r="E63" s="9"/>
      <c r="F63" s="82" t="n">
        <f aca="false">'High pensions'!I63</f>
        <v>27237585.8658613</v>
      </c>
      <c r="G63" s="82" t="n">
        <f aca="false">'High pensions'!K63</f>
        <v>1681154.1893255</v>
      </c>
      <c r="H63" s="82" t="n">
        <f aca="false">'High pensions'!V63</f>
        <v>9249214.328992</v>
      </c>
      <c r="I63" s="82" t="n">
        <f aca="false">'High pensions'!M63</f>
        <v>51994.4594636755</v>
      </c>
      <c r="J63" s="82" t="n">
        <f aca="false">'High pensions'!W63</f>
        <v>286058.175123465</v>
      </c>
      <c r="K63" s="9"/>
      <c r="L63" s="82" t="n">
        <f aca="false">'High pensions'!N63</f>
        <v>4590571.07714952</v>
      </c>
      <c r="M63" s="67"/>
      <c r="N63" s="82" t="n">
        <f aca="false">'High pensions'!L63</f>
        <v>1177298.88169712</v>
      </c>
      <c r="O63" s="9"/>
      <c r="P63" s="82" t="n">
        <f aca="false">'High pensions'!X63</f>
        <v>30297646.2297559</v>
      </c>
      <c r="Q63" s="67"/>
      <c r="R63" s="82" t="n">
        <f aca="false">'High SIPA income'!G58</f>
        <v>30593443.328839</v>
      </c>
      <c r="S63" s="67"/>
      <c r="T63" s="82" t="n">
        <f aca="false">'High SIPA income'!J58</f>
        <v>116976682.153558</v>
      </c>
      <c r="U63" s="9"/>
      <c r="V63" s="82" t="n">
        <f aca="false">'High SIPA income'!F58</f>
        <v>119111.688308016</v>
      </c>
      <c r="W63" s="67"/>
      <c r="X63" s="82" t="n">
        <f aca="false">'High SIPA income'!M58</f>
        <v>299174.220177103</v>
      </c>
      <c r="Y63" s="9"/>
      <c r="Z63" s="9" t="n">
        <f aca="false">R63+V63-N63-L63-F63</f>
        <v>-2292900.80756094</v>
      </c>
      <c r="AA63" s="9"/>
      <c r="AB63" s="9" t="n">
        <f aca="false">T63-P63-D63</f>
        <v>-63174125.1231035</v>
      </c>
      <c r="AC63" s="50"/>
      <c r="AD63" s="9"/>
      <c r="AE63" s="9"/>
      <c r="AF63" s="9"/>
      <c r="AG63" s="9" t="n">
        <f aca="false">BF63/100*$AG$57</f>
        <v>6774913160.31214</v>
      </c>
      <c r="AH63" s="40" t="n">
        <f aca="false">(AG63-AG62)/AG62</f>
        <v>0.0118553734092639</v>
      </c>
      <c r="AI63" s="40"/>
      <c r="AJ63" s="40" t="n">
        <f aca="false">AB63/AG63</f>
        <v>-0.00932471363517711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12883791</v>
      </c>
      <c r="AX63" s="7"/>
      <c r="AY63" s="40" t="n">
        <f aca="false">(AW63-AW62)/AW62</f>
        <v>0.00664998265446124</v>
      </c>
      <c r="AZ63" s="12" t="n">
        <f aca="false">workers_and_wage_high!B51</f>
        <v>7497.55978747402</v>
      </c>
      <c r="BA63" s="40" t="n">
        <f aca="false">(AZ63-AZ62)/AZ62</f>
        <v>0.00517100367009057</v>
      </c>
      <c r="BB63" s="39"/>
      <c r="BC63" s="39"/>
      <c r="BD63" s="39"/>
      <c r="BE63" s="39"/>
      <c r="BF63" s="7" t="n">
        <f aca="false">BF62*(1+AY63)*(1+BA63)*(1-BE63)</f>
        <v>106.320185520099</v>
      </c>
      <c r="BG63" s="7"/>
      <c r="BH63" s="7"/>
      <c r="BI63" s="40" t="n">
        <f aca="false">T70/AG70</f>
        <v>0.0151628788558071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151865209.62784</v>
      </c>
      <c r="E64" s="9"/>
      <c r="F64" s="82" t="n">
        <f aca="false">'High pensions'!I64</f>
        <v>27603299.5125179</v>
      </c>
      <c r="G64" s="82" t="n">
        <f aca="false">'High pensions'!K64</f>
        <v>1736770.98106723</v>
      </c>
      <c r="H64" s="82" t="n">
        <f aca="false">'High pensions'!V64</f>
        <v>9555201.50754851</v>
      </c>
      <c r="I64" s="82" t="n">
        <f aca="false">'High pensions'!M64</f>
        <v>53714.5664247593</v>
      </c>
      <c r="J64" s="82" t="n">
        <f aca="false">'High pensions'!W64</f>
        <v>295521.696109746</v>
      </c>
      <c r="K64" s="9"/>
      <c r="L64" s="82" t="n">
        <f aca="false">'High pensions'!N64</f>
        <v>4586247.35319543</v>
      </c>
      <c r="M64" s="67"/>
      <c r="N64" s="82" t="n">
        <f aca="false">'High pensions'!L64</f>
        <v>1194410.47652664</v>
      </c>
      <c r="O64" s="9"/>
      <c r="P64" s="82" t="n">
        <f aca="false">'High pensions'!X64</f>
        <v>30369353.3516194</v>
      </c>
      <c r="Q64" s="67"/>
      <c r="R64" s="82" t="n">
        <f aca="false">'High SIPA income'!G59</f>
        <v>27100437.1301436</v>
      </c>
      <c r="S64" s="67"/>
      <c r="T64" s="82" t="n">
        <f aca="false">'High SIPA income'!J59</f>
        <v>103620870.208061</v>
      </c>
      <c r="U64" s="9"/>
      <c r="V64" s="82" t="n">
        <f aca="false">'High SIPA income'!F59</f>
        <v>122204.075002144</v>
      </c>
      <c r="W64" s="67"/>
      <c r="X64" s="82" t="n">
        <f aca="false">'High SIPA income'!M59</f>
        <v>306941.403992929</v>
      </c>
      <c r="Y64" s="9"/>
      <c r="Z64" s="9" t="n">
        <f aca="false">R64+V64-N64-L64-F64</f>
        <v>-6161316.13709422</v>
      </c>
      <c r="AA64" s="9"/>
      <c r="AB64" s="9" t="n">
        <f aca="false">T64-P64-D64</f>
        <v>-78613692.7713985</v>
      </c>
      <c r="AC64" s="50"/>
      <c r="AD64" s="9"/>
      <c r="AE64" s="9"/>
      <c r="AF64" s="9"/>
      <c r="AG64" s="9" t="n">
        <f aca="false">BF64/100*$AG$57</f>
        <v>6878550348.41568</v>
      </c>
      <c r="AH64" s="40" t="n">
        <f aca="false">(AG64-AG63)/AG63</f>
        <v>0.0152971980084787</v>
      </c>
      <c r="AI64" s="40"/>
      <c r="AJ64" s="40" t="n">
        <f aca="false">AB64/AG64</f>
        <v>-0.0114288169438936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12975839</v>
      </c>
      <c r="AX64" s="7"/>
      <c r="AY64" s="40" t="n">
        <f aca="false">(AW64-AW63)/AW63</f>
        <v>0.00714448099942012</v>
      </c>
      <c r="AZ64" s="12" t="n">
        <f aca="false">workers_and_wage_high!B52</f>
        <v>7558.25165875858</v>
      </c>
      <c r="BA64" s="40" t="n">
        <f aca="false">(AZ64-AZ63)/AZ63</f>
        <v>0.00809488326934827</v>
      </c>
      <c r="BB64" s="39"/>
      <c r="BC64" s="39"/>
      <c r="BD64" s="39"/>
      <c r="BE64" s="39"/>
      <c r="BF64" s="7" t="n">
        <f aca="false">BF63*(1+AY64)*(1+BA64)*(1-BE64)</f>
        <v>107.946586450298</v>
      </c>
      <c r="BG64" s="7"/>
      <c r="BH64" s="7"/>
      <c r="BI64" s="40" t="n">
        <f aca="false">T71/AG71</f>
        <v>0.017521736009468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153552804.35091</v>
      </c>
      <c r="E65" s="9"/>
      <c r="F65" s="82" t="n">
        <f aca="false">'High pensions'!I65</f>
        <v>27910039.8298743</v>
      </c>
      <c r="G65" s="82" t="n">
        <f aca="false">'High pensions'!K65</f>
        <v>1775682.15248805</v>
      </c>
      <c r="H65" s="82" t="n">
        <f aca="false">'High pensions'!V65</f>
        <v>9769279.29205424</v>
      </c>
      <c r="I65" s="82" t="n">
        <f aca="false">'High pensions'!M65</f>
        <v>54918.0047161256</v>
      </c>
      <c r="J65" s="82" t="n">
        <f aca="false">'High pensions'!W65</f>
        <v>302142.658517143</v>
      </c>
      <c r="K65" s="9"/>
      <c r="L65" s="82" t="n">
        <f aca="false">'High pensions'!N65</f>
        <v>4628713.56251693</v>
      </c>
      <c r="M65" s="67"/>
      <c r="N65" s="82" t="n">
        <f aca="false">'High pensions'!L65</f>
        <v>1208200.61849812</v>
      </c>
      <c r="O65" s="9"/>
      <c r="P65" s="82" t="n">
        <f aca="false">'High pensions'!X65</f>
        <v>30665580.0060419</v>
      </c>
      <c r="Q65" s="67"/>
      <c r="R65" s="82" t="n">
        <f aca="false">'High SIPA income'!G60</f>
        <v>31359402.0733237</v>
      </c>
      <c r="S65" s="67"/>
      <c r="T65" s="82" t="n">
        <f aca="false">'High SIPA income'!J60</f>
        <v>119905391.800042</v>
      </c>
      <c r="U65" s="9"/>
      <c r="V65" s="82" t="n">
        <f aca="false">'High SIPA income'!F60</f>
        <v>120954.627041246</v>
      </c>
      <c r="W65" s="67"/>
      <c r="X65" s="82" t="n">
        <f aca="false">'High SIPA income'!M60</f>
        <v>303803.150940997</v>
      </c>
      <c r="Y65" s="9"/>
      <c r="Z65" s="9" t="n">
        <f aca="false">R65+V65-N65-L65-F65</f>
        <v>-2266597.3105244</v>
      </c>
      <c r="AA65" s="9"/>
      <c r="AB65" s="9" t="n">
        <f aca="false">T65-P65-D65</f>
        <v>-64312992.5569098</v>
      </c>
      <c r="AC65" s="50"/>
      <c r="AD65" s="9"/>
      <c r="AE65" s="9"/>
      <c r="AF65" s="9"/>
      <c r="AG65" s="9" t="n">
        <f aca="false">BF65/100*$AG$57</f>
        <v>6920630336.38972</v>
      </c>
      <c r="AH65" s="40" t="n">
        <f aca="false">(AG65-AG64)/AG64</f>
        <v>0.0061175663246731</v>
      </c>
      <c r="AI65" s="40" t="n">
        <f aca="false">(AG65-AG61)/AG61</f>
        <v>0.0396743171540718</v>
      </c>
      <c r="AJ65" s="40" t="n">
        <f aca="false">AB65/AG65</f>
        <v>-0.00929293856641097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13024331</v>
      </c>
      <c r="AX65" s="7"/>
      <c r="AY65" s="40" t="n">
        <f aca="false">(AW65-AW64)/AW64</f>
        <v>0.00373709938910309</v>
      </c>
      <c r="AZ65" s="12" t="n">
        <f aca="false">workers_and_wage_high!B53</f>
        <v>7576.1768387438</v>
      </c>
      <c r="BA65" s="40" t="n">
        <f aca="false">(AZ65-AZ64)/AZ64</f>
        <v>0.00237160401565209</v>
      </c>
      <c r="BB65" s="39"/>
      <c r="BC65" s="39"/>
      <c r="BD65" s="39"/>
      <c r="BE65" s="39"/>
      <c r="BF65" s="7" t="n">
        <f aca="false">BF64*(1+AY65)*(1+BA65)*(1-BE65)</f>
        <v>108.60695685243</v>
      </c>
      <c r="BG65" s="7"/>
      <c r="BH65" s="7"/>
      <c r="BI65" s="40" t="n">
        <f aca="false">T72/AG72</f>
        <v>0.0152212384991564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154615665.953591</v>
      </c>
      <c r="E66" s="6"/>
      <c r="F66" s="81" t="n">
        <f aca="false">'High pensions'!I66</f>
        <v>28103227.5074936</v>
      </c>
      <c r="G66" s="81" t="n">
        <f aca="false">'High pensions'!K66</f>
        <v>1819650.28923972</v>
      </c>
      <c r="H66" s="81" t="n">
        <f aca="false">'High pensions'!V66</f>
        <v>10011179.0077643</v>
      </c>
      <c r="I66" s="81" t="n">
        <f aca="false">'High pensions'!M66</f>
        <v>56277.843997105</v>
      </c>
      <c r="J66" s="81" t="n">
        <f aca="false">'High pensions'!W66</f>
        <v>309624.09302364</v>
      </c>
      <c r="K66" s="6"/>
      <c r="L66" s="81" t="n">
        <f aca="false">'High pensions'!N66</f>
        <v>5610718.51615475</v>
      </c>
      <c r="M66" s="8"/>
      <c r="N66" s="81" t="n">
        <f aca="false">'High pensions'!L66</f>
        <v>1216324.57305318</v>
      </c>
      <c r="O66" s="6"/>
      <c r="P66" s="81" t="n">
        <f aca="false">'High pensions'!X66</f>
        <v>35805903.9797315</v>
      </c>
      <c r="Q66" s="8"/>
      <c r="R66" s="81" t="n">
        <f aca="false">'High SIPA income'!G61</f>
        <v>27583736.2997397</v>
      </c>
      <c r="S66" s="8"/>
      <c r="T66" s="81" t="n">
        <f aca="false">'High SIPA income'!J61</f>
        <v>105468806.471372</v>
      </c>
      <c r="U66" s="6"/>
      <c r="V66" s="81" t="n">
        <f aca="false">'High SIPA income'!F61</f>
        <v>118922.268280735</v>
      </c>
      <c r="W66" s="8"/>
      <c r="X66" s="81" t="n">
        <f aca="false">'High SIPA income'!M61</f>
        <v>298698.451679882</v>
      </c>
      <c r="Y66" s="6"/>
      <c r="Z66" s="6" t="n">
        <f aca="false">R66+V66-N66-L66-F66</f>
        <v>-7227612.02868107</v>
      </c>
      <c r="AA66" s="6"/>
      <c r="AB66" s="6" t="n">
        <f aca="false">T66-P66-D66</f>
        <v>-84952763.4619503</v>
      </c>
      <c r="AC66" s="50"/>
      <c r="AD66" s="6"/>
      <c r="AE66" s="6"/>
      <c r="AF66" s="6"/>
      <c r="AG66" s="6" t="n">
        <f aca="false">BF66/100*$AG$57</f>
        <v>6984914656.94968</v>
      </c>
      <c r="AH66" s="61" t="n">
        <f aca="false">(AG66-AG65)/AG65</f>
        <v>0.00928879559163025</v>
      </c>
      <c r="AI66" s="61"/>
      <c r="AJ66" s="61" t="n">
        <f aca="false">AB66/AG66</f>
        <v>-0.0121623194604713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0.00626125872422756</v>
      </c>
      <c r="AV66" s="5"/>
      <c r="AW66" s="5" t="n">
        <f aca="false">workers_and_wage_high!C54</f>
        <v>13075712</v>
      </c>
      <c r="AX66" s="5"/>
      <c r="AY66" s="61" t="n">
        <f aca="false">(AW66-AW65)/AW65</f>
        <v>0.00394500109065103</v>
      </c>
      <c r="AZ66" s="11" t="n">
        <f aca="false">workers_and_wage_high!B54</f>
        <v>7616.50328300653</v>
      </c>
      <c r="BA66" s="61" t="n">
        <f aca="false">(AZ66-AZ65)/AZ65</f>
        <v>0.0053227960646987</v>
      </c>
      <c r="BB66" s="66"/>
      <c r="BC66" s="66"/>
      <c r="BD66" s="66"/>
      <c r="BE66" s="66"/>
      <c r="BF66" s="5" t="n">
        <f aca="false">BF65*(1+AY66)*(1+BA66)*(1-BE66)</f>
        <v>109.615784674461</v>
      </c>
      <c r="BG66" s="5"/>
      <c r="BH66" s="5"/>
      <c r="BI66" s="61" t="n">
        <f aca="false">T73/AG73</f>
        <v>0.017538016327991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154935494.83637</v>
      </c>
      <c r="E67" s="9"/>
      <c r="F67" s="82" t="n">
        <f aca="false">'High pensions'!I67</f>
        <v>28161360.1928252</v>
      </c>
      <c r="G67" s="82" t="n">
        <f aca="false">'High pensions'!K67</f>
        <v>1904999.08544921</v>
      </c>
      <c r="H67" s="82" t="n">
        <f aca="false">'High pensions'!V67</f>
        <v>10480742.9025429</v>
      </c>
      <c r="I67" s="82" t="n">
        <f aca="false">'High pensions'!M67</f>
        <v>58917.4974881199</v>
      </c>
      <c r="J67" s="82" t="n">
        <f aca="false">'High pensions'!W67</f>
        <v>324146.687707512</v>
      </c>
      <c r="K67" s="9"/>
      <c r="L67" s="82" t="n">
        <f aca="false">'High pensions'!N67</f>
        <v>4606593.90012833</v>
      </c>
      <c r="M67" s="67"/>
      <c r="N67" s="82" t="n">
        <f aca="false">'High pensions'!L67</f>
        <v>1219191.5019136</v>
      </c>
      <c r="O67" s="9"/>
      <c r="P67" s="82" t="n">
        <f aca="false">'High pensions'!X67</f>
        <v>30611269.5704721</v>
      </c>
      <c r="Q67" s="67"/>
      <c r="R67" s="82" t="n">
        <f aca="false">'High SIPA income'!G62</f>
        <v>31869134.9792433</v>
      </c>
      <c r="S67" s="67"/>
      <c r="T67" s="82" t="n">
        <f aca="false">'High SIPA income'!J62</f>
        <v>121854399.745243</v>
      </c>
      <c r="U67" s="9"/>
      <c r="V67" s="82" t="n">
        <f aca="false">'High SIPA income'!F62</f>
        <v>117274.565280134</v>
      </c>
      <c r="W67" s="67"/>
      <c r="X67" s="82" t="n">
        <f aca="false">'High SIPA income'!M62</f>
        <v>294559.896788331</v>
      </c>
      <c r="Y67" s="9"/>
      <c r="Z67" s="9" t="n">
        <f aca="false">R67+V67-N67-L67-F67</f>
        <v>-2000736.05034366</v>
      </c>
      <c r="AA67" s="9"/>
      <c r="AB67" s="9" t="n">
        <f aca="false">T67-P67-D67</f>
        <v>-63692364.6615995</v>
      </c>
      <c r="AC67" s="50"/>
      <c r="AD67" s="9"/>
      <c r="AE67" s="9"/>
      <c r="AF67" s="9"/>
      <c r="AG67" s="9" t="n">
        <f aca="false">BF67/100*$AG$57</f>
        <v>7006481617.32683</v>
      </c>
      <c r="AH67" s="40" t="n">
        <f aca="false">(AG67-AG66)/AG66</f>
        <v>0.00308764837315446</v>
      </c>
      <c r="AI67" s="40"/>
      <c r="AJ67" s="40" t="n">
        <f aca="false">AB67/AG67</f>
        <v>-0.00909049193879137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13122422</v>
      </c>
      <c r="AX67" s="7"/>
      <c r="AY67" s="40" t="n">
        <f aca="false">(AW67-AW66)/AW66</f>
        <v>0.00357227201088553</v>
      </c>
      <c r="AZ67" s="12" t="n">
        <f aca="false">workers_and_wage_high!B55</f>
        <v>7612.82528429059</v>
      </c>
      <c r="BA67" s="40" t="n">
        <f aca="false">(AZ67-AZ66)/AZ66</f>
        <v>-0.000482898592604765</v>
      </c>
      <c r="BB67" s="39"/>
      <c r="BC67" s="39"/>
      <c r="BD67" s="39"/>
      <c r="BE67" s="39"/>
      <c r="BF67" s="7" t="n">
        <f aca="false">BF66*(1+AY67)*(1+BA67)*(1-BE67)</f>
        <v>109.954239673683</v>
      </c>
      <c r="BG67" s="7"/>
      <c r="BH67" s="7"/>
      <c r="BI67" s="40" t="n">
        <f aca="false">T74/AG74</f>
        <v>0.0152866937876392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156337996.4465</v>
      </c>
      <c r="E68" s="9"/>
      <c r="F68" s="82" t="n">
        <f aca="false">'High pensions'!I68</f>
        <v>28416281.4621933</v>
      </c>
      <c r="G68" s="82" t="n">
        <f aca="false">'High pensions'!K68</f>
        <v>2000255.59825742</v>
      </c>
      <c r="H68" s="82" t="n">
        <f aca="false">'High pensions'!V68</f>
        <v>11004816.1307986</v>
      </c>
      <c r="I68" s="82" t="n">
        <f aca="false">'High pensions'!M68</f>
        <v>61863.5752038378</v>
      </c>
      <c r="J68" s="82" t="n">
        <f aca="false">'High pensions'!W68</f>
        <v>340355.138065938</v>
      </c>
      <c r="K68" s="9"/>
      <c r="L68" s="82" t="n">
        <f aca="false">'High pensions'!N68</f>
        <v>4607713.97131192</v>
      </c>
      <c r="M68" s="67"/>
      <c r="N68" s="82" t="n">
        <f aca="false">'High pensions'!L68</f>
        <v>1232011.87673805</v>
      </c>
      <c r="O68" s="9"/>
      <c r="P68" s="82" t="n">
        <f aca="false">'High pensions'!X68</f>
        <v>30687615.5448304</v>
      </c>
      <c r="Q68" s="67"/>
      <c r="R68" s="82" t="n">
        <f aca="false">'High SIPA income'!G63</f>
        <v>27894624.8038542</v>
      </c>
      <c r="S68" s="67"/>
      <c r="T68" s="82" t="n">
        <f aca="false">'High SIPA income'!J63</f>
        <v>106657515.612089</v>
      </c>
      <c r="U68" s="9"/>
      <c r="V68" s="82" t="n">
        <f aca="false">'High SIPA income'!F63</f>
        <v>121036.633530897</v>
      </c>
      <c r="W68" s="67"/>
      <c r="X68" s="82" t="n">
        <f aca="false">'High SIPA income'!M63</f>
        <v>304009.127599874</v>
      </c>
      <c r="Y68" s="9"/>
      <c r="Z68" s="9" t="n">
        <f aca="false">R68+V68-N68-L68-F68</f>
        <v>-6240345.87285819</v>
      </c>
      <c r="AA68" s="9"/>
      <c r="AB68" s="9" t="n">
        <f aca="false">T68-P68-D68</f>
        <v>-80368096.3792409</v>
      </c>
      <c r="AC68" s="50"/>
      <c r="AD68" s="9"/>
      <c r="AE68" s="9"/>
      <c r="AF68" s="9"/>
      <c r="AG68" s="9" t="n">
        <f aca="false">BF68/100*$AG$57</f>
        <v>7071568160.9411</v>
      </c>
      <c r="AH68" s="40" t="n">
        <f aca="false">(AG68-AG67)/AG67</f>
        <v>0.00928947611213481</v>
      </c>
      <c r="AI68" s="40"/>
      <c r="AJ68" s="40" t="n">
        <f aca="false">AB68/AG68</f>
        <v>-0.0113649610030126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13209213</v>
      </c>
      <c r="AX68" s="7"/>
      <c r="AY68" s="40" t="n">
        <f aca="false">(AW68-AW67)/AW67</f>
        <v>0.00661394672416418</v>
      </c>
      <c r="AZ68" s="12" t="n">
        <f aca="false">workers_and_wage_high!B56</f>
        <v>7633.05979210751</v>
      </c>
      <c r="BA68" s="40" t="n">
        <f aca="false">(AZ68-AZ67)/AZ67</f>
        <v>0.00265794984927217</v>
      </c>
      <c r="BB68" s="39"/>
      <c r="BC68" s="39"/>
      <c r="BD68" s="39"/>
      <c r="BE68" s="39"/>
      <c r="BF68" s="7" t="n">
        <f aca="false">BF67*(1+AY68)*(1+BA68)*(1-BE68)</f>
        <v>110.97565695656</v>
      </c>
      <c r="BG68" s="7"/>
      <c r="BH68" s="7"/>
      <c r="BI68" s="40" t="n">
        <f aca="false">T75/AG75</f>
        <v>0.0175081352537317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157856667.982665</v>
      </c>
      <c r="E69" s="9"/>
      <c r="F69" s="82" t="n">
        <f aca="false">'High pensions'!I69</f>
        <v>28692317.9907481</v>
      </c>
      <c r="G69" s="82" t="n">
        <f aca="false">'High pensions'!K69</f>
        <v>2128579.36292153</v>
      </c>
      <c r="H69" s="82" t="n">
        <f aca="false">'High pensions'!V69</f>
        <v>11710815.622349</v>
      </c>
      <c r="I69" s="82" t="n">
        <f aca="false">'High pensions'!M69</f>
        <v>65832.3514305623</v>
      </c>
      <c r="J69" s="82" t="n">
        <f aca="false">'High pensions'!W69</f>
        <v>362190.173887079</v>
      </c>
      <c r="K69" s="9"/>
      <c r="L69" s="82" t="n">
        <f aca="false">'High pensions'!N69</f>
        <v>4656340.9953579</v>
      </c>
      <c r="M69" s="67"/>
      <c r="N69" s="82" t="n">
        <f aca="false">'High pensions'!L69</f>
        <v>1244307.84650245</v>
      </c>
      <c r="O69" s="9"/>
      <c r="P69" s="82" t="n">
        <f aca="false">'High pensions'!X69</f>
        <v>31007590.2015142</v>
      </c>
      <c r="Q69" s="67"/>
      <c r="R69" s="82" t="n">
        <f aca="false">'High SIPA income'!G64</f>
        <v>32322838.3891322</v>
      </c>
      <c r="S69" s="67"/>
      <c r="T69" s="82" t="n">
        <f aca="false">'High SIPA income'!J64</f>
        <v>123589174.056199</v>
      </c>
      <c r="U69" s="9"/>
      <c r="V69" s="82" t="n">
        <f aca="false">'High SIPA income'!F64</f>
        <v>118215.129937036</v>
      </c>
      <c r="W69" s="67"/>
      <c r="X69" s="82" t="n">
        <f aca="false">'High SIPA income'!M64</f>
        <v>296922.324034152</v>
      </c>
      <c r="Y69" s="9"/>
      <c r="Z69" s="9" t="n">
        <f aca="false">R69+V69-N69-L69-F69</f>
        <v>-2151913.31353922</v>
      </c>
      <c r="AA69" s="9"/>
      <c r="AB69" s="9" t="n">
        <f aca="false">T69-P69-D69</f>
        <v>-65275084.1279804</v>
      </c>
      <c r="AC69" s="50"/>
      <c r="AD69" s="9"/>
      <c r="AE69" s="9"/>
      <c r="AF69" s="9"/>
      <c r="AG69" s="9" t="n">
        <f aca="false">BF69/100*$AG$57</f>
        <v>7095463801.71431</v>
      </c>
      <c r="AH69" s="40" t="n">
        <f aca="false">(AG69-AG68)/AG68</f>
        <v>0.00337911481999071</v>
      </c>
      <c r="AI69" s="40" t="n">
        <f aca="false">(AG69-AG65)/AG65</f>
        <v>0.025262650485071</v>
      </c>
      <c r="AJ69" s="40" t="n">
        <f aca="false">AB69/AG69</f>
        <v>-0.00919955142498359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13197492</v>
      </c>
      <c r="AX69" s="7"/>
      <c r="AY69" s="40" t="n">
        <f aca="false">(AW69-AW68)/AW68</f>
        <v>-0.000887335225800356</v>
      </c>
      <c r="AZ69" s="12" t="n">
        <f aca="false">workers_and_wage_high!B57</f>
        <v>7665.65478309075</v>
      </c>
      <c r="BA69" s="40" t="n">
        <f aca="false">(AZ69-AZ68)/AZ68</f>
        <v>0.00427023917943745</v>
      </c>
      <c r="BB69" s="39"/>
      <c r="BC69" s="39"/>
      <c r="BD69" s="39"/>
      <c r="BE69" s="39"/>
      <c r="BF69" s="7" t="n">
        <f aca="false">BF68*(1+AY69)*(1+BA69)*(1-BE69)</f>
        <v>111.35065644364</v>
      </c>
      <c r="BG69" s="7"/>
      <c r="BH69" s="7"/>
      <c r="BI69" s="40" t="n">
        <f aca="false">T76/AG76</f>
        <v>0.0152916073609671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159267111.5515</v>
      </c>
      <c r="E70" s="6"/>
      <c r="F70" s="81" t="n">
        <f aca="false">'High pensions'!I70</f>
        <v>28948682.8051217</v>
      </c>
      <c r="G70" s="81" t="n">
        <f aca="false">'High pensions'!K70</f>
        <v>2182935.74929401</v>
      </c>
      <c r="H70" s="81" t="n">
        <f aca="false">'High pensions'!V70</f>
        <v>12009868.4224436</v>
      </c>
      <c r="I70" s="81" t="n">
        <f aca="false">'High pensions'!M70</f>
        <v>67513.4767822893</v>
      </c>
      <c r="J70" s="81" t="n">
        <f aca="false">'High pensions'!W70</f>
        <v>371439.229560112</v>
      </c>
      <c r="K70" s="6"/>
      <c r="L70" s="81" t="n">
        <f aca="false">'High pensions'!N70</f>
        <v>5695618.48012231</v>
      </c>
      <c r="M70" s="8"/>
      <c r="N70" s="81" t="n">
        <f aca="false">'High pensions'!L70</f>
        <v>1256109.28538982</v>
      </c>
      <c r="O70" s="6"/>
      <c r="P70" s="81" t="n">
        <f aca="false">'High pensions'!X70</f>
        <v>36465334.045245</v>
      </c>
      <c r="Q70" s="8"/>
      <c r="R70" s="81" t="n">
        <f aca="false">'High SIPA income'!G65</f>
        <v>28406459.4169997</v>
      </c>
      <c r="S70" s="8"/>
      <c r="T70" s="81" t="n">
        <f aca="false">'High SIPA income'!J65</f>
        <v>108614559.617027</v>
      </c>
      <c r="U70" s="6"/>
      <c r="V70" s="81" t="n">
        <f aca="false">'High SIPA income'!F65</f>
        <v>120323.255234905</v>
      </c>
      <c r="W70" s="8"/>
      <c r="X70" s="81" t="n">
        <f aca="false">'High SIPA income'!M65</f>
        <v>302217.326993011</v>
      </c>
      <c r="Y70" s="6"/>
      <c r="Z70" s="6" t="n">
        <f aca="false">R70+V70-N70-L70-F70</f>
        <v>-7373627.89839931</v>
      </c>
      <c r="AA70" s="6"/>
      <c r="AB70" s="6" t="n">
        <f aca="false">T70-P70-D70</f>
        <v>-87117885.9797182</v>
      </c>
      <c r="AC70" s="50"/>
      <c r="AD70" s="6"/>
      <c r="AE70" s="6"/>
      <c r="AF70" s="6"/>
      <c r="AG70" s="6" t="n">
        <f aca="false">BF70/100*$AG$57</f>
        <v>7163188511.22585</v>
      </c>
      <c r="AH70" s="61" t="n">
        <f aca="false">(AG70-AG69)/AG69</f>
        <v>0.00954478965774934</v>
      </c>
      <c r="AI70" s="61"/>
      <c r="AJ70" s="61" t="n">
        <f aca="false">AB70/AG70</f>
        <v>-0.0121618865458016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0.0118162301179361</v>
      </c>
      <c r="AV70" s="5"/>
      <c r="AW70" s="5" t="n">
        <f aca="false">workers_and_wage_high!C58</f>
        <v>13232743</v>
      </c>
      <c r="AX70" s="5"/>
      <c r="AY70" s="61" t="n">
        <f aca="false">(AW70-AW69)/AW69</f>
        <v>0.00267103780021234</v>
      </c>
      <c r="AZ70" s="11" t="n">
        <f aca="false">workers_and_wage_high!B58</f>
        <v>7718.20622500745</v>
      </c>
      <c r="BA70" s="61" t="n">
        <f aca="false">(AZ70-AZ69)/AZ69</f>
        <v>0.00685544071624664</v>
      </c>
      <c r="BB70" s="66"/>
      <c r="BC70" s="66"/>
      <c r="BD70" s="66"/>
      <c r="BE70" s="66"/>
      <c r="BF70" s="5" t="n">
        <f aca="false">BF69*(1+AY70)*(1+BA70)*(1-BE70)</f>
        <v>112.413475037647</v>
      </c>
      <c r="BG70" s="5"/>
      <c r="BH70" s="5"/>
      <c r="BI70" s="61" t="n">
        <f aca="false">T77/AG77</f>
        <v>0.0175890055570183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160728134.126938</v>
      </c>
      <c r="E71" s="9"/>
      <c r="F71" s="82" t="n">
        <f aca="false">'High pensions'!I71</f>
        <v>29214240.9526606</v>
      </c>
      <c r="G71" s="82" t="n">
        <f aca="false">'High pensions'!K71</f>
        <v>2243952.15473055</v>
      </c>
      <c r="H71" s="82" t="n">
        <f aca="false">'High pensions'!V71</f>
        <v>12345562.6824053</v>
      </c>
      <c r="I71" s="82" t="n">
        <f aca="false">'High pensions'!M71</f>
        <v>69400.582105069</v>
      </c>
      <c r="J71" s="82" t="n">
        <f aca="false">'High pensions'!W71</f>
        <v>381821.526259961</v>
      </c>
      <c r="K71" s="9"/>
      <c r="L71" s="82" t="n">
        <f aca="false">'High pensions'!N71</f>
        <v>4766854.22043252</v>
      </c>
      <c r="M71" s="67"/>
      <c r="N71" s="82" t="n">
        <f aca="false">'High pensions'!L71</f>
        <v>1267987.99630897</v>
      </c>
      <c r="O71" s="9"/>
      <c r="P71" s="82" t="n">
        <f aca="false">'High pensions'!X71</f>
        <v>31711325.0492459</v>
      </c>
      <c r="Q71" s="67"/>
      <c r="R71" s="82" t="n">
        <f aca="false">'High SIPA income'!G66</f>
        <v>33421630.0586256</v>
      </c>
      <c r="S71" s="67"/>
      <c r="T71" s="82" t="n">
        <f aca="false">'High SIPA income'!J66</f>
        <v>127790499.238649</v>
      </c>
      <c r="U71" s="9"/>
      <c r="V71" s="82" t="n">
        <f aca="false">'High SIPA income'!F66</f>
        <v>118855.695773898</v>
      </c>
      <c r="W71" s="67"/>
      <c r="X71" s="82" t="n">
        <f aca="false">'High SIPA income'!M66</f>
        <v>298531.240736094</v>
      </c>
      <c r="Y71" s="9"/>
      <c r="Z71" s="9" t="n">
        <f aca="false">R71+V71-N71-L71-F71</f>
        <v>-1708597.4150026</v>
      </c>
      <c r="AA71" s="9"/>
      <c r="AB71" s="9" t="n">
        <f aca="false">T71-P71-D71</f>
        <v>-64648959.9375354</v>
      </c>
      <c r="AC71" s="50"/>
      <c r="AD71" s="9"/>
      <c r="AE71" s="9"/>
      <c r="AF71" s="9"/>
      <c r="AG71" s="9" t="n">
        <f aca="false">BF71/100*$AG$57</f>
        <v>7293255598.05241</v>
      </c>
      <c r="AH71" s="40" t="n">
        <f aca="false">(AG71-AG70)/AG70</f>
        <v>0.018157708208115</v>
      </c>
      <c r="AI71" s="40"/>
      <c r="AJ71" s="40" t="n">
        <f aca="false">AB71/AG71</f>
        <v>-0.00886421147159565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13340895</v>
      </c>
      <c r="AX71" s="7"/>
      <c r="AY71" s="40" t="n">
        <f aca="false">(AW71-AW70)/AW70</f>
        <v>0.00817305981080416</v>
      </c>
      <c r="AZ71" s="12" t="n">
        <f aca="false">workers_and_wage_high!B59</f>
        <v>7794.64506124167</v>
      </c>
      <c r="BA71" s="40" t="n">
        <f aca="false">(AZ71-AZ70)/AZ70</f>
        <v>0.00990370482542453</v>
      </c>
      <c r="BB71" s="39"/>
      <c r="BC71" s="39"/>
      <c r="BD71" s="39"/>
      <c r="BE71" s="39"/>
      <c r="BF71" s="7" t="n">
        <f aca="false">BF70*(1+AY71)*(1+BA71)*(1-BE71)</f>
        <v>114.45464611604</v>
      </c>
      <c r="BG71" s="7"/>
      <c r="BH71" s="7"/>
      <c r="BI71" s="40" t="n">
        <f aca="false">T78/AG78</f>
        <v>0.0153442234178546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162240874.202445</v>
      </c>
      <c r="E72" s="9"/>
      <c r="F72" s="82" t="n">
        <f aca="false">'High pensions'!I72</f>
        <v>29489199.3680286</v>
      </c>
      <c r="G72" s="82" t="n">
        <f aca="false">'High pensions'!K72</f>
        <v>2359543.38546434</v>
      </c>
      <c r="H72" s="82" t="n">
        <f aca="false">'High pensions'!V72</f>
        <v>12981511.5289759</v>
      </c>
      <c r="I72" s="82" t="n">
        <f aca="false">'High pensions'!M72</f>
        <v>72975.5686226091</v>
      </c>
      <c r="J72" s="82" t="n">
        <f aca="false">'High pensions'!W72</f>
        <v>401490.047287917</v>
      </c>
      <c r="K72" s="9"/>
      <c r="L72" s="82" t="n">
        <f aca="false">'High pensions'!N72</f>
        <v>4722460.84796963</v>
      </c>
      <c r="M72" s="67"/>
      <c r="N72" s="82" t="n">
        <f aca="false">'High pensions'!L72</f>
        <v>1280839.02350917</v>
      </c>
      <c r="O72" s="9"/>
      <c r="P72" s="82" t="n">
        <f aca="false">'High pensions'!X72</f>
        <v>31551670.1884883</v>
      </c>
      <c r="Q72" s="67"/>
      <c r="R72" s="82" t="n">
        <f aca="false">'High SIPA income'!G67</f>
        <v>29241205.6490484</v>
      </c>
      <c r="S72" s="67"/>
      <c r="T72" s="82" t="n">
        <f aca="false">'High SIPA income'!J67</f>
        <v>111806284.18414</v>
      </c>
      <c r="U72" s="9"/>
      <c r="V72" s="82" t="n">
        <f aca="false">'High SIPA income'!F67</f>
        <v>119210.223705619</v>
      </c>
      <c r="W72" s="67"/>
      <c r="X72" s="82" t="n">
        <f aca="false">'High SIPA income'!M67</f>
        <v>299421.71268734</v>
      </c>
      <c r="Y72" s="9"/>
      <c r="Z72" s="9" t="n">
        <f aca="false">R72+V72-N72-L72-F72</f>
        <v>-6132083.36675339</v>
      </c>
      <c r="AA72" s="9"/>
      <c r="AB72" s="9" t="n">
        <f aca="false">T72-P72-D72</f>
        <v>-81986260.206793</v>
      </c>
      <c r="AC72" s="50"/>
      <c r="AD72" s="9"/>
      <c r="AE72" s="9"/>
      <c r="AF72" s="9"/>
      <c r="AG72" s="9" t="n">
        <f aca="false">BF72/100*$AG$57</f>
        <v>7345413068.08486</v>
      </c>
      <c r="AH72" s="40" t="n">
        <f aca="false">(AG72-AG71)/AG71</f>
        <v>0.00715146608139936</v>
      </c>
      <c r="AI72" s="40"/>
      <c r="AJ72" s="40" t="n">
        <f aca="false">AB72/AG72</f>
        <v>-0.0111615588458892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13366277</v>
      </c>
      <c r="AX72" s="7"/>
      <c r="AY72" s="40" t="n">
        <f aca="false">(AW72-AW71)/AW71</f>
        <v>0.00190257100441912</v>
      </c>
      <c r="AZ72" s="12" t="n">
        <f aca="false">workers_and_wage_high!B60</f>
        <v>7835.48064273713</v>
      </c>
      <c r="BA72" s="40" t="n">
        <f aca="false">(AZ72-AZ71)/AZ71</f>
        <v>0.00523892764514805</v>
      </c>
      <c r="BB72" s="39"/>
      <c r="BC72" s="39"/>
      <c r="BD72" s="39"/>
      <c r="BE72" s="39"/>
      <c r="BF72" s="7" t="n">
        <f aca="false">BF71*(1+AY72)*(1+BA72)*(1-BE72)</f>
        <v>115.273164635598</v>
      </c>
      <c r="BG72" s="7"/>
      <c r="BH72" s="7"/>
      <c r="BI72" s="40" t="n">
        <f aca="false">T79/AG79</f>
        <v>0.0176905621014341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163166499.490929</v>
      </c>
      <c r="E73" s="9"/>
      <c r="F73" s="82" t="n">
        <f aca="false">'High pensions'!I73</f>
        <v>29657442.7210453</v>
      </c>
      <c r="G73" s="82" t="n">
        <f aca="false">'High pensions'!K73</f>
        <v>2432366.31375977</v>
      </c>
      <c r="H73" s="82" t="n">
        <f aca="false">'High pensions'!V73</f>
        <v>13382161.7942198</v>
      </c>
      <c r="I73" s="82" t="n">
        <f aca="false">'High pensions'!M73</f>
        <v>75227.8241369003</v>
      </c>
      <c r="J73" s="82" t="n">
        <f aca="false">'High pensions'!W73</f>
        <v>413881.292604738</v>
      </c>
      <c r="K73" s="9"/>
      <c r="L73" s="82" t="n">
        <f aca="false">'High pensions'!N73</f>
        <v>4755636.65410884</v>
      </c>
      <c r="M73" s="67"/>
      <c r="N73" s="82" t="n">
        <f aca="false">'High pensions'!L73</f>
        <v>1289090.1482449</v>
      </c>
      <c r="O73" s="9"/>
      <c r="P73" s="82" t="n">
        <f aca="false">'High pensions'!X73</f>
        <v>31769214.8580764</v>
      </c>
      <c r="Q73" s="67"/>
      <c r="R73" s="82" t="n">
        <f aca="false">'High SIPA income'!G68</f>
        <v>34110068.4427714</v>
      </c>
      <c r="S73" s="67"/>
      <c r="T73" s="82" t="n">
        <f aca="false">'High SIPA income'!J68</f>
        <v>130422803.068555</v>
      </c>
      <c r="U73" s="9"/>
      <c r="V73" s="82" t="n">
        <f aca="false">'High SIPA income'!F68</f>
        <v>118072.293965687</v>
      </c>
      <c r="W73" s="67"/>
      <c r="X73" s="82" t="n">
        <f aca="false">'High SIPA income'!M68</f>
        <v>296563.561254876</v>
      </c>
      <c r="Y73" s="9"/>
      <c r="Z73" s="9" t="n">
        <f aca="false">R73+V73-N73-L73-F73</f>
        <v>-1474028.78666196</v>
      </c>
      <c r="AA73" s="9"/>
      <c r="AB73" s="9" t="n">
        <f aca="false">T73-P73-D73</f>
        <v>-64512911.2804495</v>
      </c>
      <c r="AC73" s="50"/>
      <c r="AD73" s="9"/>
      <c r="AE73" s="9"/>
      <c r="AF73" s="9"/>
      <c r="AG73" s="9" t="n">
        <f aca="false">BF73/100*$AG$57</f>
        <v>7436576670.32721</v>
      </c>
      <c r="AH73" s="40" t="n">
        <f aca="false">(AG73-AG72)/AG72</f>
        <v>0.0124109565244808</v>
      </c>
      <c r="AI73" s="40" t="n">
        <f aca="false">(AG73-AG69)/AG69</f>
        <v>0.0480747810355238</v>
      </c>
      <c r="AJ73" s="40" t="n">
        <f aca="false">AB73/AG73</f>
        <v>-0.00867508184752042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13428299</v>
      </c>
      <c r="AX73" s="7"/>
      <c r="AY73" s="40" t="n">
        <f aca="false">(AW73-AW72)/AW72</f>
        <v>0.00464018514654455</v>
      </c>
      <c r="AZ73" s="12" t="n">
        <f aca="false">workers_and_wage_high!B61</f>
        <v>7896.08714605162</v>
      </c>
      <c r="BA73" s="40" t="n">
        <f aca="false">(AZ73-AZ72)/AZ72</f>
        <v>0.00773488010217596</v>
      </c>
      <c r="BB73" s="39"/>
      <c r="BC73" s="39"/>
      <c r="BD73" s="39"/>
      <c r="BE73" s="39"/>
      <c r="BF73" s="7" t="n">
        <f aca="false">BF72*(1+AY73)*(1+BA73)*(1-BE73)</f>
        <v>116.70381487033</v>
      </c>
      <c r="BG73" s="7"/>
      <c r="BH73" s="7"/>
      <c r="BI73" s="40" t="n">
        <f aca="false">T80/AG80</f>
        <v>0.0154222033307579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164717076.559389</v>
      </c>
      <c r="E74" s="6"/>
      <c r="F74" s="81" t="n">
        <f aca="false">'High pensions'!I74</f>
        <v>29939278.4577677</v>
      </c>
      <c r="G74" s="81" t="n">
        <f aca="false">'High pensions'!K74</f>
        <v>2460739.57962795</v>
      </c>
      <c r="H74" s="81" t="n">
        <f aca="false">'High pensions'!V74</f>
        <v>13538263.1315597</v>
      </c>
      <c r="I74" s="81" t="n">
        <f aca="false">'High pensions'!M74</f>
        <v>76105.3478235444</v>
      </c>
      <c r="J74" s="81" t="n">
        <f aca="false">'High pensions'!W74</f>
        <v>418709.169017308</v>
      </c>
      <c r="K74" s="6"/>
      <c r="L74" s="81" t="n">
        <f aca="false">'High pensions'!N74</f>
        <v>5825401.50844472</v>
      </c>
      <c r="M74" s="8"/>
      <c r="N74" s="81" t="n">
        <f aca="false">'High pensions'!L74</f>
        <v>1303791.34040323</v>
      </c>
      <c r="O74" s="6"/>
      <c r="P74" s="81" t="n">
        <f aca="false">'High pensions'!X74</f>
        <v>37401111.3943757</v>
      </c>
      <c r="Q74" s="8"/>
      <c r="R74" s="81" t="n">
        <f aca="false">'High SIPA income'!G69</f>
        <v>29858505.049453</v>
      </c>
      <c r="S74" s="8"/>
      <c r="T74" s="81" t="n">
        <f aca="false">'High SIPA income'!J69</f>
        <v>114166581.943976</v>
      </c>
      <c r="U74" s="6"/>
      <c r="V74" s="81" t="n">
        <f aca="false">'High SIPA income'!F69</f>
        <v>120378.65867126</v>
      </c>
      <c r="W74" s="8"/>
      <c r="X74" s="81" t="n">
        <f aca="false">'High SIPA income'!M69</f>
        <v>302356.484451881</v>
      </c>
      <c r="Y74" s="6"/>
      <c r="Z74" s="6" t="n">
        <f aca="false">R74+V74-N74-L74-F74</f>
        <v>-7089587.59849136</v>
      </c>
      <c r="AA74" s="6"/>
      <c r="AB74" s="6" t="n">
        <f aca="false">T74-P74-D74</f>
        <v>-87951606.0097891</v>
      </c>
      <c r="AC74" s="50"/>
      <c r="AD74" s="6"/>
      <c r="AE74" s="6"/>
      <c r="AF74" s="6"/>
      <c r="AG74" s="6" t="n">
        <f aca="false">BF74/100*$AG$57</f>
        <v>7468363239.94995</v>
      </c>
      <c r="AH74" s="61" t="n">
        <f aca="false">(AG74-AG73)/AG73</f>
        <v>0.00427435512761818</v>
      </c>
      <c r="AI74" s="61"/>
      <c r="AJ74" s="61" t="n">
        <f aca="false">AB74/AG74</f>
        <v>-0.0117765570827241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0.00817553316688978</v>
      </c>
      <c r="AV74" s="5"/>
      <c r="AW74" s="5" t="n">
        <f aca="false">workers_and_wage_high!C62</f>
        <v>13452047</v>
      </c>
      <c r="AX74" s="5"/>
      <c r="AY74" s="61" t="n">
        <f aca="false">(AW74-AW73)/AW73</f>
        <v>0.00176850396316019</v>
      </c>
      <c r="AZ74" s="11" t="n">
        <f aca="false">workers_and_wage_high!B62</f>
        <v>7915.83863463538</v>
      </c>
      <c r="BA74" s="61" t="n">
        <f aca="false">(AZ74-AZ73)/AZ73</f>
        <v>0.0025014273802226</v>
      </c>
      <c r="BB74" s="66"/>
      <c r="BC74" s="66"/>
      <c r="BD74" s="66"/>
      <c r="BE74" s="66"/>
      <c r="BF74" s="5" t="n">
        <f aca="false">BF73*(1+AY74)*(1+BA74)*(1-BE74)</f>
        <v>117.202648419833</v>
      </c>
      <c r="BG74" s="5"/>
      <c r="BH74" s="5"/>
      <c r="BI74" s="61" t="n">
        <f aca="false">T81/AG81</f>
        <v>0.0177554885403072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166008881.837229</v>
      </c>
      <c r="E75" s="9"/>
      <c r="F75" s="82" t="n">
        <f aca="false">'High pensions'!I75</f>
        <v>30174079.3584048</v>
      </c>
      <c r="G75" s="82" t="n">
        <f aca="false">'High pensions'!K75</f>
        <v>2517073.43167703</v>
      </c>
      <c r="H75" s="82" t="n">
        <f aca="false">'High pensions'!V75</f>
        <v>13848195.3643603</v>
      </c>
      <c r="I75" s="82" t="n">
        <f aca="false">'High pensions'!M75</f>
        <v>77847.6319075367</v>
      </c>
      <c r="J75" s="82" t="n">
        <f aca="false">'High pensions'!W75</f>
        <v>428294.701990522</v>
      </c>
      <c r="K75" s="9"/>
      <c r="L75" s="82" t="n">
        <f aca="false">'High pensions'!N75</f>
        <v>4891162.11385073</v>
      </c>
      <c r="M75" s="67"/>
      <c r="N75" s="82" t="n">
        <f aca="false">'High pensions'!L75</f>
        <v>1315719.43842633</v>
      </c>
      <c r="O75" s="9"/>
      <c r="P75" s="82" t="n">
        <f aca="false">'High pensions'!X75</f>
        <v>32618963.6106054</v>
      </c>
      <c r="Q75" s="67"/>
      <c r="R75" s="82" t="n">
        <f aca="false">'High SIPA income'!G70</f>
        <v>34475758.7842126</v>
      </c>
      <c r="S75" s="67"/>
      <c r="T75" s="82" t="n">
        <f aca="false">'High SIPA income'!J70</f>
        <v>131821051.784059</v>
      </c>
      <c r="U75" s="9"/>
      <c r="V75" s="82" t="n">
        <f aca="false">'High SIPA income'!F70</f>
        <v>127003.626608087</v>
      </c>
      <c r="W75" s="67"/>
      <c r="X75" s="82" t="n">
        <f aca="false">'High SIPA income'!M70</f>
        <v>318996.493877934</v>
      </c>
      <c r="Y75" s="9"/>
      <c r="Z75" s="9" t="n">
        <f aca="false">R75+V75-N75-L75-F75</f>
        <v>-1778198.49986118</v>
      </c>
      <c r="AA75" s="9"/>
      <c r="AB75" s="9" t="n">
        <f aca="false">T75-P75-D75</f>
        <v>-66806793.6637748</v>
      </c>
      <c r="AC75" s="50"/>
      <c r="AD75" s="9"/>
      <c r="AE75" s="9"/>
      <c r="AF75" s="9"/>
      <c r="AG75" s="9" t="n">
        <f aca="false">BF75/100*$AG$57</f>
        <v>7529131450.81872</v>
      </c>
      <c r="AH75" s="40" t="n">
        <f aca="false">(AG75-AG74)/AG74</f>
        <v>0.00813675084035921</v>
      </c>
      <c r="AI75" s="40"/>
      <c r="AJ75" s="40" t="n">
        <f aca="false">AB75/AG75</f>
        <v>-0.00887310762206312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13533102</v>
      </c>
      <c r="AX75" s="7"/>
      <c r="AY75" s="40" t="n">
        <f aca="false">(AW75-AW74)/AW74</f>
        <v>0.00602547701476214</v>
      </c>
      <c r="AZ75" s="12" t="n">
        <f aca="false">workers_and_wage_high!B63</f>
        <v>7932.45103988633</v>
      </c>
      <c r="BA75" s="40" t="n">
        <f aca="false">(AZ75-AZ74)/AZ74</f>
        <v>0.00209862858728184</v>
      </c>
      <c r="BB75" s="39"/>
      <c r="BC75" s="39"/>
      <c r="BD75" s="39"/>
      <c r="BE75" s="39"/>
      <c r="BF75" s="7" t="n">
        <f aca="false">BF74*(1+AY75)*(1+BA75)*(1-BE75)</f>
        <v>118.156297167856</v>
      </c>
      <c r="BG75" s="7"/>
      <c r="BH75" s="7"/>
      <c r="BI75" s="40" t="n">
        <f aca="false">T82/AG82</f>
        <v>0.0155077726853399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167636059.366282</v>
      </c>
      <c r="E76" s="9"/>
      <c r="F76" s="82" t="n">
        <f aca="false">'High pensions'!I76</f>
        <v>30469838.1355767</v>
      </c>
      <c r="G76" s="82" t="n">
        <f aca="false">'High pensions'!K76</f>
        <v>2621124.28676004</v>
      </c>
      <c r="H76" s="82" t="n">
        <f aca="false">'High pensions'!V76</f>
        <v>14420652.4690615</v>
      </c>
      <c r="I76" s="82" t="n">
        <f aca="false">'High pensions'!M76</f>
        <v>81065.6995905167</v>
      </c>
      <c r="J76" s="82" t="n">
        <f aca="false">'High pensions'!W76</f>
        <v>445999.56089881</v>
      </c>
      <c r="K76" s="9"/>
      <c r="L76" s="82" t="n">
        <f aca="false">'High pensions'!N76</f>
        <v>4871395.16909264</v>
      </c>
      <c r="M76" s="67"/>
      <c r="N76" s="82" t="n">
        <f aca="false">'High pensions'!L76</f>
        <v>1331148.03675006</v>
      </c>
      <c r="O76" s="9"/>
      <c r="P76" s="82" t="n">
        <f aca="false">'High pensions'!X76</f>
        <v>32601276.4360923</v>
      </c>
      <c r="Q76" s="67"/>
      <c r="R76" s="82" t="n">
        <f aca="false">'High SIPA income'!G71</f>
        <v>30400055.3634106</v>
      </c>
      <c r="S76" s="67"/>
      <c r="T76" s="82" t="n">
        <f aca="false">'High SIPA income'!J71</f>
        <v>116237246.506479</v>
      </c>
      <c r="U76" s="9"/>
      <c r="V76" s="82" t="n">
        <f aca="false">'High SIPA income'!F71</f>
        <v>124422.614285234</v>
      </c>
      <c r="W76" s="67"/>
      <c r="X76" s="82" t="n">
        <f aca="false">'High SIPA income'!M71</f>
        <v>312513.735049428</v>
      </c>
      <c r="Y76" s="9"/>
      <c r="Z76" s="9" t="n">
        <f aca="false">R76+V76-N76-L76-F76</f>
        <v>-6147903.36372352</v>
      </c>
      <c r="AA76" s="9"/>
      <c r="AB76" s="9" t="n">
        <f aca="false">T76-P76-D76</f>
        <v>-84000089.295895</v>
      </c>
      <c r="AC76" s="50"/>
      <c r="AD76" s="9"/>
      <c r="AE76" s="9"/>
      <c r="AF76" s="9"/>
      <c r="AG76" s="9" t="n">
        <f aca="false">BF76/100*$AG$57</f>
        <v>7601375301.0153</v>
      </c>
      <c r="AH76" s="40" t="n">
        <f aca="false">(AG76-AG75)/AG75</f>
        <v>0.00959524357736076</v>
      </c>
      <c r="AI76" s="40"/>
      <c r="AJ76" s="40" t="n">
        <f aca="false">AB76/AG76</f>
        <v>-0.0110506435966496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13585493</v>
      </c>
      <c r="AX76" s="7"/>
      <c r="AY76" s="40" t="n">
        <f aca="false">(AW76-AW75)/AW75</f>
        <v>0.00387132233245563</v>
      </c>
      <c r="AZ76" s="12" t="n">
        <f aca="false">workers_and_wage_high!B64</f>
        <v>7977.68066645429</v>
      </c>
      <c r="BA76" s="40" t="n">
        <f aca="false">(AZ76-AZ75)/AZ75</f>
        <v>0.00570184755512873</v>
      </c>
      <c r="BB76" s="39"/>
      <c r="BC76" s="39"/>
      <c r="BD76" s="39"/>
      <c r="BE76" s="39"/>
      <c r="BF76" s="7" t="n">
        <f aca="false">BF75*(1+AY76)*(1+BA76)*(1-BE76)</f>
        <v>119.29003561938</v>
      </c>
      <c r="BG76" s="7"/>
      <c r="BH76" s="7"/>
      <c r="BI76" s="40" t="n">
        <f aca="false">T83/AG83</f>
        <v>0.0178556284368568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169209220.231722</v>
      </c>
      <c r="E77" s="9"/>
      <c r="F77" s="82" t="n">
        <f aca="false">'High pensions'!I77</f>
        <v>30755778.7447297</v>
      </c>
      <c r="G77" s="82" t="n">
        <f aca="false">'High pensions'!K77</f>
        <v>2696915.26472182</v>
      </c>
      <c r="H77" s="82" t="n">
        <f aca="false">'High pensions'!V77</f>
        <v>14837632.0678535</v>
      </c>
      <c r="I77" s="82" t="n">
        <f aca="false">'High pensions'!M77</f>
        <v>83409.7504553138</v>
      </c>
      <c r="J77" s="82" t="n">
        <f aca="false">'High pensions'!W77</f>
        <v>458895.837150107</v>
      </c>
      <c r="K77" s="9"/>
      <c r="L77" s="82" t="n">
        <f aca="false">'High pensions'!N77</f>
        <v>4942888.84082566</v>
      </c>
      <c r="M77" s="67"/>
      <c r="N77" s="82" t="n">
        <f aca="false">'High pensions'!L77</f>
        <v>1345856.62758188</v>
      </c>
      <c r="O77" s="9"/>
      <c r="P77" s="82" t="n">
        <f aca="false">'High pensions'!X77</f>
        <v>33053179.7656023</v>
      </c>
      <c r="Q77" s="67"/>
      <c r="R77" s="82" t="n">
        <f aca="false">'High SIPA income'!G72</f>
        <v>35341337.069267</v>
      </c>
      <c r="S77" s="67"/>
      <c r="T77" s="82" t="n">
        <f aca="false">'High SIPA income'!J72</f>
        <v>135130665.378106</v>
      </c>
      <c r="U77" s="9"/>
      <c r="V77" s="82" t="n">
        <f aca="false">'High SIPA income'!F72</f>
        <v>127988.191858692</v>
      </c>
      <c r="W77" s="67"/>
      <c r="X77" s="82" t="n">
        <f aca="false">'High SIPA income'!M72</f>
        <v>321469.437929417</v>
      </c>
      <c r="Y77" s="9"/>
      <c r="Z77" s="9" t="n">
        <f aca="false">R77+V77-N77-L77-F77</f>
        <v>-1575198.95201156</v>
      </c>
      <c r="AA77" s="9"/>
      <c r="AB77" s="9" t="n">
        <f aca="false">T77-P77-D77</f>
        <v>-67131734.6192184</v>
      </c>
      <c r="AC77" s="50"/>
      <c r="AD77" s="9"/>
      <c r="AE77" s="9"/>
      <c r="AF77" s="9"/>
      <c r="AG77" s="9" t="n">
        <f aca="false">BF77/100*$AG$57</f>
        <v>7682677962.66556</v>
      </c>
      <c r="AH77" s="40" t="n">
        <f aca="false">(AG77-AG76)/AG76</f>
        <v>0.010695783122221</v>
      </c>
      <c r="AI77" s="40" t="n">
        <f aca="false">(AG77-AG73)/AG73</f>
        <v>0.033093357770427</v>
      </c>
      <c r="AJ77" s="40" t="n">
        <f aca="false">AB77/AG77</f>
        <v>-0.00873806437617834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13678124</v>
      </c>
      <c r="AX77" s="7"/>
      <c r="AY77" s="40" t="n">
        <f aca="false">(AW77-AW76)/AW76</f>
        <v>0.00681837604273912</v>
      </c>
      <c r="AZ77" s="12" t="n">
        <f aca="false">workers_and_wage_high!B65</f>
        <v>8008.40389939282</v>
      </c>
      <c r="BA77" s="40" t="n">
        <f aca="false">(AZ77-AZ76)/AZ76</f>
        <v>0.00385114850080689</v>
      </c>
      <c r="BB77" s="39"/>
      <c r="BC77" s="39"/>
      <c r="BD77" s="39"/>
      <c r="BE77" s="39"/>
      <c r="BF77" s="7" t="n">
        <f aca="false">BF76*(1+AY77)*(1+BA77)*(1-BE77)</f>
        <v>120.565935969007</v>
      </c>
      <c r="BG77" s="7"/>
      <c r="BH77" s="7"/>
      <c r="BI77" s="40" t="n">
        <f aca="false">T84/AG84</f>
        <v>0.0155217218199198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170133796.379539</v>
      </c>
      <c r="E78" s="6"/>
      <c r="F78" s="81" t="n">
        <f aca="false">'High pensions'!I78</f>
        <v>30923831.4040113</v>
      </c>
      <c r="G78" s="81" t="n">
        <f aca="false">'High pensions'!K78</f>
        <v>2839605.56530047</v>
      </c>
      <c r="H78" s="81" t="n">
        <f aca="false">'High pensions'!V78</f>
        <v>15622672.0011922</v>
      </c>
      <c r="I78" s="81" t="n">
        <f aca="false">'High pensions'!M78</f>
        <v>87822.8525350662</v>
      </c>
      <c r="J78" s="81" t="n">
        <f aca="false">'High pensions'!W78</f>
        <v>483175.422717286</v>
      </c>
      <c r="K78" s="6"/>
      <c r="L78" s="81" t="n">
        <f aca="false">'High pensions'!N78</f>
        <v>5885236.33565404</v>
      </c>
      <c r="M78" s="8"/>
      <c r="N78" s="81" t="n">
        <f aca="false">'High pensions'!L78</f>
        <v>1354057.48160937</v>
      </c>
      <c r="O78" s="6"/>
      <c r="P78" s="81" t="n">
        <f aca="false">'High pensions'!X78</f>
        <v>37988144.0752144</v>
      </c>
      <c r="Q78" s="8"/>
      <c r="R78" s="81" t="n">
        <f aca="false">'High SIPA income'!G73</f>
        <v>31039653.8417306</v>
      </c>
      <c r="S78" s="8"/>
      <c r="T78" s="81" t="n">
        <f aca="false">'High SIPA income'!J73</f>
        <v>118682806.723423</v>
      </c>
      <c r="U78" s="6"/>
      <c r="V78" s="81" t="n">
        <f aca="false">'High SIPA income'!F73</f>
        <v>128118.070325363</v>
      </c>
      <c r="W78" s="8"/>
      <c r="X78" s="81" t="n">
        <f aca="false">'High SIPA income'!M73</f>
        <v>321795.655192692</v>
      </c>
      <c r="Y78" s="6"/>
      <c r="Z78" s="6" t="n">
        <f aca="false">R78+V78-N78-L78-F78</f>
        <v>-6995353.30921876</v>
      </c>
      <c r="AA78" s="6"/>
      <c r="AB78" s="6" t="n">
        <f aca="false">T78-P78-D78</f>
        <v>-89439133.731331</v>
      </c>
      <c r="AC78" s="50"/>
      <c r="AD78" s="6"/>
      <c r="AE78" s="6"/>
      <c r="AF78" s="6"/>
      <c r="AG78" s="6" t="n">
        <f aca="false">BF78/100*$AG$57</f>
        <v>7734689693.40756</v>
      </c>
      <c r="AH78" s="61" t="n">
        <f aca="false">(AG78-AG77)/AG77</f>
        <v>0.00677000012167006</v>
      </c>
      <c r="AI78" s="61"/>
      <c r="AJ78" s="61" t="n">
        <f aca="false">AB78/AG78</f>
        <v>-0.0115633771071077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0.00654634449526212</v>
      </c>
      <c r="AV78" s="5"/>
      <c r="AW78" s="5" t="n">
        <f aca="false">workers_and_wage_high!C66</f>
        <v>13702744</v>
      </c>
      <c r="AX78" s="5"/>
      <c r="AY78" s="61" t="n">
        <f aca="false">(AW78-AW77)/AW77</f>
        <v>0.00179995443819635</v>
      </c>
      <c r="AZ78" s="11" t="n">
        <f aca="false">workers_and_wage_high!B66</f>
        <v>8048.13451931884</v>
      </c>
      <c r="BA78" s="61" t="n">
        <f aca="false">(AZ78-AZ77)/AZ77</f>
        <v>0.00496111590088958</v>
      </c>
      <c r="BB78" s="66"/>
      <c r="BC78" s="66"/>
      <c r="BD78" s="66"/>
      <c r="BE78" s="66"/>
      <c r="BF78" s="5" t="n">
        <f aca="false">BF77*(1+AY78)*(1+BA78)*(1-BE78)</f>
        <v>121.382167370186</v>
      </c>
      <c r="BG78" s="5"/>
      <c r="BH78" s="5"/>
      <c r="BI78" s="61" t="n">
        <f aca="false">T85/AG85</f>
        <v>0.0178353701513731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171060568.751294</v>
      </c>
      <c r="E79" s="9"/>
      <c r="F79" s="82" t="n">
        <f aca="false">'High pensions'!I79</f>
        <v>31092283.2529907</v>
      </c>
      <c r="G79" s="82" t="n">
        <f aca="false">'High pensions'!K79</f>
        <v>2915154.49965688</v>
      </c>
      <c r="H79" s="82" t="n">
        <f aca="false">'High pensions'!V79</f>
        <v>16038319.9474819</v>
      </c>
      <c r="I79" s="82" t="n">
        <f aca="false">'High pensions'!M79</f>
        <v>90159.4175151615</v>
      </c>
      <c r="J79" s="82" t="n">
        <f aca="false">'High pensions'!W79</f>
        <v>496030.513839647</v>
      </c>
      <c r="K79" s="9"/>
      <c r="L79" s="82" t="n">
        <f aca="false">'High pensions'!N79</f>
        <v>4884908.53261982</v>
      </c>
      <c r="M79" s="67"/>
      <c r="N79" s="82" t="n">
        <f aca="false">'High pensions'!L79</f>
        <v>1362323.45988172</v>
      </c>
      <c r="O79" s="9"/>
      <c r="P79" s="82" t="n">
        <f aca="false">'High pensions'!X79</f>
        <v>32842915.3235081</v>
      </c>
      <c r="Q79" s="67"/>
      <c r="R79" s="82" t="n">
        <f aca="false">'High SIPA income'!G74</f>
        <v>35990282.8621963</v>
      </c>
      <c r="S79" s="67"/>
      <c r="T79" s="82" t="n">
        <f aca="false">'High SIPA income'!J74</f>
        <v>137611965.862607</v>
      </c>
      <c r="U79" s="9"/>
      <c r="V79" s="82" t="n">
        <f aca="false">'High SIPA income'!F74</f>
        <v>125029.826120818</v>
      </c>
      <c r="W79" s="67"/>
      <c r="X79" s="82" t="n">
        <f aca="false">'High SIPA income'!M74</f>
        <v>314038.876116387</v>
      </c>
      <c r="Y79" s="9"/>
      <c r="Z79" s="9" t="n">
        <f aca="false">R79+V79-N79-L79-F79</f>
        <v>-1224202.55717513</v>
      </c>
      <c r="AA79" s="9"/>
      <c r="AB79" s="9" t="n">
        <f aca="false">T79-P79-D79</f>
        <v>-66291518.2121948</v>
      </c>
      <c r="AC79" s="50"/>
      <c r="AD79" s="9"/>
      <c r="AE79" s="9"/>
      <c r="AF79" s="9"/>
      <c r="AG79" s="9" t="n">
        <f aca="false">BF79/100*$AG$57</f>
        <v>7778835125.39443</v>
      </c>
      <c r="AH79" s="40" t="n">
        <f aca="false">(AG79-AG78)/AG78</f>
        <v>0.00570745999344974</v>
      </c>
      <c r="AI79" s="40"/>
      <c r="AJ79" s="40" t="n">
        <f aca="false">AB79/AG79</f>
        <v>-0.00852203667304666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13711804</v>
      </c>
      <c r="AX79" s="7"/>
      <c r="AY79" s="40" t="n">
        <f aca="false">(AW79-AW78)/AW78</f>
        <v>0.000661181439279607</v>
      </c>
      <c r="AZ79" s="12" t="n">
        <f aca="false">workers_and_wage_high!B67</f>
        <v>8088.72081304066</v>
      </c>
      <c r="BA79" s="40" t="n">
        <f aca="false">(AZ79-AZ78)/AZ78</f>
        <v>0.00504294425303072</v>
      </c>
      <c r="BB79" s="39"/>
      <c r="BC79" s="39"/>
      <c r="BD79" s="39"/>
      <c r="BE79" s="39"/>
      <c r="BF79" s="7" t="n">
        <f aca="false">BF78*(1+AY79)*(1+BA79)*(1-BE79)</f>
        <v>122.07495123437</v>
      </c>
      <c r="BG79" s="7"/>
      <c r="BH79" s="7"/>
      <c r="BI79" s="40" t="n">
        <f aca="false">T86/AG86</f>
        <v>0.0155939690088902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172426224.14825</v>
      </c>
      <c r="E80" s="9"/>
      <c r="F80" s="82" t="n">
        <f aca="false">'High pensions'!I80</f>
        <v>31340507.2869577</v>
      </c>
      <c r="G80" s="82" t="n">
        <f aca="false">'High pensions'!K80</f>
        <v>3022160.4596968</v>
      </c>
      <c r="H80" s="82" t="n">
        <f aca="false">'High pensions'!V80</f>
        <v>16627035.1677591</v>
      </c>
      <c r="I80" s="82" t="n">
        <f aca="false">'High pensions'!M80</f>
        <v>93468.8801968074</v>
      </c>
      <c r="J80" s="82" t="n">
        <f aca="false">'High pensions'!W80</f>
        <v>514238.201064711</v>
      </c>
      <c r="K80" s="9"/>
      <c r="L80" s="82" t="n">
        <f aca="false">'High pensions'!N80</f>
        <v>4936764.8952738</v>
      </c>
      <c r="M80" s="67"/>
      <c r="N80" s="82" t="n">
        <f aca="false">'High pensions'!L80</f>
        <v>1375134.92745653</v>
      </c>
      <c r="O80" s="9"/>
      <c r="P80" s="82" t="n">
        <f aca="false">'High pensions'!X80</f>
        <v>33182483.150437</v>
      </c>
      <c r="Q80" s="67"/>
      <c r="R80" s="82" t="n">
        <f aca="false">'High SIPA income'!G75</f>
        <v>31497595.6890382</v>
      </c>
      <c r="S80" s="67"/>
      <c r="T80" s="82" t="n">
        <f aca="false">'High SIPA income'!J75</f>
        <v>120433787.067202</v>
      </c>
      <c r="U80" s="9"/>
      <c r="V80" s="82" t="n">
        <f aca="false">'High SIPA income'!F75</f>
        <v>132527.046248762</v>
      </c>
      <c r="W80" s="67"/>
      <c r="X80" s="82" t="n">
        <f aca="false">'High SIPA income'!M75</f>
        <v>332869.731569239</v>
      </c>
      <c r="Y80" s="9"/>
      <c r="Z80" s="9" t="n">
        <f aca="false">R80+V80-N80-L80-F80</f>
        <v>-6022284.37440113</v>
      </c>
      <c r="AA80" s="9"/>
      <c r="AB80" s="9" t="n">
        <f aca="false">T80-P80-D80</f>
        <v>-85174920.2314849</v>
      </c>
      <c r="AC80" s="50"/>
      <c r="AD80" s="9"/>
      <c r="AE80" s="9"/>
      <c r="AF80" s="9"/>
      <c r="AG80" s="9" t="n">
        <f aca="false">BF80/100*$AG$57</f>
        <v>7809116796.36655</v>
      </c>
      <c r="AH80" s="40" t="n">
        <f aca="false">(AG80-AG79)/AG79</f>
        <v>0.00389282848703882</v>
      </c>
      <c r="AI80" s="40"/>
      <c r="AJ80" s="40" t="n">
        <f aca="false">AB80/AG80</f>
        <v>-0.0109071131156747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13750907</v>
      </c>
      <c r="AX80" s="7"/>
      <c r="AY80" s="40" t="n">
        <f aca="false">(AW80-AW79)/AW79</f>
        <v>0.00285177646938361</v>
      </c>
      <c r="AZ80" s="12" t="n">
        <f aca="false">workers_and_wage_high!B68</f>
        <v>8097.1176462719</v>
      </c>
      <c r="BA80" s="40" t="n">
        <f aca="false">(AZ80-AZ79)/AZ79</f>
        <v>0.00103809161242187</v>
      </c>
      <c r="BB80" s="39"/>
      <c r="BC80" s="39"/>
      <c r="BD80" s="39"/>
      <c r="BE80" s="39"/>
      <c r="BF80" s="7" t="n">
        <f aca="false">BF79*(1+AY80)*(1+BA80)*(1-BE80)</f>
        <v>122.550168082089</v>
      </c>
      <c r="BG80" s="7"/>
      <c r="BH80" s="7"/>
      <c r="BI80" s="40" t="n">
        <f aca="false">T87/AG87</f>
        <v>0.0180047110951283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173403720.531761</v>
      </c>
      <c r="E81" s="9"/>
      <c r="F81" s="82" t="n">
        <f aca="false">'High pensions'!I81</f>
        <v>31518178.8255056</v>
      </c>
      <c r="G81" s="82" t="n">
        <f aca="false">'High pensions'!K81</f>
        <v>3091229.78304484</v>
      </c>
      <c r="H81" s="82" t="n">
        <f aca="false">'High pensions'!V81</f>
        <v>17007034.2060751</v>
      </c>
      <c r="I81" s="82" t="n">
        <f aca="false">'High pensions'!M81</f>
        <v>95605.0448364392</v>
      </c>
      <c r="J81" s="82" t="n">
        <f aca="false">'High pensions'!W81</f>
        <v>525990.748641501</v>
      </c>
      <c r="K81" s="9"/>
      <c r="L81" s="82" t="n">
        <f aca="false">'High pensions'!N81</f>
        <v>4892201.22816672</v>
      </c>
      <c r="M81" s="67"/>
      <c r="N81" s="82" t="n">
        <f aca="false">'High pensions'!L81</f>
        <v>1384070.67780209</v>
      </c>
      <c r="O81" s="9"/>
      <c r="P81" s="82" t="n">
        <f aca="false">'High pensions'!X81</f>
        <v>33000403.9319003</v>
      </c>
      <c r="Q81" s="67"/>
      <c r="R81" s="82" t="n">
        <f aca="false">'High SIPA income'!G76</f>
        <v>36618914.1044718</v>
      </c>
      <c r="S81" s="67"/>
      <c r="T81" s="82" t="n">
        <f aca="false">'High SIPA income'!J76</f>
        <v>140015591.901986</v>
      </c>
      <c r="U81" s="9"/>
      <c r="V81" s="82" t="n">
        <f aca="false">'High SIPA income'!F76</f>
        <v>130494.211096929</v>
      </c>
      <c r="W81" s="67"/>
      <c r="X81" s="82" t="n">
        <f aca="false">'High SIPA income'!M76</f>
        <v>327763.835750473</v>
      </c>
      <c r="Y81" s="9"/>
      <c r="Z81" s="9" t="n">
        <f aca="false">R81+V81-N81-L81-F81</f>
        <v>-1045042.41590565</v>
      </c>
      <c r="AA81" s="9"/>
      <c r="AB81" s="9" t="n">
        <f aca="false">T81-P81-D81</f>
        <v>-66388532.5616758</v>
      </c>
      <c r="AC81" s="50"/>
      <c r="AD81" s="9"/>
      <c r="AE81" s="9"/>
      <c r="AF81" s="9"/>
      <c r="AG81" s="9" t="n">
        <f aca="false">BF81/100*$AG$57</f>
        <v>7885763975.69307</v>
      </c>
      <c r="AH81" s="40" t="n">
        <f aca="false">(AG81-AG80)/AG80</f>
        <v>0.00981508937888985</v>
      </c>
      <c r="AI81" s="40" t="n">
        <f aca="false">(AG81-AG77)/AG77</f>
        <v>0.0264342738319137</v>
      </c>
      <c r="AJ81" s="40" t="n">
        <f aca="false">AB81/AG81</f>
        <v>-0.00841878260195341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13800117</v>
      </c>
      <c r="AX81" s="7"/>
      <c r="AY81" s="40" t="n">
        <f aca="false">(AW81-AW80)/AW80</f>
        <v>0.00357867302862277</v>
      </c>
      <c r="AZ81" s="12" t="n">
        <f aca="false">workers_and_wage_high!B69</f>
        <v>8147.4345753143</v>
      </c>
      <c r="BA81" s="40" t="n">
        <f aca="false">(AZ81-AZ80)/AZ80</f>
        <v>0.00621417783963735</v>
      </c>
      <c r="BB81" s="39"/>
      <c r="BC81" s="39"/>
      <c r="BD81" s="39"/>
      <c r="BE81" s="39"/>
      <c r="BF81" s="7" t="n">
        <f aca="false">BF80*(1+AY81)*(1+BA81)*(1-BE81)</f>
        <v>123.753008935213</v>
      </c>
      <c r="BG81" s="7"/>
      <c r="BH81" s="7"/>
      <c r="BI81" s="40" t="n">
        <f aca="false">T88/AG88</f>
        <v>0.0156861931040186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174634276.111676</v>
      </c>
      <c r="E82" s="6"/>
      <c r="F82" s="81" t="n">
        <f aca="false">'High pensions'!I82</f>
        <v>31741846.8685184</v>
      </c>
      <c r="G82" s="81" t="n">
        <f aca="false">'High pensions'!K82</f>
        <v>3185024.31118023</v>
      </c>
      <c r="H82" s="81" t="n">
        <f aca="false">'High pensions'!V82</f>
        <v>17523064.0260162</v>
      </c>
      <c r="I82" s="81" t="n">
        <f aca="false">'High pensions'!M82</f>
        <v>98505.9065313465</v>
      </c>
      <c r="J82" s="81" t="n">
        <f aca="false">'High pensions'!W82</f>
        <v>541950.43379431</v>
      </c>
      <c r="K82" s="6"/>
      <c r="L82" s="81" t="n">
        <f aca="false">'High pensions'!N82</f>
        <v>5932659.05546868</v>
      </c>
      <c r="M82" s="8"/>
      <c r="N82" s="81" t="n">
        <f aca="false">'High pensions'!L82</f>
        <v>1394379.7009919</v>
      </c>
      <c r="O82" s="6"/>
      <c r="P82" s="81" t="n">
        <f aca="false">'High pensions'!X82</f>
        <v>38456061.7478353</v>
      </c>
      <c r="Q82" s="8"/>
      <c r="R82" s="81" t="n">
        <f aca="false">'High SIPA income'!G77</f>
        <v>32311377.9109171</v>
      </c>
      <c r="S82" s="8"/>
      <c r="T82" s="81" t="n">
        <f aca="false">'High SIPA income'!J77</f>
        <v>123545353.924445</v>
      </c>
      <c r="U82" s="6"/>
      <c r="V82" s="81" t="n">
        <f aca="false">'High SIPA income'!F77</f>
        <v>129244.223438714</v>
      </c>
      <c r="W82" s="8"/>
      <c r="X82" s="81" t="n">
        <f aca="false">'High SIPA income'!M77</f>
        <v>324624.227134479</v>
      </c>
      <c r="Y82" s="6"/>
      <c r="Z82" s="6" t="n">
        <f aca="false">R82+V82-N82-L82-F82</f>
        <v>-6628263.49062312</v>
      </c>
      <c r="AA82" s="6"/>
      <c r="AB82" s="6" t="n">
        <f aca="false">T82-P82-D82</f>
        <v>-89544983.9350667</v>
      </c>
      <c r="AC82" s="50"/>
      <c r="AD82" s="6"/>
      <c r="AE82" s="6"/>
      <c r="AF82" s="6"/>
      <c r="AG82" s="6" t="n">
        <f aca="false">BF82/100*$AG$57</f>
        <v>7966672998.83994</v>
      </c>
      <c r="AH82" s="61" t="n">
        <f aca="false">(AG82-AG81)/AG81</f>
        <v>0.0102601375588031</v>
      </c>
      <c r="AI82" s="61"/>
      <c r="AJ82" s="61" t="n">
        <f aca="false">AB82/AG82</f>
        <v>-0.0112399472085908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0.00548893662407172</v>
      </c>
      <c r="AV82" s="5"/>
      <c r="AW82" s="5" t="n">
        <f aca="false">workers_and_wage_high!C70</f>
        <v>13872810</v>
      </c>
      <c r="AX82" s="5"/>
      <c r="AY82" s="61" t="n">
        <f aca="false">(AW82-AW81)/AW81</f>
        <v>0.00526756403587013</v>
      </c>
      <c r="AZ82" s="11" t="n">
        <f aca="false">workers_and_wage_high!B70</f>
        <v>8187.89809726187</v>
      </c>
      <c r="BA82" s="61" t="n">
        <f aca="false">(AZ82-AZ81)/AZ81</f>
        <v>0.00496641262639483</v>
      </c>
      <c r="BB82" s="66"/>
      <c r="BC82" s="66"/>
      <c r="BD82" s="66"/>
      <c r="BE82" s="66"/>
      <c r="BF82" s="5" t="n">
        <f aca="false">BF81*(1+AY82)*(1+BA82)*(1-BE82)</f>
        <v>125.022731830204</v>
      </c>
      <c r="BG82" s="5"/>
      <c r="BH82" s="5"/>
      <c r="BI82" s="61" t="n">
        <f aca="false">T89/AG89</f>
        <v>0.0180362510493412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176018934.521882</v>
      </c>
      <c r="E83" s="9"/>
      <c r="F83" s="82" t="n">
        <f aca="false">'High pensions'!I83</f>
        <v>31993524.9250865</v>
      </c>
      <c r="G83" s="82" t="n">
        <f aca="false">'High pensions'!K83</f>
        <v>3305951.83019733</v>
      </c>
      <c r="H83" s="82" t="n">
        <f aca="false">'High pensions'!V83</f>
        <v>18188371.5562619</v>
      </c>
      <c r="I83" s="82" t="n">
        <f aca="false">'High pensions'!M83</f>
        <v>102245.932892701</v>
      </c>
      <c r="J83" s="82" t="n">
        <f aca="false">'High pensions'!W83</f>
        <v>562526.955348307</v>
      </c>
      <c r="K83" s="9"/>
      <c r="L83" s="82" t="n">
        <f aca="false">'High pensions'!N83</f>
        <v>4854368.39725661</v>
      </c>
      <c r="M83" s="67"/>
      <c r="N83" s="82" t="n">
        <f aca="false">'High pensions'!L83</f>
        <v>1407216.65305856</v>
      </c>
      <c r="O83" s="9"/>
      <c r="P83" s="82" t="n">
        <f aca="false">'High pensions'!X83</f>
        <v>32931431.5191524</v>
      </c>
      <c r="Q83" s="67"/>
      <c r="R83" s="82" t="n">
        <f aca="false">'High SIPA income'!G78</f>
        <v>37302295.9339358</v>
      </c>
      <c r="S83" s="67"/>
      <c r="T83" s="82" t="n">
        <f aca="false">'High SIPA income'!J78</f>
        <v>142628561.556806</v>
      </c>
      <c r="U83" s="9"/>
      <c r="V83" s="82" t="n">
        <f aca="false">'High SIPA income'!F78</f>
        <v>131039.315955199</v>
      </c>
      <c r="W83" s="67"/>
      <c r="X83" s="82" t="n">
        <f aca="false">'High SIPA income'!M78</f>
        <v>329132.981996356</v>
      </c>
      <c r="Y83" s="9"/>
      <c r="Z83" s="9" t="n">
        <f aca="false">R83+V83-N83-L83-F83</f>
        <v>-821774.725510646</v>
      </c>
      <c r="AA83" s="9"/>
      <c r="AB83" s="9" t="n">
        <f aca="false">T83-P83-D83</f>
        <v>-66321804.4842282</v>
      </c>
      <c r="AC83" s="50"/>
      <c r="AD83" s="9"/>
      <c r="AE83" s="9"/>
      <c r="AF83" s="9"/>
      <c r="AG83" s="9" t="n">
        <f aca="false">BF83/100*$AG$57</f>
        <v>7987876879.33731</v>
      </c>
      <c r="AH83" s="40" t="n">
        <f aca="false">(AG83-AG82)/AG82</f>
        <v>0.00266157284232227</v>
      </c>
      <c r="AI83" s="40"/>
      <c r="AJ83" s="40" t="n">
        <f aca="false">AB83/AG83</f>
        <v>-0.00830280755275366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13863095</v>
      </c>
      <c r="AX83" s="7"/>
      <c r="AY83" s="40" t="n">
        <f aca="false">(AW83-AW82)/AW82</f>
        <v>-0.000700290712552107</v>
      </c>
      <c r="AZ83" s="12" t="n">
        <f aca="false">workers_and_wage_high!B71</f>
        <v>8215.44398359444</v>
      </c>
      <c r="BA83" s="40" t="n">
        <f aca="false">(AZ83-AZ82)/AZ82</f>
        <v>0.00336421948653566</v>
      </c>
      <c r="BB83" s="39"/>
      <c r="BC83" s="39"/>
      <c r="BD83" s="39"/>
      <c r="BE83" s="39"/>
      <c r="BF83" s="7" t="n">
        <f aca="false">BF82*(1+AY83)*(1+BA83)*(1-BE83)</f>
        <v>125.355488937916</v>
      </c>
      <c r="BG83" s="7"/>
      <c r="BH83" s="7"/>
      <c r="BI83" s="40" t="n">
        <f aca="false">T90/AG90</f>
        <v>0.0157100138715814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176548397.561388</v>
      </c>
      <c r="E84" s="9"/>
      <c r="F84" s="82" t="n">
        <f aca="false">'High pensions'!I84</f>
        <v>32089761.0998898</v>
      </c>
      <c r="G84" s="82" t="n">
        <f aca="false">'High pensions'!K84</f>
        <v>3415195.47708209</v>
      </c>
      <c r="H84" s="82" t="n">
        <f aca="false">'High pensions'!V84</f>
        <v>18789397.8693351</v>
      </c>
      <c r="I84" s="82" t="n">
        <f aca="false">'High pensions'!M84</f>
        <v>105624.602383981</v>
      </c>
      <c r="J84" s="82" t="n">
        <f aca="false">'High pensions'!W84</f>
        <v>581115.398020669</v>
      </c>
      <c r="K84" s="9"/>
      <c r="L84" s="82" t="n">
        <f aca="false">'High pensions'!N84</f>
        <v>4866344.09419063</v>
      </c>
      <c r="M84" s="67"/>
      <c r="N84" s="82" t="n">
        <f aca="false">'High pensions'!L84</f>
        <v>1411539.02732435</v>
      </c>
      <c r="O84" s="9"/>
      <c r="P84" s="82" t="n">
        <f aca="false">'High pensions'!X84</f>
        <v>33017353.8953768</v>
      </c>
      <c r="Q84" s="67"/>
      <c r="R84" s="82" t="n">
        <f aca="false">'High SIPA income'!G79</f>
        <v>32456585.1373372</v>
      </c>
      <c r="S84" s="67"/>
      <c r="T84" s="82" t="n">
        <f aca="false">'High SIPA income'!J79</f>
        <v>124100566.340019</v>
      </c>
      <c r="U84" s="9"/>
      <c r="V84" s="82" t="n">
        <f aca="false">'High SIPA income'!F79</f>
        <v>135127.10916851</v>
      </c>
      <c r="W84" s="67"/>
      <c r="X84" s="82" t="n">
        <f aca="false">'High SIPA income'!M79</f>
        <v>339400.340004707</v>
      </c>
      <c r="Y84" s="9"/>
      <c r="Z84" s="9" t="n">
        <f aca="false">R84+V84-N84-L84-F84</f>
        <v>-5775931.97489906</v>
      </c>
      <c r="AA84" s="9"/>
      <c r="AB84" s="9" t="n">
        <f aca="false">T84-P84-D84</f>
        <v>-85465185.1167456</v>
      </c>
      <c r="AC84" s="50"/>
      <c r="AD84" s="9"/>
      <c r="AE84" s="9"/>
      <c r="AF84" s="9"/>
      <c r="AG84" s="9" t="n">
        <f aca="false">BF84/100*$AG$57</f>
        <v>7995283498.81614</v>
      </c>
      <c r="AH84" s="40" t="n">
        <f aca="false">(AG84-AG83)/AG83</f>
        <v>0.000927232553869694</v>
      </c>
      <c r="AI84" s="40"/>
      <c r="AJ84" s="40" t="n">
        <f aca="false">AB84/AG84</f>
        <v>-0.0106894502401823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13838270</v>
      </c>
      <c r="AX84" s="7"/>
      <c r="AY84" s="40" t="n">
        <f aca="false">(AW84-AW83)/AW83</f>
        <v>-0.00179072566407429</v>
      </c>
      <c r="AZ84" s="12" t="n">
        <f aca="false">workers_and_wage_high!B72</f>
        <v>8237.81327434675</v>
      </c>
      <c r="BA84" s="40" t="n">
        <f aca="false">(AZ84-AZ83)/AZ83</f>
        <v>0.00272283406678652</v>
      </c>
      <c r="BB84" s="39"/>
      <c r="BC84" s="39"/>
      <c r="BD84" s="39"/>
      <c r="BE84" s="39"/>
      <c r="BF84" s="7" t="n">
        <f aca="false">BF83*(1+AY84)*(1+BA84)*(1-BE84)</f>
        <v>125.471722628066</v>
      </c>
      <c r="BG84" s="7"/>
      <c r="BH84" s="7"/>
      <c r="BI84" s="40" t="n">
        <f aca="false">T91/AG91</f>
        <v>0.0181230293764459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177347040.881889</v>
      </c>
      <c r="E85" s="9"/>
      <c r="F85" s="82" t="n">
        <f aca="false">'High pensions'!I85</f>
        <v>32234923.9771116</v>
      </c>
      <c r="G85" s="82" t="n">
        <f aca="false">'High pensions'!K85</f>
        <v>3491762.04855899</v>
      </c>
      <c r="H85" s="82" t="n">
        <f aca="false">'High pensions'!V85</f>
        <v>19210644.5548102</v>
      </c>
      <c r="I85" s="82" t="n">
        <f aca="false">'High pensions'!M85</f>
        <v>107992.640677082</v>
      </c>
      <c r="J85" s="82" t="n">
        <f aca="false">'High pensions'!W85</f>
        <v>594143.646025058</v>
      </c>
      <c r="K85" s="9"/>
      <c r="L85" s="82" t="n">
        <f aca="false">'High pensions'!N85</f>
        <v>4841854.27735037</v>
      </c>
      <c r="M85" s="67"/>
      <c r="N85" s="82" t="n">
        <f aca="false">'High pensions'!L85</f>
        <v>1419521.32023279</v>
      </c>
      <c r="O85" s="9"/>
      <c r="P85" s="82" t="n">
        <f aca="false">'High pensions'!X85</f>
        <v>32934192.3397981</v>
      </c>
      <c r="Q85" s="67"/>
      <c r="R85" s="82" t="n">
        <f aca="false">'High SIPA income'!G80</f>
        <v>37596862.2647009</v>
      </c>
      <c r="S85" s="67"/>
      <c r="T85" s="82" t="n">
        <f aca="false">'High SIPA income'!J80</f>
        <v>143754861.453051</v>
      </c>
      <c r="U85" s="9"/>
      <c r="V85" s="82" t="n">
        <f aca="false">'High SIPA income'!F80</f>
        <v>135348.798748055</v>
      </c>
      <c r="W85" s="67"/>
      <c r="X85" s="82" t="n">
        <f aca="false">'High SIPA income'!M80</f>
        <v>339957.160313645</v>
      </c>
      <c r="Y85" s="9"/>
      <c r="Z85" s="9" t="n">
        <f aca="false">R85+V85-N85-L85-F85</f>
        <v>-764088.511245899</v>
      </c>
      <c r="AA85" s="9"/>
      <c r="AB85" s="9" t="n">
        <f aca="false">T85-P85-D85</f>
        <v>-66526371.7686364</v>
      </c>
      <c r="AC85" s="50"/>
      <c r="AD85" s="9"/>
      <c r="AE85" s="9"/>
      <c r="AF85" s="9"/>
      <c r="AG85" s="9" t="n">
        <f aca="false">BF85/100*$AG$57</f>
        <v>8060099691.39797</v>
      </c>
      <c r="AH85" s="40" t="n">
        <f aca="false">(AG85-AG84)/AG84</f>
        <v>0.00810680354129183</v>
      </c>
      <c r="AI85" s="40" t="n">
        <f aca="false">(AG85-AG81)/AG81</f>
        <v>0.0221076507288663</v>
      </c>
      <c r="AJ85" s="40" t="n">
        <f aca="false">AB85/AG85</f>
        <v>-0.00825379019066423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13931342</v>
      </c>
      <c r="AX85" s="7"/>
      <c r="AY85" s="40" t="n">
        <f aca="false">(AW85-AW84)/AW84</f>
        <v>0.0067256962033549</v>
      </c>
      <c r="AZ85" s="12" t="n">
        <f aca="false">workers_and_wage_high!B73</f>
        <v>8249.11456962973</v>
      </c>
      <c r="BA85" s="40" t="n">
        <f aca="false">(AZ85-AZ84)/AZ84</f>
        <v>0.00137188048655692</v>
      </c>
      <c r="BB85" s="39"/>
      <c r="BC85" s="39"/>
      <c r="BD85" s="39"/>
      <c r="BE85" s="39"/>
      <c r="BF85" s="7" t="n">
        <f aca="false">BF84*(1+AY85)*(1+BA85)*(1-BE85)</f>
        <v>126.488897233399</v>
      </c>
      <c r="BG85" s="7"/>
      <c r="BH85" s="7"/>
      <c r="BI85" s="40" t="n">
        <f aca="false">T92/AG92</f>
        <v>0.0157689712652298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177846378.338997</v>
      </c>
      <c r="E86" s="6"/>
      <c r="F86" s="81" t="n">
        <f aca="false">'High pensions'!I86</f>
        <v>32325684.4707109</v>
      </c>
      <c r="G86" s="81" t="n">
        <f aca="false">'High pensions'!K86</f>
        <v>3571132.98628865</v>
      </c>
      <c r="H86" s="81" t="n">
        <f aca="false">'High pensions'!V86</f>
        <v>19647320.0359861</v>
      </c>
      <c r="I86" s="81" t="n">
        <f aca="false">'High pensions'!M86</f>
        <v>110447.411947071</v>
      </c>
      <c r="J86" s="81" t="n">
        <f aca="false">'High pensions'!W86</f>
        <v>607649.073277917</v>
      </c>
      <c r="K86" s="6"/>
      <c r="L86" s="81" t="n">
        <f aca="false">'High pensions'!N86</f>
        <v>5886945.90366244</v>
      </c>
      <c r="M86" s="8"/>
      <c r="N86" s="81" t="n">
        <f aca="false">'High pensions'!L86</f>
        <v>1423374.91334707</v>
      </c>
      <c r="O86" s="6"/>
      <c r="P86" s="81" t="n">
        <f aca="false">'High pensions'!X86</f>
        <v>38378379.089209</v>
      </c>
      <c r="Q86" s="8"/>
      <c r="R86" s="81" t="n">
        <f aca="false">'High SIPA income'!G81</f>
        <v>33117363.6023445</v>
      </c>
      <c r="S86" s="8"/>
      <c r="T86" s="81" t="n">
        <f aca="false">'High SIPA income'!J81</f>
        <v>126627110.071767</v>
      </c>
      <c r="U86" s="6"/>
      <c r="V86" s="81" t="n">
        <f aca="false">'High SIPA income'!F81</f>
        <v>132279.531914013</v>
      </c>
      <c r="W86" s="8"/>
      <c r="X86" s="81" t="n">
        <f aca="false">'High SIPA income'!M81</f>
        <v>332248.046920713</v>
      </c>
      <c r="Y86" s="6"/>
      <c r="Z86" s="6" t="n">
        <f aca="false">R86+V86-N86-L86-F86</f>
        <v>-6386362.15346188</v>
      </c>
      <c r="AA86" s="6"/>
      <c r="AB86" s="6" t="n">
        <f aca="false">T86-P86-D86</f>
        <v>-89597647.3564391</v>
      </c>
      <c r="AC86" s="50"/>
      <c r="AD86" s="6"/>
      <c r="AE86" s="6"/>
      <c r="AF86" s="6"/>
      <c r="AG86" s="6" t="n">
        <f aca="false">BF86/100*$AG$57</f>
        <v>8120261749.88396</v>
      </c>
      <c r="AH86" s="61" t="n">
        <f aca="false">(AG86-AG85)/AG85</f>
        <v>0.00746418292446131</v>
      </c>
      <c r="AI86" s="61"/>
      <c r="AJ86" s="61" t="n">
        <f aca="false">AB86/AG86</f>
        <v>-0.0110338373461569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0.0087472857415887</v>
      </c>
      <c r="AV86" s="5"/>
      <c r="AW86" s="5" t="n">
        <f aca="false">workers_and_wage_high!C74</f>
        <v>13918040</v>
      </c>
      <c r="AX86" s="5"/>
      <c r="AY86" s="61" t="n">
        <f aca="false">(AW86-AW85)/AW85</f>
        <v>-0.000954825457590518</v>
      </c>
      <c r="AZ86" s="11" t="n">
        <f aca="false">workers_and_wage_high!B74</f>
        <v>8318.6303097343</v>
      </c>
      <c r="BA86" s="61" t="n">
        <f aca="false">(AZ86-AZ85)/AZ85</f>
        <v>0.00842705474845826</v>
      </c>
      <c r="BB86" s="66"/>
      <c r="BC86" s="66"/>
      <c r="BD86" s="66"/>
      <c r="BE86" s="66"/>
      <c r="BF86" s="5" t="n">
        <f aca="false">BF85*(1+AY86)*(1+BA86)*(1-BE86)</f>
        <v>127.433033500262</v>
      </c>
      <c r="BG86" s="5"/>
      <c r="BH86" s="5"/>
      <c r="BI86" s="61" t="n">
        <f aca="false">T93/AG93</f>
        <v>0.0181344368115725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178250740.967274</v>
      </c>
      <c r="E87" s="9"/>
      <c r="F87" s="82" t="n">
        <f aca="false">'High pensions'!I87</f>
        <v>32399182.1649317</v>
      </c>
      <c r="G87" s="82" t="n">
        <f aca="false">'High pensions'!K87</f>
        <v>3657123.82909629</v>
      </c>
      <c r="H87" s="82" t="n">
        <f aca="false">'High pensions'!V87</f>
        <v>20120416.2817134</v>
      </c>
      <c r="I87" s="82" t="n">
        <f aca="false">'High pensions'!M87</f>
        <v>113106.92254937</v>
      </c>
      <c r="J87" s="82" t="n">
        <f aca="false">'High pensions'!W87</f>
        <v>622280.91592928</v>
      </c>
      <c r="K87" s="9"/>
      <c r="L87" s="82" t="n">
        <f aca="false">'High pensions'!N87</f>
        <v>4820279.35171131</v>
      </c>
      <c r="M87" s="67"/>
      <c r="N87" s="82" t="n">
        <f aca="false">'High pensions'!L87</f>
        <v>1427129.21496178</v>
      </c>
      <c r="O87" s="9"/>
      <c r="P87" s="82" t="n">
        <f aca="false">'High pensions'!X87</f>
        <v>32864096.3402012</v>
      </c>
      <c r="Q87" s="67"/>
      <c r="R87" s="82" t="n">
        <f aca="false">'High SIPA income'!G82</f>
        <v>38668334.4604836</v>
      </c>
      <c r="S87" s="67"/>
      <c r="T87" s="82" t="n">
        <f aca="false">'High SIPA income'!J82</f>
        <v>147851728.259943</v>
      </c>
      <c r="U87" s="9"/>
      <c r="V87" s="82" t="n">
        <f aca="false">'High SIPA income'!F82</f>
        <v>130329.081044018</v>
      </c>
      <c r="W87" s="67"/>
      <c r="X87" s="82" t="n">
        <f aca="false">'High SIPA income'!M82</f>
        <v>327349.076665876</v>
      </c>
      <c r="Y87" s="9"/>
      <c r="Z87" s="9" t="n">
        <f aca="false">R87+V87-N87-L87-F87</f>
        <v>152072.809922829</v>
      </c>
      <c r="AA87" s="9"/>
      <c r="AB87" s="9" t="n">
        <f aca="false">T87-P87-D87</f>
        <v>-63263109.0475328</v>
      </c>
      <c r="AC87" s="50"/>
      <c r="AD87" s="9"/>
      <c r="AE87" s="9"/>
      <c r="AF87" s="9"/>
      <c r="AG87" s="9" t="n">
        <f aca="false">BF87/100*$AG$57</f>
        <v>8211835640.05916</v>
      </c>
      <c r="AH87" s="40" t="n">
        <f aca="false">(AG87-AG86)/AG86</f>
        <v>0.0112772091584985</v>
      </c>
      <c r="AI87" s="40"/>
      <c r="AJ87" s="40" t="n">
        <f aca="false">AB87/AG87</f>
        <v>-0.00770389372370306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14012348</v>
      </c>
      <c r="AX87" s="7"/>
      <c r="AY87" s="40" t="n">
        <f aca="false">(AW87-AW86)/AW86</f>
        <v>0.00677595408548905</v>
      </c>
      <c r="AZ87" s="12" t="n">
        <f aca="false">workers_and_wage_high!B75</f>
        <v>8355.82257354457</v>
      </c>
      <c r="BA87" s="40" t="n">
        <f aca="false">(AZ87-AZ86)/AZ86</f>
        <v>0.00447096005297244</v>
      </c>
      <c r="BB87" s="39"/>
      <c r="BC87" s="39"/>
      <c r="BD87" s="39"/>
      <c r="BE87" s="39"/>
      <c r="BF87" s="7" t="n">
        <f aca="false">BF86*(1+AY87)*(1+BA87)*(1-BE87)</f>
        <v>128.870122472747</v>
      </c>
      <c r="BG87" s="7"/>
      <c r="BH87" s="7"/>
      <c r="BI87" s="40" t="n">
        <f aca="false">T94/AG94</f>
        <v>0.0158069042950621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178628982.591068</v>
      </c>
      <c r="E88" s="9"/>
      <c r="F88" s="82" t="n">
        <f aca="false">'High pensions'!I88</f>
        <v>32467932.0573873</v>
      </c>
      <c r="G88" s="82" t="n">
        <f aca="false">'High pensions'!K88</f>
        <v>3744156.18552841</v>
      </c>
      <c r="H88" s="82" t="n">
        <f aca="false">'High pensions'!V88</f>
        <v>20599242.6281064</v>
      </c>
      <c r="I88" s="82" t="n">
        <f aca="false">'High pensions'!M88</f>
        <v>115798.644913249</v>
      </c>
      <c r="J88" s="82" t="n">
        <f aca="false">'High pensions'!W88</f>
        <v>637089.978188852</v>
      </c>
      <c r="K88" s="9"/>
      <c r="L88" s="82" t="n">
        <f aca="false">'High pensions'!N88</f>
        <v>4809523.14264663</v>
      </c>
      <c r="M88" s="67"/>
      <c r="N88" s="82" t="n">
        <f aca="false">'High pensions'!L88</f>
        <v>1431559.09987349</v>
      </c>
      <c r="O88" s="9"/>
      <c r="P88" s="82" t="n">
        <f aca="false">'High pensions'!X88</f>
        <v>32832654.2399886</v>
      </c>
      <c r="Q88" s="67"/>
      <c r="R88" s="82" t="n">
        <f aca="false">'High SIPA income'!G83</f>
        <v>33960720.8607525</v>
      </c>
      <c r="S88" s="67"/>
      <c r="T88" s="82" t="n">
        <f aca="false">'High SIPA income'!J83</f>
        <v>129851759.644497</v>
      </c>
      <c r="U88" s="9"/>
      <c r="V88" s="82" t="n">
        <f aca="false">'High SIPA income'!F83</f>
        <v>129170.8266952</v>
      </c>
      <c r="W88" s="67"/>
      <c r="X88" s="82" t="n">
        <f aca="false">'High SIPA income'!M83</f>
        <v>324439.875675639</v>
      </c>
      <c r="Y88" s="9"/>
      <c r="Z88" s="9" t="n">
        <f aca="false">R88+V88-N88-L88-F88</f>
        <v>-4619122.61245977</v>
      </c>
      <c r="AA88" s="9"/>
      <c r="AB88" s="9" t="n">
        <f aca="false">T88-P88-D88</f>
        <v>-81609877.186559</v>
      </c>
      <c r="AC88" s="50"/>
      <c r="AD88" s="9"/>
      <c r="AE88" s="9"/>
      <c r="AF88" s="9"/>
      <c r="AG88" s="9" t="n">
        <f aca="false">BF88/100*$AG$57</f>
        <v>8278092637.48202</v>
      </c>
      <c r="AH88" s="40" t="n">
        <f aca="false">(AG88-AG87)/AG87</f>
        <v>0.00806847583500645</v>
      </c>
      <c r="AI88" s="40"/>
      <c r="AJ88" s="40" t="n">
        <f aca="false">AB88/AG88</f>
        <v>-0.00985853635136204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14054532</v>
      </c>
      <c r="AX88" s="7"/>
      <c r="AY88" s="40" t="n">
        <f aca="false">(AW88-AW87)/AW87</f>
        <v>0.00301048760707342</v>
      </c>
      <c r="AZ88" s="12" t="n">
        <f aca="false">workers_and_wage_high!B76</f>
        <v>8397.95937344236</v>
      </c>
      <c r="BA88" s="40" t="n">
        <f aca="false">(AZ88-AZ87)/AZ87</f>
        <v>0.00504280692019489</v>
      </c>
      <c r="BB88" s="39"/>
      <c r="BC88" s="39"/>
      <c r="BD88" s="39"/>
      <c r="BE88" s="39"/>
      <c r="BF88" s="7" t="n">
        <f aca="false">BF87*(1+AY88)*(1+BA88)*(1-BE88)</f>
        <v>129.909907941772</v>
      </c>
      <c r="BG88" s="7"/>
      <c r="BH88" s="7"/>
      <c r="BI88" s="40" t="n">
        <f aca="false">T95/AG95</f>
        <v>0.0181618573119012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179420560.44896</v>
      </c>
      <c r="E89" s="9"/>
      <c r="F89" s="82" t="n">
        <f aca="false">'High pensions'!I89</f>
        <v>32611810.7031445</v>
      </c>
      <c r="G89" s="82" t="n">
        <f aca="false">'High pensions'!K89</f>
        <v>3789529.91650579</v>
      </c>
      <c r="H89" s="82" t="n">
        <f aca="false">'High pensions'!V89</f>
        <v>20848875.5085289</v>
      </c>
      <c r="I89" s="82" t="n">
        <f aca="false">'High pensions'!M89</f>
        <v>117201.956180592</v>
      </c>
      <c r="J89" s="82" t="n">
        <f aca="false">'High pensions'!W89</f>
        <v>644810.582738011</v>
      </c>
      <c r="K89" s="9"/>
      <c r="L89" s="82" t="n">
        <f aca="false">'High pensions'!N89</f>
        <v>4819994.49370207</v>
      </c>
      <c r="M89" s="67"/>
      <c r="N89" s="82" t="n">
        <f aca="false">'High pensions'!L89</f>
        <v>1437183.67829172</v>
      </c>
      <c r="O89" s="9"/>
      <c r="P89" s="82" t="n">
        <f aca="false">'High pensions'!X89</f>
        <v>32917934.9013321</v>
      </c>
      <c r="Q89" s="67"/>
      <c r="R89" s="82" t="n">
        <f aca="false">'High SIPA income'!G84</f>
        <v>39368002.5580201</v>
      </c>
      <c r="S89" s="67"/>
      <c r="T89" s="82" t="n">
        <f aca="false">'High SIPA income'!J84</f>
        <v>150526969.872297</v>
      </c>
      <c r="U89" s="9"/>
      <c r="V89" s="82" t="n">
        <f aca="false">'High SIPA income'!F84</f>
        <v>129919.157306883</v>
      </c>
      <c r="W89" s="67"/>
      <c r="X89" s="82" t="n">
        <f aca="false">'High SIPA income'!M84</f>
        <v>326319.466422486</v>
      </c>
      <c r="Y89" s="9"/>
      <c r="Z89" s="9" t="n">
        <f aca="false">R89+V89-N89-L89-F89</f>
        <v>628932.840188693</v>
      </c>
      <c r="AA89" s="9"/>
      <c r="AB89" s="9" t="n">
        <f aca="false">T89-P89-D89</f>
        <v>-61811525.4779953</v>
      </c>
      <c r="AC89" s="50"/>
      <c r="AD89" s="9"/>
      <c r="AE89" s="9"/>
      <c r="AF89" s="9"/>
      <c r="AG89" s="9" t="n">
        <f aca="false">BF89/100*$AG$57</f>
        <v>8345801434.04003</v>
      </c>
      <c r="AH89" s="40" t="n">
        <f aca="false">(AG89-AG88)/AG88</f>
        <v>0.00817927504838851</v>
      </c>
      <c r="AI89" s="40" t="n">
        <f aca="false">(AG89-AG85)/AG85</f>
        <v>0.035446427907953</v>
      </c>
      <c r="AJ89" s="40" t="n">
        <f aca="false">AB89/AG89</f>
        <v>-0.00740630195512256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14129298</v>
      </c>
      <c r="AX89" s="7"/>
      <c r="AY89" s="40" t="n">
        <f aca="false">(AW89-AW88)/AW88</f>
        <v>0.00531970755056092</v>
      </c>
      <c r="AZ89" s="12" t="n">
        <f aca="false">workers_and_wage_high!B77</f>
        <v>8421.84683082732</v>
      </c>
      <c r="BA89" s="40" t="n">
        <f aca="false">(AZ89-AZ88)/AZ88</f>
        <v>0.00284443593053077</v>
      </c>
      <c r="BB89" s="39"/>
      <c r="BC89" s="39"/>
      <c r="BD89" s="39"/>
      <c r="BE89" s="39"/>
      <c r="BF89" s="7" t="n">
        <f aca="false">BF88*(1+AY89)*(1+BA89)*(1-BE89)</f>
        <v>130.972476810339</v>
      </c>
      <c r="BG89" s="7"/>
      <c r="BH89" s="7"/>
      <c r="BI89" s="40" t="n">
        <f aca="false">T96/AG96</f>
        <v>0.0158942599664909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180461788.735318</v>
      </c>
      <c r="E90" s="6"/>
      <c r="F90" s="81" t="n">
        <f aca="false">'High pensions'!I90</f>
        <v>32801066.2694436</v>
      </c>
      <c r="G90" s="81" t="n">
        <f aca="false">'High pensions'!K90</f>
        <v>3886123.01537466</v>
      </c>
      <c r="H90" s="81" t="n">
        <f aca="false">'High pensions'!V90</f>
        <v>21380302.2389338</v>
      </c>
      <c r="I90" s="81" t="n">
        <f aca="false">'High pensions'!M90</f>
        <v>120189.371609526</v>
      </c>
      <c r="J90" s="81" t="n">
        <f aca="false">'High pensions'!W90</f>
        <v>661246.460997953</v>
      </c>
      <c r="K90" s="6"/>
      <c r="L90" s="81" t="n">
        <f aca="false">'High pensions'!N90</f>
        <v>5956900.43676764</v>
      </c>
      <c r="M90" s="8"/>
      <c r="N90" s="81" t="n">
        <f aca="false">'High pensions'!L90</f>
        <v>1446284.17377948</v>
      </c>
      <c r="O90" s="6"/>
      <c r="P90" s="81" t="n">
        <f aca="false">'High pensions'!X90</f>
        <v>38867413.4856163</v>
      </c>
      <c r="Q90" s="8"/>
      <c r="R90" s="81" t="n">
        <f aca="false">'High SIPA income'!G85</f>
        <v>34328563.742629</v>
      </c>
      <c r="S90" s="8"/>
      <c r="T90" s="81" t="n">
        <f aca="false">'High SIPA income'!J85</f>
        <v>131258238.78492</v>
      </c>
      <c r="U90" s="6"/>
      <c r="V90" s="81" t="n">
        <f aca="false">'High SIPA income'!F85</f>
        <v>133753.354194646</v>
      </c>
      <c r="W90" s="8"/>
      <c r="X90" s="81" t="n">
        <f aca="false">'High SIPA income'!M85</f>
        <v>335949.863574909</v>
      </c>
      <c r="Y90" s="6"/>
      <c r="Z90" s="6" t="n">
        <f aca="false">R90+V90-N90-L90-F90</f>
        <v>-5741933.78316706</v>
      </c>
      <c r="AA90" s="6"/>
      <c r="AB90" s="6" t="n">
        <f aca="false">T90-P90-D90</f>
        <v>-88070963.4360145</v>
      </c>
      <c r="AC90" s="50"/>
      <c r="AD90" s="6"/>
      <c r="AE90" s="6"/>
      <c r="AF90" s="6"/>
      <c r="AG90" s="6" t="n">
        <f aca="false">BF90/100*$AG$57</f>
        <v>8355068293.24698</v>
      </c>
      <c r="AH90" s="61" t="n">
        <f aca="false">(AG90-AG89)/AG89</f>
        <v>0.00111036181248672</v>
      </c>
      <c r="AI90" s="61"/>
      <c r="AJ90" s="61" t="n">
        <f aca="false">AB90/AG90</f>
        <v>-0.0105410225679661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0.00585236083346485</v>
      </c>
      <c r="AV90" s="5"/>
      <c r="AW90" s="5" t="n">
        <f aca="false">workers_and_wage_high!C78</f>
        <v>14104717</v>
      </c>
      <c r="AX90" s="5"/>
      <c r="AY90" s="61" t="n">
        <f aca="false">(AW90-AW89)/AW89</f>
        <v>-0.00173971842054715</v>
      </c>
      <c r="AZ90" s="11" t="n">
        <f aca="false">workers_and_wage_high!B78</f>
        <v>8445.89160113532</v>
      </c>
      <c r="BA90" s="61" t="n">
        <f aca="false">(AZ90-AZ89)/AZ89</f>
        <v>0.00285504721125884</v>
      </c>
      <c r="BB90" s="66"/>
      <c r="BC90" s="66"/>
      <c r="BD90" s="66"/>
      <c r="BE90" s="66"/>
      <c r="BF90" s="5" t="n">
        <f aca="false">BF89*(1+AY90)*(1+BA90)*(1-BE90)</f>
        <v>131.117903647076</v>
      </c>
      <c r="BG90" s="5"/>
      <c r="BH90" s="5"/>
      <c r="BI90" s="61" t="n">
        <f aca="false">T97/AG97</f>
        <v>0.018226343895034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180789539.682838</v>
      </c>
      <c r="E91" s="9"/>
      <c r="F91" s="82" t="n">
        <f aca="false">'High pensions'!I91</f>
        <v>32860638.883817</v>
      </c>
      <c r="G91" s="82" t="n">
        <f aca="false">'High pensions'!K91</f>
        <v>3951667.25591586</v>
      </c>
      <c r="H91" s="82" t="n">
        <f aca="false">'High pensions'!V91</f>
        <v>21740907.311714</v>
      </c>
      <c r="I91" s="82" t="n">
        <f aca="false">'High pensions'!M91</f>
        <v>122216.513069562</v>
      </c>
      <c r="J91" s="82" t="n">
        <f aca="false">'High pensions'!W91</f>
        <v>672399.195207648</v>
      </c>
      <c r="K91" s="9"/>
      <c r="L91" s="82" t="n">
        <f aca="false">'High pensions'!N91</f>
        <v>4887646.33110754</v>
      </c>
      <c r="M91" s="67"/>
      <c r="N91" s="82" t="n">
        <f aca="false">'High pensions'!L91</f>
        <v>1448664.26938184</v>
      </c>
      <c r="O91" s="9"/>
      <c r="P91" s="82" t="n">
        <f aca="false">'High pensions'!X91</f>
        <v>33332143.4320883</v>
      </c>
      <c r="Q91" s="67"/>
      <c r="R91" s="82" t="n">
        <f aca="false">'High SIPA income'!G86</f>
        <v>39968505.6695669</v>
      </c>
      <c r="S91" s="67"/>
      <c r="T91" s="82" t="n">
        <f aca="false">'High SIPA income'!J86</f>
        <v>152823045.565922</v>
      </c>
      <c r="U91" s="9"/>
      <c r="V91" s="82" t="n">
        <f aca="false">'High SIPA income'!F86</f>
        <v>130406.215025075</v>
      </c>
      <c r="W91" s="67"/>
      <c r="X91" s="82" t="n">
        <f aca="false">'High SIPA income'!M86</f>
        <v>327542.814987946</v>
      </c>
      <c r="Y91" s="9"/>
      <c r="Z91" s="9" t="n">
        <f aca="false">R91+V91-N91-L91-F91</f>
        <v>901962.400285557</v>
      </c>
      <c r="AA91" s="9"/>
      <c r="AB91" s="9" t="n">
        <f aca="false">T91-P91-D91</f>
        <v>-61298637.5490045</v>
      </c>
      <c r="AC91" s="50"/>
      <c r="AD91" s="9"/>
      <c r="AE91" s="9"/>
      <c r="AF91" s="9"/>
      <c r="AG91" s="9" t="n">
        <f aca="false">BF91/100*$AG$57</f>
        <v>8432533126.30736</v>
      </c>
      <c r="AH91" s="40" t="n">
        <f aca="false">(AG91-AG90)/AG90</f>
        <v>0.00927159783038448</v>
      </c>
      <c r="AI91" s="40"/>
      <c r="AJ91" s="40" t="n">
        <f aca="false">AB91/AG91</f>
        <v>-0.00726930290469518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14187000</v>
      </c>
      <c r="AX91" s="7"/>
      <c r="AY91" s="40" t="n">
        <f aca="false">(AW91-AW90)/AW90</f>
        <v>0.00583372215124912</v>
      </c>
      <c r="AZ91" s="12" t="n">
        <f aca="false">workers_and_wage_high!B79</f>
        <v>8474.75912136725</v>
      </c>
      <c r="BA91" s="40" t="n">
        <f aca="false">(AZ91-AZ90)/AZ90</f>
        <v>0.00341793638791762</v>
      </c>
      <c r="BB91" s="39"/>
      <c r="BC91" s="39"/>
      <c r="BD91" s="39"/>
      <c r="BE91" s="39"/>
      <c r="BF91" s="7" t="n">
        <f aca="false">BF90*(1+AY91)*(1+BA91)*(1-BE91)</f>
        <v>132.333576118055</v>
      </c>
      <c r="BG91" s="7"/>
      <c r="BH91" s="7"/>
      <c r="BI91" s="40" t="n">
        <f aca="false">T98/AG98</f>
        <v>0.015858862009515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181711493.992746</v>
      </c>
      <c r="E92" s="9"/>
      <c r="F92" s="82" t="n">
        <f aca="false">'High pensions'!I92</f>
        <v>33028214.9930235</v>
      </c>
      <c r="G92" s="82" t="n">
        <f aca="false">'High pensions'!K92</f>
        <v>3974094.81693565</v>
      </c>
      <c r="H92" s="82" t="n">
        <f aca="false">'High pensions'!V92</f>
        <v>21864297.1352446</v>
      </c>
      <c r="I92" s="82" t="n">
        <f aca="false">'High pensions'!M92</f>
        <v>122910.148977391</v>
      </c>
      <c r="J92" s="82" t="n">
        <f aca="false">'High pensions'!W92</f>
        <v>676215.375316845</v>
      </c>
      <c r="K92" s="9"/>
      <c r="L92" s="82" t="n">
        <f aca="false">'High pensions'!N92</f>
        <v>4920685.67832407</v>
      </c>
      <c r="M92" s="67"/>
      <c r="N92" s="82" t="n">
        <f aca="false">'High pensions'!L92</f>
        <v>1454829.75037102</v>
      </c>
      <c r="O92" s="9"/>
      <c r="P92" s="82" t="n">
        <f aca="false">'High pensions'!X92</f>
        <v>33537505.4191488</v>
      </c>
      <c r="Q92" s="67"/>
      <c r="R92" s="82" t="n">
        <f aca="false">'High SIPA income'!G87</f>
        <v>35094698.4814612</v>
      </c>
      <c r="S92" s="67"/>
      <c r="T92" s="82" t="n">
        <f aca="false">'High SIPA income'!J87</f>
        <v>134187621.361045</v>
      </c>
      <c r="U92" s="9"/>
      <c r="V92" s="82" t="n">
        <f aca="false">'High SIPA income'!F87</f>
        <v>130083.328070847</v>
      </c>
      <c r="W92" s="67"/>
      <c r="X92" s="82" t="n">
        <f aca="false">'High SIPA income'!M87</f>
        <v>326731.816049818</v>
      </c>
      <c r="Y92" s="9"/>
      <c r="Z92" s="9" t="n">
        <f aca="false">R92+V92-N92-L92-F92</f>
        <v>-4178948.61218651</v>
      </c>
      <c r="AA92" s="9"/>
      <c r="AB92" s="9" t="n">
        <f aca="false">T92-P92-D92</f>
        <v>-81061378.0508498</v>
      </c>
      <c r="AC92" s="50"/>
      <c r="AD92" s="9"/>
      <c r="AE92" s="9"/>
      <c r="AF92" s="9"/>
      <c r="AG92" s="9" t="n">
        <f aca="false">BF92/100*$AG$57</f>
        <v>8509598952.5281</v>
      </c>
      <c r="AH92" s="40" t="n">
        <f aca="false">(AG92-AG91)/AG91</f>
        <v>0.00913910743858351</v>
      </c>
      <c r="AI92" s="40"/>
      <c r="AJ92" s="40" t="n">
        <f aca="false">AB92/AG92</f>
        <v>-0.00952587525018056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14283177</v>
      </c>
      <c r="AX92" s="7"/>
      <c r="AY92" s="40" t="n">
        <f aca="false">(AW92-AW91)/AW91</f>
        <v>0.00677923451046733</v>
      </c>
      <c r="AZ92" s="12" t="n">
        <f aca="false">workers_and_wage_high!B80</f>
        <v>8494.62380861673</v>
      </c>
      <c r="BA92" s="40" t="n">
        <f aca="false">(AZ92-AZ91)/AZ91</f>
        <v>0.00234398252091847</v>
      </c>
      <c r="BB92" s="39"/>
      <c r="BC92" s="39"/>
      <c r="BD92" s="39"/>
      <c r="BE92" s="39"/>
      <c r="BF92" s="7" t="n">
        <f aca="false">BF91*(1+AY92)*(1+BA92)*(1-BE92)</f>
        <v>133.54298688793</v>
      </c>
      <c r="BG92" s="7"/>
      <c r="BH92" s="7"/>
      <c r="BI92" s="40" t="n">
        <f aca="false">T99/AG99</f>
        <v>0.0182360444443453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182625495.464311</v>
      </c>
      <c r="E93" s="9"/>
      <c r="F93" s="82" t="n">
        <f aca="false">'High pensions'!I93</f>
        <v>33194345.5797214</v>
      </c>
      <c r="G93" s="82" t="n">
        <f aca="false">'High pensions'!K93</f>
        <v>4052545.78844859</v>
      </c>
      <c r="H93" s="82" t="n">
        <f aca="false">'High pensions'!V93</f>
        <v>22295911.2337301</v>
      </c>
      <c r="I93" s="82" t="n">
        <f aca="false">'High pensions'!M93</f>
        <v>125336.467683977</v>
      </c>
      <c r="J93" s="82" t="n">
        <f aca="false">'High pensions'!W93</f>
        <v>689564.264960723</v>
      </c>
      <c r="K93" s="9"/>
      <c r="L93" s="82" t="n">
        <f aca="false">'High pensions'!N93</f>
        <v>4955178.89971409</v>
      </c>
      <c r="M93" s="67"/>
      <c r="N93" s="82" t="n">
        <f aca="false">'High pensions'!L93</f>
        <v>1463455.28193089</v>
      </c>
      <c r="O93" s="9"/>
      <c r="P93" s="82" t="n">
        <f aca="false">'High pensions'!X93</f>
        <v>33763946.0386146</v>
      </c>
      <c r="Q93" s="67"/>
      <c r="R93" s="82" t="n">
        <f aca="false">'High SIPA income'!G88</f>
        <v>40516101.639132</v>
      </c>
      <c r="S93" s="67"/>
      <c r="T93" s="82" t="n">
        <f aca="false">'High SIPA income'!J88</f>
        <v>154916826.216628</v>
      </c>
      <c r="U93" s="9"/>
      <c r="V93" s="82" t="n">
        <f aca="false">'High SIPA income'!F88</f>
        <v>129965.162124495</v>
      </c>
      <c r="W93" s="67"/>
      <c r="X93" s="82" t="n">
        <f aca="false">'High SIPA income'!M88</f>
        <v>326435.01726077</v>
      </c>
      <c r="Y93" s="9"/>
      <c r="Z93" s="9" t="n">
        <f aca="false">R93+V93-N93-L93-F93</f>
        <v>1033087.03989014</v>
      </c>
      <c r="AA93" s="9"/>
      <c r="AB93" s="9" t="n">
        <f aca="false">T93-P93-D93</f>
        <v>-61472615.2862977</v>
      </c>
      <c r="AC93" s="50"/>
      <c r="AD93" s="9"/>
      <c r="AE93" s="9"/>
      <c r="AF93" s="9"/>
      <c r="AG93" s="9" t="n">
        <f aca="false">BF93/100*$AG$57</f>
        <v>8542687475.0126</v>
      </c>
      <c r="AH93" s="40" t="n">
        <f aca="false">(AG93-AG92)/AG92</f>
        <v>0.00388837625240468</v>
      </c>
      <c r="AI93" s="40" t="n">
        <f aca="false">(AG93-AG89)/AG89</f>
        <v>0.0235910286781488</v>
      </c>
      <c r="AJ93" s="40" t="n">
        <f aca="false">AB93/AG93</f>
        <v>-0.00719593400391919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14318847</v>
      </c>
      <c r="AX93" s="7"/>
      <c r="AY93" s="40" t="n">
        <f aca="false">(AW93-AW92)/AW92</f>
        <v>0.00249734355318848</v>
      </c>
      <c r="AZ93" s="12" t="n">
        <f aca="false">workers_and_wage_high!B81</f>
        <v>8506.41067225414</v>
      </c>
      <c r="BA93" s="40" t="n">
        <f aca="false">(AZ93-AZ92)/AZ92</f>
        <v>0.00138756746654906</v>
      </c>
      <c r="BB93" s="39"/>
      <c r="BC93" s="39"/>
      <c r="BD93" s="39"/>
      <c r="BE93" s="39"/>
      <c r="BF93" s="7" t="n">
        <f aca="false">BF92*(1+AY93)*(1+BA93)*(1-BE93)</f>
        <v>134.06225226682</v>
      </c>
      <c r="BG93" s="7"/>
      <c r="BH93" s="7"/>
      <c r="BI93" s="40" t="n">
        <f aca="false">T100/AG100</f>
        <v>0.0159001454132077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183723284.409988</v>
      </c>
      <c r="E94" s="6"/>
      <c r="F94" s="81" t="n">
        <f aca="false">'High pensions'!I94</f>
        <v>33393881.7153729</v>
      </c>
      <c r="G94" s="81" t="n">
        <f aca="false">'High pensions'!K94</f>
        <v>4123726.21965896</v>
      </c>
      <c r="H94" s="81" t="n">
        <f aca="false">'High pensions'!V94</f>
        <v>22687524.9646271</v>
      </c>
      <c r="I94" s="81" t="n">
        <f aca="false">'High pensions'!M94</f>
        <v>127537.924319349</v>
      </c>
      <c r="J94" s="81" t="n">
        <f aca="false">'High pensions'!W94</f>
        <v>701676.029833824</v>
      </c>
      <c r="K94" s="6"/>
      <c r="L94" s="81" t="n">
        <f aca="false">'High pensions'!N94</f>
        <v>6026211.64631838</v>
      </c>
      <c r="M94" s="8"/>
      <c r="N94" s="81" t="n">
        <f aca="false">'High pensions'!L94</f>
        <v>1473503.63431988</v>
      </c>
      <c r="O94" s="6"/>
      <c r="P94" s="81" t="n">
        <f aca="false">'High pensions'!X94</f>
        <v>39376823.1223207</v>
      </c>
      <c r="Q94" s="8"/>
      <c r="R94" s="81" t="n">
        <f aca="false">'High SIPA income'!G89</f>
        <v>35601413.2942841</v>
      </c>
      <c r="S94" s="8"/>
      <c r="T94" s="81" t="n">
        <f aca="false">'High SIPA income'!J89</f>
        <v>136125089.365708</v>
      </c>
      <c r="U94" s="6"/>
      <c r="V94" s="81" t="n">
        <f aca="false">'High SIPA income'!F89</f>
        <v>132095.753679928</v>
      </c>
      <c r="W94" s="8"/>
      <c r="X94" s="81" t="n">
        <f aca="false">'High SIPA income'!M89</f>
        <v>331786.448981428</v>
      </c>
      <c r="Y94" s="6"/>
      <c r="Z94" s="6" t="n">
        <f aca="false">R94+V94-N94-L94-F94</f>
        <v>-5160087.94804715</v>
      </c>
      <c r="AA94" s="6"/>
      <c r="AB94" s="6" t="n">
        <f aca="false">T94-P94-D94</f>
        <v>-86975018.1666005</v>
      </c>
      <c r="AC94" s="50"/>
      <c r="AD94" s="6"/>
      <c r="AE94" s="6"/>
      <c r="AF94" s="6"/>
      <c r="AG94" s="6" t="n">
        <f aca="false">BF94/100*$AG$57</f>
        <v>8611748817.14388</v>
      </c>
      <c r="AH94" s="61" t="n">
        <f aca="false">(AG94-AG93)/AG93</f>
        <v>0.00808426415379023</v>
      </c>
      <c r="AI94" s="61"/>
      <c r="AJ94" s="61" t="n">
        <f aca="false">AB94/AG94</f>
        <v>-0.0100995767541959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0.00741428373114428</v>
      </c>
      <c r="AV94" s="5"/>
      <c r="AW94" s="5" t="n">
        <f aca="false">workers_and_wage_high!C82</f>
        <v>14379263</v>
      </c>
      <c r="AX94" s="5"/>
      <c r="AY94" s="61" t="n">
        <f aca="false">(AW94-AW93)/AW93</f>
        <v>0.00421933414052123</v>
      </c>
      <c r="AZ94" s="11" t="n">
        <f aca="false">workers_and_wage_high!B82</f>
        <v>8539.14921929727</v>
      </c>
      <c r="BA94" s="61" t="n">
        <f aca="false">(AZ94-AZ93)/AZ93</f>
        <v>0.00384869109951668</v>
      </c>
      <c r="BB94" s="66"/>
      <c r="BC94" s="66"/>
      <c r="BD94" s="66"/>
      <c r="BE94" s="66"/>
      <c r="BF94" s="5" t="n">
        <f aca="false">BF93*(1+AY94)*(1+BA94)*(1-BE94)</f>
        <v>135.146046927197</v>
      </c>
      <c r="BG94" s="5"/>
      <c r="BH94" s="5"/>
      <c r="BI94" s="61" t="n">
        <f aca="false">T101/AG101</f>
        <v>0.0183223401598349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184276737.394469</v>
      </c>
      <c r="E95" s="9"/>
      <c r="F95" s="82" t="n">
        <f aca="false">'High pensions'!I95</f>
        <v>33494478.34665</v>
      </c>
      <c r="G95" s="82" t="n">
        <f aca="false">'High pensions'!K95</f>
        <v>4159949.39944018</v>
      </c>
      <c r="H95" s="82" t="n">
        <f aca="false">'High pensions'!V95</f>
        <v>22886814.2122174</v>
      </c>
      <c r="I95" s="82" t="n">
        <f aca="false">'High pensions'!M95</f>
        <v>128658.228848665</v>
      </c>
      <c r="J95" s="82" t="n">
        <f aca="false">'High pensions'!W95</f>
        <v>707839.614810847</v>
      </c>
      <c r="K95" s="9"/>
      <c r="L95" s="82" t="n">
        <f aca="false">'High pensions'!N95</f>
        <v>4865667.88758723</v>
      </c>
      <c r="M95" s="67"/>
      <c r="N95" s="82" t="n">
        <f aca="false">'High pensions'!L95</f>
        <v>1477849.11955553</v>
      </c>
      <c r="O95" s="9"/>
      <c r="P95" s="82" t="n">
        <f aca="false">'High pensions'!X95</f>
        <v>33378663.618913</v>
      </c>
      <c r="Q95" s="67"/>
      <c r="R95" s="82" t="n">
        <f aca="false">'High SIPA income'!G90</f>
        <v>41251338.0340376</v>
      </c>
      <c r="S95" s="67"/>
      <c r="T95" s="82" t="n">
        <f aca="false">'High SIPA income'!J90</f>
        <v>157728066.296738</v>
      </c>
      <c r="U95" s="9"/>
      <c r="V95" s="82" t="n">
        <f aca="false">'High SIPA income'!F90</f>
        <v>137776.673996793</v>
      </c>
      <c r="W95" s="67"/>
      <c r="X95" s="82" t="n">
        <f aca="false">'High SIPA income'!M90</f>
        <v>346055.282962616</v>
      </c>
      <c r="Y95" s="9"/>
      <c r="Z95" s="9" t="n">
        <f aca="false">R95+V95-N95-L95-F95</f>
        <v>1551119.35424167</v>
      </c>
      <c r="AA95" s="9"/>
      <c r="AB95" s="9" t="n">
        <f aca="false">T95-P95-D95</f>
        <v>-59927334.7166448</v>
      </c>
      <c r="AC95" s="50"/>
      <c r="AD95" s="9"/>
      <c r="AE95" s="9"/>
      <c r="AF95" s="9"/>
      <c r="AG95" s="9" t="n">
        <f aca="false">BF95/100*$AG$57</f>
        <v>8684577991.55713</v>
      </c>
      <c r="AH95" s="40" t="n">
        <f aca="false">(AG95-AG94)/AG94</f>
        <v>0.00845695525492649</v>
      </c>
      <c r="AI95" s="40"/>
      <c r="AJ95" s="40" t="n">
        <f aca="false">AB95/AG95</f>
        <v>-0.00690043140552187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14416847</v>
      </c>
      <c r="AX95" s="7"/>
      <c r="AY95" s="40" t="n">
        <f aca="false">(AW95-AW94)/AW94</f>
        <v>0.0026137640016738</v>
      </c>
      <c r="AZ95" s="12" t="n">
        <f aca="false">workers_and_wage_high!B83</f>
        <v>8588.91502525357</v>
      </c>
      <c r="BA95" s="40" t="n">
        <f aca="false">(AZ95-AZ94)/AZ94</f>
        <v>0.0058279583455259</v>
      </c>
      <c r="BB95" s="39"/>
      <c r="BC95" s="39"/>
      <c r="BD95" s="39"/>
      <c r="BE95" s="39"/>
      <c r="BF95" s="7" t="n">
        <f aca="false">BF94*(1+AY95)*(1+BA95)*(1-BE95)</f>
        <v>136.28897099894</v>
      </c>
      <c r="BG95" s="7"/>
      <c r="BH95" s="7"/>
      <c r="BI95" s="40" t="n">
        <f aca="false">T102/AG102</f>
        <v>0.01600442168415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184720757.098174</v>
      </c>
      <c r="E96" s="9"/>
      <c r="F96" s="82" t="n">
        <f aca="false">'High pensions'!I96</f>
        <v>33575184.1837594</v>
      </c>
      <c r="G96" s="82" t="n">
        <f aca="false">'High pensions'!K96</f>
        <v>4280134.71408786</v>
      </c>
      <c r="H96" s="82" t="n">
        <f aca="false">'High pensions'!V96</f>
        <v>23548038.3530083</v>
      </c>
      <c r="I96" s="82" t="n">
        <f aca="false">'High pensions'!M96</f>
        <v>132375.300435706</v>
      </c>
      <c r="J96" s="82" t="n">
        <f aca="false">'High pensions'!W96</f>
        <v>728289.845969324</v>
      </c>
      <c r="K96" s="9"/>
      <c r="L96" s="82" t="n">
        <f aca="false">'High pensions'!N96</f>
        <v>4849658.42369918</v>
      </c>
      <c r="M96" s="67"/>
      <c r="N96" s="82" t="n">
        <f aca="false">'High pensions'!L96</f>
        <v>1481996.04832191</v>
      </c>
      <c r="O96" s="9"/>
      <c r="P96" s="82" t="n">
        <f aca="false">'High pensions'!X96</f>
        <v>33318405.6132229</v>
      </c>
      <c r="Q96" s="67"/>
      <c r="R96" s="82" t="n">
        <f aca="false">'High SIPA income'!G91</f>
        <v>36293686.4497377</v>
      </c>
      <c r="S96" s="67"/>
      <c r="T96" s="82" t="n">
        <f aca="false">'High SIPA income'!J91</f>
        <v>138772055.776076</v>
      </c>
      <c r="U96" s="9"/>
      <c r="V96" s="82" t="n">
        <f aca="false">'High SIPA income'!F91</f>
        <v>131174.117377173</v>
      </c>
      <c r="W96" s="67"/>
      <c r="X96" s="82" t="n">
        <f aca="false">'High SIPA income'!M91</f>
        <v>329471.564304026</v>
      </c>
      <c r="Y96" s="9"/>
      <c r="Z96" s="9" t="n">
        <f aca="false">R96+V96-N96-L96-F96</f>
        <v>-3481978.08866565</v>
      </c>
      <c r="AA96" s="9"/>
      <c r="AB96" s="9" t="n">
        <f aca="false">T96-P96-D96</f>
        <v>-79267106.9353208</v>
      </c>
      <c r="AC96" s="50"/>
      <c r="AD96" s="9"/>
      <c r="AE96" s="9"/>
      <c r="AF96" s="9"/>
      <c r="AG96" s="9" t="n">
        <f aca="false">BF96/100*$AG$57</f>
        <v>8730954197.84514</v>
      </c>
      <c r="AH96" s="40" t="n">
        <f aca="false">(AG96-AG95)/AG95</f>
        <v>0.00534006446059867</v>
      </c>
      <c r="AI96" s="40"/>
      <c r="AJ96" s="40" t="n">
        <f aca="false">AB96/AG96</f>
        <v>-0.00907885955407766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14378063</v>
      </c>
      <c r="AX96" s="7"/>
      <c r="AY96" s="40" t="n">
        <f aca="false">(AW96-AW95)/AW95</f>
        <v>-0.00269018600252885</v>
      </c>
      <c r="AZ96" s="12" t="n">
        <f aca="false">workers_and_wage_high!B84</f>
        <v>8658.07220980272</v>
      </c>
      <c r="BA96" s="40" t="n">
        <f aca="false">(AZ96-AZ95)/AZ95</f>
        <v>0.00805191160301541</v>
      </c>
      <c r="BB96" s="39"/>
      <c r="BC96" s="39"/>
      <c r="BD96" s="39"/>
      <c r="BE96" s="39"/>
      <c r="BF96" s="7" t="n">
        <f aca="false">BF95*(1+AY96)*(1+BA96)*(1-BE96)</f>
        <v>137.016762889343</v>
      </c>
      <c r="BG96" s="7"/>
      <c r="BH96" s="7"/>
      <c r="BI96" s="40" t="n">
        <f aca="false">T103/AG103</f>
        <v>0.0183716430503515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185547550.72495</v>
      </c>
      <c r="E97" s="9"/>
      <c r="F97" s="82" t="n">
        <f aca="false">'High pensions'!I97</f>
        <v>33725463.7123681</v>
      </c>
      <c r="G97" s="82" t="n">
        <f aca="false">'High pensions'!K97</f>
        <v>4374409.64382727</v>
      </c>
      <c r="H97" s="82" t="n">
        <f aca="false">'High pensions'!V97</f>
        <v>24066711.2008334</v>
      </c>
      <c r="I97" s="82" t="n">
        <f aca="false">'High pensions'!M97</f>
        <v>135291.019912183</v>
      </c>
      <c r="J97" s="82" t="n">
        <f aca="false">'High pensions'!W97</f>
        <v>744331.274252577</v>
      </c>
      <c r="K97" s="9"/>
      <c r="L97" s="82" t="n">
        <f aca="false">'High pensions'!N97</f>
        <v>4860136.01056916</v>
      </c>
      <c r="M97" s="67"/>
      <c r="N97" s="82" t="n">
        <f aca="false">'High pensions'!L97</f>
        <v>1487936.19125114</v>
      </c>
      <c r="O97" s="9"/>
      <c r="P97" s="82" t="n">
        <f aca="false">'High pensions'!X97</f>
        <v>33405454.7750708</v>
      </c>
      <c r="Q97" s="67"/>
      <c r="R97" s="82" t="n">
        <f aca="false">'High SIPA income'!G92</f>
        <v>41942496.6461008</v>
      </c>
      <c r="S97" s="67"/>
      <c r="T97" s="82" t="n">
        <f aca="false">'High SIPA income'!J92</f>
        <v>160370771.153853</v>
      </c>
      <c r="U97" s="9"/>
      <c r="V97" s="82" t="n">
        <f aca="false">'High SIPA income'!F92</f>
        <v>132077.8749628</v>
      </c>
      <c r="W97" s="67"/>
      <c r="X97" s="82" t="n">
        <f aca="false">'High SIPA income'!M92</f>
        <v>331741.542798579</v>
      </c>
      <c r="Y97" s="9"/>
      <c r="Z97" s="9" t="n">
        <f aca="false">R97+V97-N97-L97-F97</f>
        <v>2001038.60687519</v>
      </c>
      <c r="AA97" s="9"/>
      <c r="AB97" s="9" t="n">
        <f aca="false">T97-P97-D97</f>
        <v>-58582234.3461674</v>
      </c>
      <c r="AC97" s="50"/>
      <c r="AD97" s="9"/>
      <c r="AE97" s="9"/>
      <c r="AF97" s="9"/>
      <c r="AG97" s="9" t="n">
        <f aca="false">BF97/100*$AG$57</f>
        <v>8798844797.25789</v>
      </c>
      <c r="AH97" s="40" t="n">
        <f aca="false">(AG97-AG96)/AG96</f>
        <v>0.00777585105526173</v>
      </c>
      <c r="AI97" s="40" t="n">
        <f aca="false">(AG97-AG93)/AG93</f>
        <v>0.0299855663682603</v>
      </c>
      <c r="AJ97" s="40" t="n">
        <f aca="false">AB97/AG97</f>
        <v>-0.00665794609360812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14502380</v>
      </c>
      <c r="AX97" s="7"/>
      <c r="AY97" s="40" t="n">
        <f aca="false">(AW97-AW96)/AW96</f>
        <v>0.00864629679255126</v>
      </c>
      <c r="AZ97" s="12" t="n">
        <f aca="false">workers_and_wage_high!B85</f>
        <v>8650.60043097189</v>
      </c>
      <c r="BA97" s="40" t="n">
        <f aca="false">(AZ97-AZ96)/AZ96</f>
        <v>-0.000862984120456798</v>
      </c>
      <c r="BB97" s="39"/>
      <c r="BC97" s="39"/>
      <c r="BD97" s="39"/>
      <c r="BE97" s="39"/>
      <c r="BF97" s="7" t="n">
        <f aca="false">BF96*(1+AY97)*(1+BA97)*(1-BE97)</f>
        <v>138.082184829645</v>
      </c>
      <c r="BG97" s="7"/>
      <c r="BH97" s="7"/>
      <c r="BI97" s="40" t="n">
        <f aca="false">T104/AG104</f>
        <v>0.0160392046499393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185948454.307279</v>
      </c>
      <c r="E98" s="6"/>
      <c r="F98" s="81" t="n">
        <f aca="false">'High pensions'!I98</f>
        <v>33798332.6840424</v>
      </c>
      <c r="G98" s="81" t="n">
        <f aca="false">'High pensions'!K98</f>
        <v>4484803.18683962</v>
      </c>
      <c r="H98" s="81" t="n">
        <f aca="false">'High pensions'!V98</f>
        <v>24674063.9031264</v>
      </c>
      <c r="I98" s="81" t="n">
        <f aca="false">'High pensions'!M98</f>
        <v>138705.253201226</v>
      </c>
      <c r="J98" s="81" t="n">
        <f aca="false">'High pensions'!W98</f>
        <v>763115.378447209</v>
      </c>
      <c r="K98" s="6"/>
      <c r="L98" s="81" t="n">
        <f aca="false">'High pensions'!N98</f>
        <v>5891545.69703769</v>
      </c>
      <c r="M98" s="8"/>
      <c r="N98" s="81" t="n">
        <f aca="false">'High pensions'!L98</f>
        <v>1489863.20256428</v>
      </c>
      <c r="O98" s="6"/>
      <c r="P98" s="81" t="n">
        <f aca="false">'High pensions'!X98</f>
        <v>38768046.3889559</v>
      </c>
      <c r="Q98" s="8"/>
      <c r="R98" s="81" t="n">
        <f aca="false">'High SIPA income'!G93</f>
        <v>36649735.5475915</v>
      </c>
      <c r="S98" s="8"/>
      <c r="T98" s="81" t="n">
        <f aca="false">'High SIPA income'!J93</f>
        <v>140133440.361101</v>
      </c>
      <c r="U98" s="6"/>
      <c r="V98" s="81" t="n">
        <f aca="false">'High SIPA income'!F93</f>
        <v>136051.307832695</v>
      </c>
      <c r="W98" s="8"/>
      <c r="X98" s="81" t="n">
        <f aca="false">'High SIPA income'!M93</f>
        <v>341721.66059527</v>
      </c>
      <c r="Y98" s="6"/>
      <c r="Z98" s="6" t="n">
        <f aca="false">R98+V98-N98-L98-F98</f>
        <v>-4393954.72822023</v>
      </c>
      <c r="AA98" s="6"/>
      <c r="AB98" s="6" t="n">
        <f aca="false">T98-P98-D98</f>
        <v>-84583060.3351347</v>
      </c>
      <c r="AC98" s="50"/>
      <c r="AD98" s="6"/>
      <c r="AE98" s="6"/>
      <c r="AF98" s="6"/>
      <c r="AG98" s="6" t="n">
        <f aca="false">BF98/100*$AG$57</f>
        <v>8836286000.66155</v>
      </c>
      <c r="AH98" s="61" t="n">
        <f aca="false">(AG98-AG97)/AG97</f>
        <v>0.00425524080335231</v>
      </c>
      <c r="AI98" s="61"/>
      <c r="AJ98" s="61" t="n">
        <f aca="false">AB98/AG98</f>
        <v>-0.00957224113488429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0.00432055699749169</v>
      </c>
      <c r="AV98" s="5"/>
      <c r="AW98" s="5" t="n">
        <f aca="false">workers_and_wage_high!C86</f>
        <v>14504593</v>
      </c>
      <c r="AX98" s="5"/>
      <c r="AY98" s="61" t="n">
        <f aca="false">(AW98-AW97)/AW97</f>
        <v>0.000152595642922058</v>
      </c>
      <c r="AZ98" s="11" t="n">
        <f aca="false">workers_and_wage_high!B86</f>
        <v>8686.08536011926</v>
      </c>
      <c r="BA98" s="61" t="n">
        <f aca="false">(AZ98-AZ97)/AZ97</f>
        <v>0.00410201921017141</v>
      </c>
      <c r="BB98" s="66"/>
      <c r="BC98" s="66"/>
      <c r="BD98" s="66"/>
      <c r="BE98" s="66"/>
      <c r="BF98" s="5" t="n">
        <f aca="false">BF97*(1+AY98)*(1+BA98)*(1-BE98)</f>
        <v>138.669757776748</v>
      </c>
      <c r="BG98" s="5"/>
      <c r="BH98" s="5"/>
      <c r="BI98" s="61" t="n">
        <f aca="false">T105/AG105</f>
        <v>0.0184309499675289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186727885.292824</v>
      </c>
      <c r="E99" s="9"/>
      <c r="F99" s="82" t="n">
        <f aca="false">'High pensions'!I99</f>
        <v>33940003.4919651</v>
      </c>
      <c r="G99" s="82" t="n">
        <f aca="false">'High pensions'!K99</f>
        <v>4560548.72002843</v>
      </c>
      <c r="H99" s="82" t="n">
        <f aca="false">'High pensions'!V99</f>
        <v>25090793.4781859</v>
      </c>
      <c r="I99" s="82" t="n">
        <f aca="false">'High pensions'!M99</f>
        <v>141047.898557582</v>
      </c>
      <c r="J99" s="82" t="n">
        <f aca="false">'High pensions'!W99</f>
        <v>776003.922005757</v>
      </c>
      <c r="K99" s="9"/>
      <c r="L99" s="82" t="n">
        <f aca="false">'High pensions'!N99</f>
        <v>4811530.94426894</v>
      </c>
      <c r="M99" s="67"/>
      <c r="N99" s="82" t="n">
        <f aca="false">'High pensions'!L99</f>
        <v>1497118.80978807</v>
      </c>
      <c r="O99" s="9"/>
      <c r="P99" s="82" t="n">
        <f aca="false">'High pensions'!X99</f>
        <v>33203762.9128599</v>
      </c>
      <c r="Q99" s="67"/>
      <c r="R99" s="82" t="n">
        <f aca="false">'High SIPA income'!G94</f>
        <v>42152926.7893827</v>
      </c>
      <c r="S99" s="67"/>
      <c r="T99" s="82" t="n">
        <f aca="false">'High SIPA income'!J94</f>
        <v>161175369.045029</v>
      </c>
      <c r="U99" s="9"/>
      <c r="V99" s="82" t="n">
        <f aca="false">'High SIPA income'!F94</f>
        <v>137979.660297807</v>
      </c>
      <c r="W99" s="67"/>
      <c r="X99" s="82" t="n">
        <f aca="false">'High SIPA income'!M94</f>
        <v>346565.12602819</v>
      </c>
      <c r="Y99" s="9"/>
      <c r="Z99" s="9" t="n">
        <f aca="false">R99+V99-N99-L99-F99</f>
        <v>2042253.20365836</v>
      </c>
      <c r="AA99" s="9"/>
      <c r="AB99" s="9" t="n">
        <f aca="false">T99-P99-D99</f>
        <v>-58756279.1606541</v>
      </c>
      <c r="AC99" s="50"/>
      <c r="AD99" s="9"/>
      <c r="AE99" s="9"/>
      <c r="AF99" s="9"/>
      <c r="AG99" s="9" t="n">
        <f aca="false">BF99/100*$AG$57</f>
        <v>8838285601.73349</v>
      </c>
      <c r="AH99" s="40" t="n">
        <f aca="false">(AG99-AG98)/AG98</f>
        <v>0.000226294290586755</v>
      </c>
      <c r="AI99" s="40"/>
      <c r="AJ99" s="40" t="n">
        <f aca="false">AB99/AG99</f>
        <v>-0.00664792718953662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14545399</v>
      </c>
      <c r="AX99" s="7"/>
      <c r="AY99" s="40" t="n">
        <f aca="false">(AW99-AW98)/AW98</f>
        <v>0.00281331575453375</v>
      </c>
      <c r="AZ99" s="12" t="n">
        <f aca="false">workers_and_wage_high!B87</f>
        <v>8663.6773117704</v>
      </c>
      <c r="BA99" s="40" t="n">
        <f aca="false">(AZ99-AZ98)/AZ98</f>
        <v>-0.00257976377387917</v>
      </c>
      <c r="BB99" s="39"/>
      <c r="BC99" s="39"/>
      <c r="BD99" s="39"/>
      <c r="BE99" s="39"/>
      <c r="BF99" s="7" t="n">
        <f aca="false">BF98*(1+AY99)*(1+BA99)*(1-BE99)</f>
        <v>138.70113795121</v>
      </c>
      <c r="BG99" s="7"/>
      <c r="BH99" s="7"/>
      <c r="BI99" s="40" t="n">
        <f aca="false">T106/AG106</f>
        <v>0.0160823066736521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187755350.491811</v>
      </c>
      <c r="E100" s="9"/>
      <c r="F100" s="82" t="n">
        <f aca="false">'High pensions'!I100</f>
        <v>34126757.4542179</v>
      </c>
      <c r="G100" s="82" t="n">
        <f aca="false">'High pensions'!K100</f>
        <v>4642184.75452832</v>
      </c>
      <c r="H100" s="82" t="n">
        <f aca="false">'High pensions'!V100</f>
        <v>25539930.85348</v>
      </c>
      <c r="I100" s="82" t="n">
        <f aca="false">'High pensions'!M100</f>
        <v>143572.724366855</v>
      </c>
      <c r="J100" s="82" t="n">
        <f aca="false">'High pensions'!W100</f>
        <v>789894.768664328</v>
      </c>
      <c r="K100" s="9"/>
      <c r="L100" s="82" t="n">
        <f aca="false">'High pensions'!N100</f>
        <v>4913103.75447881</v>
      </c>
      <c r="M100" s="67"/>
      <c r="N100" s="82" t="n">
        <f aca="false">'High pensions'!L100</f>
        <v>1505775.31304544</v>
      </c>
      <c r="O100" s="9"/>
      <c r="P100" s="82" t="n">
        <f aca="false">'High pensions'!X100</f>
        <v>33778450.2347364</v>
      </c>
      <c r="Q100" s="67"/>
      <c r="R100" s="82" t="n">
        <f aca="false">'High SIPA income'!G95</f>
        <v>37129052.656519</v>
      </c>
      <c r="S100" s="67"/>
      <c r="T100" s="82" t="n">
        <f aca="false">'High SIPA income'!J95</f>
        <v>141966150.870314</v>
      </c>
      <c r="U100" s="9"/>
      <c r="V100" s="82" t="n">
        <f aca="false">'High SIPA income'!F95</f>
        <v>136009.884320916</v>
      </c>
      <c r="W100" s="67"/>
      <c r="X100" s="82" t="n">
        <f aca="false">'High SIPA income'!M95</f>
        <v>341617.616676412</v>
      </c>
      <c r="Y100" s="9"/>
      <c r="Z100" s="9" t="n">
        <f aca="false">R100+V100-N100-L100-F100</f>
        <v>-3280573.98090216</v>
      </c>
      <c r="AA100" s="9"/>
      <c r="AB100" s="9" t="n">
        <f aca="false">T100-P100-D100</f>
        <v>-79567649.856234</v>
      </c>
      <c r="AC100" s="50"/>
      <c r="AD100" s="9"/>
      <c r="AE100" s="9"/>
      <c r="AF100" s="9"/>
      <c r="AG100" s="9" t="n">
        <f aca="false">BF100/100*$AG$57</f>
        <v>8928607077.54204</v>
      </c>
      <c r="AH100" s="40" t="n">
        <f aca="false">(AG100-AG99)/AG99</f>
        <v>0.0102193434200444</v>
      </c>
      <c r="AI100" s="40"/>
      <c r="AJ100" s="40" t="n">
        <f aca="false">AB100/AG100</f>
        <v>-0.00891154120292392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14646039</v>
      </c>
      <c r="AX100" s="7"/>
      <c r="AY100" s="40" t="n">
        <f aca="false">(AW100-AW99)/AW99</f>
        <v>0.00691902642203215</v>
      </c>
      <c r="AZ100" s="12" t="n">
        <f aca="false">workers_and_wage_high!B88</f>
        <v>8692.07371778423</v>
      </c>
      <c r="BA100" s="40" t="n">
        <f aca="false">(AZ100-AZ99)/AZ99</f>
        <v>0.00327763892766953</v>
      </c>
      <c r="BB100" s="39"/>
      <c r="BC100" s="39"/>
      <c r="BD100" s="39"/>
      <c r="BE100" s="39"/>
      <c r="BF100" s="7" t="n">
        <f aca="false">BF99*(1+AY100)*(1+BA100)*(1-BE100)</f>
        <v>140.118572512684</v>
      </c>
      <c r="BG100" s="7"/>
      <c r="BH100" s="7"/>
      <c r="BI100" s="40" t="n">
        <f aca="false">T107/AG107</f>
        <v>0.0184766892721625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188022151.841751</v>
      </c>
      <c r="E101" s="9"/>
      <c r="F101" s="82" t="n">
        <f aca="false">'High pensions'!I101</f>
        <v>34175251.757757</v>
      </c>
      <c r="G101" s="82" t="n">
        <f aca="false">'High pensions'!K101</f>
        <v>4823827.78572389</v>
      </c>
      <c r="H101" s="82" t="n">
        <f aca="false">'High pensions'!V101</f>
        <v>26539277.2177595</v>
      </c>
      <c r="I101" s="82" t="n">
        <f aca="false">'High pensions'!M101</f>
        <v>149190.550073935</v>
      </c>
      <c r="J101" s="82" t="n">
        <f aca="false">'High pensions'!W101</f>
        <v>820802.388178128</v>
      </c>
      <c r="K101" s="9"/>
      <c r="L101" s="82" t="n">
        <f aca="false">'High pensions'!N101</f>
        <v>4966346.94378192</v>
      </c>
      <c r="M101" s="67"/>
      <c r="N101" s="82" t="n">
        <f aca="false">'High pensions'!L101</f>
        <v>1507371.45641624</v>
      </c>
      <c r="O101" s="9"/>
      <c r="P101" s="82" t="n">
        <f aca="false">'High pensions'!X101</f>
        <v>34063510.9070254</v>
      </c>
      <c r="Q101" s="67"/>
      <c r="R101" s="82" t="n">
        <f aca="false">'High SIPA income'!G96</f>
        <v>42895658.1225494</v>
      </c>
      <c r="S101" s="67"/>
      <c r="T101" s="82" t="n">
        <f aca="false">'High SIPA income'!J96</f>
        <v>164015266.67118</v>
      </c>
      <c r="U101" s="9"/>
      <c r="V101" s="82" t="n">
        <f aca="false">'High SIPA income'!F96</f>
        <v>133093.101345196</v>
      </c>
      <c r="W101" s="67"/>
      <c r="X101" s="82" t="n">
        <f aca="false">'High SIPA income'!M96</f>
        <v>334291.49877327</v>
      </c>
      <c r="Y101" s="9"/>
      <c r="Z101" s="9" t="n">
        <f aca="false">R101+V101-N101-L101-F101</f>
        <v>2379781.06593943</v>
      </c>
      <c r="AA101" s="9"/>
      <c r="AB101" s="9" t="n">
        <f aca="false">T101-P101-D101</f>
        <v>-58070396.0775967</v>
      </c>
      <c r="AC101" s="50"/>
      <c r="AD101" s="9"/>
      <c r="AE101" s="9"/>
      <c r="AF101" s="9"/>
      <c r="AG101" s="9" t="n">
        <f aca="false">BF101/100*$AG$57</f>
        <v>8951654932.74291</v>
      </c>
      <c r="AH101" s="40" t="n">
        <f aca="false">(AG101-AG100)/AG100</f>
        <v>0.00258134947598334</v>
      </c>
      <c r="AI101" s="40" t="n">
        <f aca="false">(AG101-AG97)/AG97</f>
        <v>0.017367067951084</v>
      </c>
      <c r="AJ101" s="40" t="n">
        <f aca="false">AB101/AG101</f>
        <v>-0.00648711288738239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14655405</v>
      </c>
      <c r="AX101" s="7"/>
      <c r="AY101" s="40" t="n">
        <f aca="false">(AW101-AW100)/AW100</f>
        <v>0.000639490308608355</v>
      </c>
      <c r="AZ101" s="12" t="n">
        <f aca="false">workers_and_wage_high!B89</f>
        <v>8708.94171389656</v>
      </c>
      <c r="BA101" s="40" t="n">
        <f aca="false">(AZ101-AZ100)/AZ100</f>
        <v>0.00194061816086829</v>
      </c>
      <c r="BB101" s="39"/>
      <c r="BC101" s="39"/>
      <c r="BD101" s="39"/>
      <c r="BE101" s="39"/>
      <c r="BF101" s="7" t="n">
        <f aca="false">BF100*(1+AY101)*(1+BA101)*(1-BE101)</f>
        <v>140.480267516415</v>
      </c>
      <c r="BG101" s="7"/>
      <c r="BH101" s="7"/>
      <c r="BI101" s="40" t="n">
        <f aca="false">T108/AG108</f>
        <v>0.0160952751829195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188119694.094757</v>
      </c>
      <c r="E102" s="6"/>
      <c r="F102" s="81" t="n">
        <f aca="false">'High pensions'!I102</f>
        <v>34192981.2168704</v>
      </c>
      <c r="G102" s="81" t="n">
        <f aca="false">'High pensions'!K102</f>
        <v>4937629.08383599</v>
      </c>
      <c r="H102" s="81" t="n">
        <f aca="false">'High pensions'!V102</f>
        <v>27165378.383161</v>
      </c>
      <c r="I102" s="81" t="n">
        <f aca="false">'High pensions'!M102</f>
        <v>152710.177850598</v>
      </c>
      <c r="J102" s="81" t="n">
        <f aca="false">'High pensions'!W102</f>
        <v>840166.341747246</v>
      </c>
      <c r="K102" s="6"/>
      <c r="L102" s="81" t="n">
        <f aca="false">'High pensions'!N102</f>
        <v>5990717.46312291</v>
      </c>
      <c r="M102" s="8"/>
      <c r="N102" s="81" t="n">
        <f aca="false">'High pensions'!L102</f>
        <v>1507939.56984315</v>
      </c>
      <c r="O102" s="6"/>
      <c r="P102" s="81" t="n">
        <f aca="false">'High pensions'!X102</f>
        <v>39382099.9939926</v>
      </c>
      <c r="Q102" s="8"/>
      <c r="R102" s="81" t="n">
        <f aca="false">'High SIPA income'!G97</f>
        <v>37724972.2057945</v>
      </c>
      <c r="S102" s="8"/>
      <c r="T102" s="81" t="n">
        <f aca="false">'High SIPA income'!J97</f>
        <v>144244700.916329</v>
      </c>
      <c r="U102" s="6"/>
      <c r="V102" s="81" t="n">
        <f aca="false">'High SIPA income'!F97</f>
        <v>129930.49209253</v>
      </c>
      <c r="W102" s="8"/>
      <c r="X102" s="81" t="n">
        <f aca="false">'High SIPA income'!M97</f>
        <v>326347.936136121</v>
      </c>
      <c r="Y102" s="6"/>
      <c r="Z102" s="6" t="n">
        <f aca="false">R102+V102-N102-L102-F102</f>
        <v>-3836735.55194949</v>
      </c>
      <c r="AA102" s="6"/>
      <c r="AB102" s="6" t="n">
        <f aca="false">T102-P102-D102</f>
        <v>-83257093.1724208</v>
      </c>
      <c r="AC102" s="50"/>
      <c r="AD102" s="6"/>
      <c r="AE102" s="6"/>
      <c r="AF102" s="6"/>
      <c r="AG102" s="6" t="n">
        <f aca="false">BF102/100*$AG$57</f>
        <v>9012803071.73997</v>
      </c>
      <c r="AH102" s="61" t="n">
        <f aca="false">(AG102-AG101)/AG101</f>
        <v>0.00683093120283182</v>
      </c>
      <c r="AI102" s="61"/>
      <c r="AJ102" s="61" t="n">
        <f aca="false">AB102/AG102</f>
        <v>-0.00923764699058798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0.00423847525681489</v>
      </c>
      <c r="AV102" s="5"/>
      <c r="AW102" s="5" t="n">
        <f aca="false">workers_and_wage_high!C90</f>
        <v>14683403</v>
      </c>
      <c r="AX102" s="5"/>
      <c r="AY102" s="61" t="n">
        <f aca="false">(AW102-AW101)/AW101</f>
        <v>0.00191042144519377</v>
      </c>
      <c r="AZ102" s="11" t="n">
        <f aca="false">workers_and_wage_high!B90</f>
        <v>8751.71243647286</v>
      </c>
      <c r="BA102" s="61" t="n">
        <f aca="false">(AZ102-AZ101)/AZ101</f>
        <v>0.00491112743446701</v>
      </c>
      <c r="BB102" s="66"/>
      <c r="BC102" s="66"/>
      <c r="BD102" s="66"/>
      <c r="BE102" s="66"/>
      <c r="BF102" s="5" t="n">
        <f aca="false">BF101*(1+AY102)*(1+BA102)*(1-BE102)</f>
        <v>141.439878559176</v>
      </c>
      <c r="BG102" s="5"/>
      <c r="BH102" s="5"/>
      <c r="BI102" s="61" t="n">
        <f aca="false">T109/AG109</f>
        <v>0.0184996861392605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188575768.286848</v>
      </c>
      <c r="E103" s="9"/>
      <c r="F103" s="82" t="n">
        <f aca="false">'High pensions'!I103</f>
        <v>34275878.0999359</v>
      </c>
      <c r="G103" s="82" t="n">
        <f aca="false">'High pensions'!K103</f>
        <v>5069656.94315851</v>
      </c>
      <c r="H103" s="82" t="n">
        <f aca="false">'High pensions'!V103</f>
        <v>27891756.7106372</v>
      </c>
      <c r="I103" s="82" t="n">
        <f aca="false">'High pensions'!M103</f>
        <v>156793.513705933</v>
      </c>
      <c r="J103" s="82" t="n">
        <f aca="false">'High pensions'!W103</f>
        <v>862631.650844452</v>
      </c>
      <c r="K103" s="9"/>
      <c r="L103" s="82" t="n">
        <f aca="false">'High pensions'!N103</f>
        <v>4997024.34219728</v>
      </c>
      <c r="M103" s="67"/>
      <c r="N103" s="82" t="n">
        <f aca="false">'High pensions'!L103</f>
        <v>1511613.84138554</v>
      </c>
      <c r="O103" s="9"/>
      <c r="P103" s="82" t="n">
        <f aca="false">'High pensions'!X103</f>
        <v>34246036.4236321</v>
      </c>
      <c r="Q103" s="67"/>
      <c r="R103" s="82" t="n">
        <f aca="false">'High SIPA income'!G98</f>
        <v>43385349.709213</v>
      </c>
      <c r="S103" s="67"/>
      <c r="T103" s="82" t="n">
        <f aca="false">'High SIPA income'!J98</f>
        <v>165887644.89519</v>
      </c>
      <c r="U103" s="9"/>
      <c r="V103" s="82" t="n">
        <f aca="false">'High SIPA income'!F98</f>
        <v>133673.263948197</v>
      </c>
      <c r="W103" s="67"/>
      <c r="X103" s="82" t="n">
        <f aca="false">'High SIPA income'!M98</f>
        <v>335748.699966489</v>
      </c>
      <c r="Y103" s="9"/>
      <c r="Z103" s="9" t="n">
        <f aca="false">R103+V103-N103-L103-F103</f>
        <v>2734506.68964247</v>
      </c>
      <c r="AA103" s="9"/>
      <c r="AB103" s="9" t="n">
        <f aca="false">T103-P103-D103</f>
        <v>-56934159.8152902</v>
      </c>
      <c r="AC103" s="50"/>
      <c r="AD103" s="9"/>
      <c r="AE103" s="9"/>
      <c r="AF103" s="9"/>
      <c r="AG103" s="9" t="n">
        <f aca="false">BF103/100*$AG$57</f>
        <v>9029548660.42951</v>
      </c>
      <c r="AH103" s="40" t="n">
        <f aca="false">(AG103-AG102)/AG102</f>
        <v>0.00185797787394687</v>
      </c>
      <c r="AI103" s="40"/>
      <c r="AJ103" s="40" t="n">
        <f aca="false">AB103/AG103</f>
        <v>-0.00630531624075461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14712151</v>
      </c>
      <c r="AX103" s="7"/>
      <c r="AY103" s="40" t="n">
        <f aca="false">(AW103-AW102)/AW102</f>
        <v>0.0019578567720303</v>
      </c>
      <c r="AZ103" s="12" t="n">
        <f aca="false">workers_and_wage_high!B91</f>
        <v>8750.84003311917</v>
      </c>
      <c r="BA103" s="40" t="n">
        <f aca="false">(AZ103-AZ102)/AZ102</f>
        <v>-9.96837316141838E-005</v>
      </c>
      <c r="BB103" s="39"/>
      <c r="BC103" s="39"/>
      <c r="BD103" s="39"/>
      <c r="BE103" s="39"/>
      <c r="BF103" s="7" t="n">
        <f aca="false">BF102*(1+AY103)*(1+BA103)*(1-BE103)</f>
        <v>141.702670724032</v>
      </c>
      <c r="BG103" s="7"/>
      <c r="BH103" s="7"/>
      <c r="BI103" s="40" t="n">
        <f aca="false">T110/AG110</f>
        <v>0.016112928216319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189182715.15446</v>
      </c>
      <c r="E104" s="9"/>
      <c r="F104" s="82" t="n">
        <f aca="false">'High pensions'!I104</f>
        <v>34386197.877691</v>
      </c>
      <c r="G104" s="82" t="n">
        <f aca="false">'High pensions'!K104</f>
        <v>5172304.30033726</v>
      </c>
      <c r="H104" s="82" t="n">
        <f aca="false">'High pensions'!V104</f>
        <v>28456492.1839681</v>
      </c>
      <c r="I104" s="82" t="n">
        <f aca="false">'High pensions'!M104</f>
        <v>159968.174237234</v>
      </c>
      <c r="J104" s="82" t="n">
        <f aca="false">'High pensions'!W104</f>
        <v>880097.696411377</v>
      </c>
      <c r="K104" s="9"/>
      <c r="L104" s="82" t="n">
        <f aca="false">'High pensions'!N104</f>
        <v>4970683.05036881</v>
      </c>
      <c r="M104" s="67"/>
      <c r="N104" s="82" t="n">
        <f aca="false">'High pensions'!L104</f>
        <v>1516168.6777184</v>
      </c>
      <c r="O104" s="9"/>
      <c r="P104" s="82" t="n">
        <f aca="false">'High pensions'!X104</f>
        <v>34134410.7007223</v>
      </c>
      <c r="Q104" s="67"/>
      <c r="R104" s="82" t="n">
        <f aca="false">'High SIPA income'!G99</f>
        <v>38095502.7883694</v>
      </c>
      <c r="S104" s="67"/>
      <c r="T104" s="82" t="n">
        <f aca="false">'High SIPA income'!J99</f>
        <v>145661456.713319</v>
      </c>
      <c r="U104" s="9"/>
      <c r="V104" s="82" t="n">
        <f aca="false">'High SIPA income'!F99</f>
        <v>132017.464089195</v>
      </c>
      <c r="W104" s="67"/>
      <c r="X104" s="82" t="n">
        <f aca="false">'High SIPA income'!M99</f>
        <v>331589.808101021</v>
      </c>
      <c r="Y104" s="9"/>
      <c r="Z104" s="9" t="n">
        <f aca="false">R104+V104-N104-L104-F104</f>
        <v>-2645529.3533196</v>
      </c>
      <c r="AA104" s="9"/>
      <c r="AB104" s="9" t="n">
        <f aca="false">T104-P104-D104</f>
        <v>-77655669.1418631</v>
      </c>
      <c r="AC104" s="50"/>
      <c r="AD104" s="9"/>
      <c r="AE104" s="9"/>
      <c r="AF104" s="9"/>
      <c r="AG104" s="9" t="n">
        <f aca="false">BF104/100*$AG$57</f>
        <v>9081588513.42235</v>
      </c>
      <c r="AH104" s="40" t="n">
        <f aca="false">(AG104-AG103)/AG103</f>
        <v>0.00576328396356104</v>
      </c>
      <c r="AI104" s="40"/>
      <c r="AJ104" s="40" t="n">
        <f aca="false">AB104/AG104</f>
        <v>-0.00855089052175069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14771493</v>
      </c>
      <c r="AX104" s="7"/>
      <c r="AY104" s="40" t="n">
        <f aca="false">(AW104-AW103)/AW103</f>
        <v>0.00403353663240678</v>
      </c>
      <c r="AZ104" s="12" t="n">
        <f aca="false">workers_and_wage_high!B92</f>
        <v>8765.91596598434</v>
      </c>
      <c r="BA104" s="40" t="n">
        <f aca="false">(AZ104-AZ103)/AZ103</f>
        <v>0.00172279836085542</v>
      </c>
      <c r="BB104" s="39"/>
      <c r="BC104" s="39"/>
      <c r="BD104" s="39"/>
      <c r="BE104" s="39"/>
      <c r="BF104" s="7" t="n">
        <f aca="false">BF103*(1+AY104)*(1+BA104)*(1-BE104)</f>
        <v>142.51934345381</v>
      </c>
      <c r="BG104" s="7"/>
      <c r="BH104" s="7"/>
      <c r="BI104" s="40" t="n">
        <f aca="false">T111/AG111</f>
        <v>0.0185315283359289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190253947.814168</v>
      </c>
      <c r="E105" s="9"/>
      <c r="F105" s="82" t="n">
        <f aca="false">'High pensions'!I105</f>
        <v>34580907.0940148</v>
      </c>
      <c r="G105" s="82" t="n">
        <f aca="false">'High pensions'!K105</f>
        <v>5259867.67042276</v>
      </c>
      <c r="H105" s="82" t="n">
        <f aca="false">'High pensions'!V105</f>
        <v>28938240.0108076</v>
      </c>
      <c r="I105" s="82" t="n">
        <f aca="false">'High pensions'!M105</f>
        <v>162676.319703799</v>
      </c>
      <c r="J105" s="82" t="n">
        <f aca="false">'High pensions'!W105</f>
        <v>894997.113736328</v>
      </c>
      <c r="K105" s="9"/>
      <c r="L105" s="82" t="n">
        <f aca="false">'High pensions'!N105</f>
        <v>5081076.87574838</v>
      </c>
      <c r="M105" s="67"/>
      <c r="N105" s="82" t="n">
        <f aca="false">'High pensions'!L105</f>
        <v>1524252.14269539</v>
      </c>
      <c r="O105" s="9"/>
      <c r="P105" s="82" t="n">
        <f aca="false">'High pensions'!X105</f>
        <v>34751717.6247027</v>
      </c>
      <c r="Q105" s="67"/>
      <c r="R105" s="82" t="n">
        <f aca="false">'High SIPA income'!G100</f>
        <v>43885769.9772092</v>
      </c>
      <c r="S105" s="67"/>
      <c r="T105" s="82" t="n">
        <f aca="false">'High SIPA income'!J100</f>
        <v>167801045.162149</v>
      </c>
      <c r="U105" s="9"/>
      <c r="V105" s="82" t="n">
        <f aca="false">'High SIPA income'!F100</f>
        <v>131672.945221338</v>
      </c>
      <c r="W105" s="67"/>
      <c r="X105" s="82" t="n">
        <f aca="false">'High SIPA income'!M100</f>
        <v>330724.476032511</v>
      </c>
      <c r="Y105" s="9"/>
      <c r="Z105" s="9" t="n">
        <f aca="false">R105+V105-N105-L105-F105</f>
        <v>2831206.80997194</v>
      </c>
      <c r="AA105" s="9"/>
      <c r="AB105" s="9" t="n">
        <f aca="false">T105-P105-D105</f>
        <v>-57204620.2767212</v>
      </c>
      <c r="AC105" s="50"/>
      <c r="AD105" s="9"/>
      <c r="AE105" s="9"/>
      <c r="AF105" s="9"/>
      <c r="AG105" s="9" t="n">
        <f aca="false">BF105/100*$AG$57</f>
        <v>9104307995.9403</v>
      </c>
      <c r="AH105" s="40" t="n">
        <f aca="false">(AG105-AG104)/AG104</f>
        <v>0.00250170798691984</v>
      </c>
      <c r="AI105" s="40" t="n">
        <f aca="false">(AG105-AG101)/AG101</f>
        <v>0.0170530549204951</v>
      </c>
      <c r="AJ105" s="40" t="n">
        <f aca="false">AB105/AG105</f>
        <v>-0.00628324748044874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14794015</v>
      </c>
      <c r="AX105" s="7"/>
      <c r="AY105" s="40" t="n">
        <f aca="false">(AW105-AW104)/AW104</f>
        <v>0.00152469354316453</v>
      </c>
      <c r="AZ105" s="12" t="n">
        <f aca="false">workers_and_wage_high!B93</f>
        <v>8774.46735424938</v>
      </c>
      <c r="BA105" s="40" t="n">
        <f aca="false">(AZ105-AZ104)/AZ104</f>
        <v>0.000975527063939758</v>
      </c>
      <c r="BB105" s="39"/>
      <c r="BC105" s="39"/>
      <c r="BD105" s="39"/>
      <c r="BE105" s="39"/>
      <c r="BF105" s="7" t="n">
        <f aca="false">BF104*(1+AY105)*(1+BA105)*(1-BE105)</f>
        <v>142.875885233619</v>
      </c>
      <c r="BG105" s="7"/>
      <c r="BH105" s="7"/>
      <c r="BI105" s="40" t="n">
        <f aca="false">T112/AG112</f>
        <v>0.0161380205682999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190507902.552619</v>
      </c>
      <c r="E106" s="6"/>
      <c r="F106" s="81" t="n">
        <f aca="false">'High pensions'!I106</f>
        <v>34627066.3738477</v>
      </c>
      <c r="G106" s="81" t="n">
        <f aca="false">'High pensions'!K106</f>
        <v>5306264.00810484</v>
      </c>
      <c r="H106" s="81" t="n">
        <f aca="false">'High pensions'!V106</f>
        <v>29193498.9716016</v>
      </c>
      <c r="I106" s="81" t="n">
        <f aca="false">'High pensions'!M106</f>
        <v>164111.257982623</v>
      </c>
      <c r="J106" s="81" t="n">
        <f aca="false">'High pensions'!W106</f>
        <v>902891.720771179</v>
      </c>
      <c r="K106" s="6"/>
      <c r="L106" s="81" t="n">
        <f aca="false">'High pensions'!N106</f>
        <v>6129715.61669512</v>
      </c>
      <c r="M106" s="8"/>
      <c r="N106" s="81" t="n">
        <f aca="false">'High pensions'!L106</f>
        <v>1525699.77880381</v>
      </c>
      <c r="O106" s="6"/>
      <c r="P106" s="81" t="n">
        <f aca="false">'High pensions'!X106</f>
        <v>40201073.503241</v>
      </c>
      <c r="Q106" s="8"/>
      <c r="R106" s="81" t="n">
        <f aca="false">'High SIPA income'!G101</f>
        <v>38718471.2372324</v>
      </c>
      <c r="S106" s="8"/>
      <c r="T106" s="81" t="n">
        <f aca="false">'High SIPA income'!J101</f>
        <v>148043430.571282</v>
      </c>
      <c r="U106" s="6"/>
      <c r="V106" s="81" t="n">
        <f aca="false">'High SIPA income'!F101</f>
        <v>133216.074736756</v>
      </c>
      <c r="W106" s="8"/>
      <c r="X106" s="81" t="n">
        <f aca="false">'High SIPA income'!M101</f>
        <v>334600.372478657</v>
      </c>
      <c r="Y106" s="6"/>
      <c r="Z106" s="6" t="n">
        <f aca="false">R106+V106-N106-L106-F106</f>
        <v>-3430794.45737752</v>
      </c>
      <c r="AA106" s="6"/>
      <c r="AB106" s="6" t="n">
        <f aca="false">T106-P106-D106</f>
        <v>-82665545.4845784</v>
      </c>
      <c r="AC106" s="50"/>
      <c r="AD106" s="6"/>
      <c r="AE106" s="6"/>
      <c r="AF106" s="6"/>
      <c r="AG106" s="6" t="n">
        <f aca="false">BF106/100*$AG$57</f>
        <v>9205360498.05738</v>
      </c>
      <c r="AH106" s="61" t="n">
        <f aca="false">(AG106-AG105)/AG105</f>
        <v>0.0110994160305358</v>
      </c>
      <c r="AI106" s="61"/>
      <c r="AJ106" s="61" t="n">
        <f aca="false">AB106/AG106</f>
        <v>-0.00898015297739001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0.00510208999701848</v>
      </c>
      <c r="AV106" s="5"/>
      <c r="AW106" s="5" t="n">
        <f aca="false">workers_and_wage_high!C94</f>
        <v>14903413</v>
      </c>
      <c r="AX106" s="5"/>
      <c r="AY106" s="61" t="n">
        <f aca="false">(AW106-AW105)/AW105</f>
        <v>0.00739474713253975</v>
      </c>
      <c r="AZ106" s="11" t="n">
        <f aca="false">workers_and_wage_high!B94</f>
        <v>8806.73523771442</v>
      </c>
      <c r="BA106" s="61" t="n">
        <f aca="false">(AZ106-AZ105)/AZ105</f>
        <v>0.00367747490101658</v>
      </c>
      <c r="BB106" s="66"/>
      <c r="BC106" s="66"/>
      <c r="BD106" s="66"/>
      <c r="BE106" s="66"/>
      <c r="BF106" s="5" t="n">
        <f aca="false">BF105*(1+AY106)*(1+BA106)*(1-BE106)</f>
        <v>144.461724124558</v>
      </c>
      <c r="BG106" s="5"/>
      <c r="BH106" s="5"/>
      <c r="BI106" s="61" t="n">
        <f aca="false">T113/AG113</f>
        <v>0.0185795949690199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191347189.44507</v>
      </c>
      <c r="E107" s="9"/>
      <c r="F107" s="82" t="n">
        <f aca="false">'High pensions'!I107</f>
        <v>34779616.7013785</v>
      </c>
      <c r="G107" s="82" t="n">
        <f aca="false">'High pensions'!K107</f>
        <v>5379975.48378536</v>
      </c>
      <c r="H107" s="82" t="n">
        <f aca="false">'High pensions'!V107</f>
        <v>29599037.7623945</v>
      </c>
      <c r="I107" s="82" t="n">
        <f aca="false">'High pensions'!M107</f>
        <v>166390.994343877</v>
      </c>
      <c r="J107" s="82" t="n">
        <f aca="false">'High pensions'!W107</f>
        <v>915434.157599828</v>
      </c>
      <c r="K107" s="9"/>
      <c r="L107" s="82" t="n">
        <f aca="false">'High pensions'!N107</f>
        <v>5034641.48978567</v>
      </c>
      <c r="M107" s="67"/>
      <c r="N107" s="82" t="n">
        <f aca="false">'High pensions'!L107</f>
        <v>1531368.70422062</v>
      </c>
      <c r="O107" s="9"/>
      <c r="P107" s="82" t="n">
        <f aca="false">'High pensions'!X107</f>
        <v>34549917.4079844</v>
      </c>
      <c r="Q107" s="67"/>
      <c r="R107" s="82" t="n">
        <f aca="false">'High SIPA income'!G102</f>
        <v>44592866.9540427</v>
      </c>
      <c r="S107" s="67"/>
      <c r="T107" s="82" t="n">
        <f aca="false">'High SIPA income'!J102</f>
        <v>170504691.738369</v>
      </c>
      <c r="U107" s="9"/>
      <c r="V107" s="82" t="n">
        <f aca="false">'High SIPA income'!F102</f>
        <v>133147.294778893</v>
      </c>
      <c r="W107" s="67"/>
      <c r="X107" s="82" t="n">
        <f aca="false">'High SIPA income'!M102</f>
        <v>334427.617054315</v>
      </c>
      <c r="Y107" s="9"/>
      <c r="Z107" s="9" t="n">
        <f aca="false">R107+V107-N107-L107-F107</f>
        <v>3380387.35343676</v>
      </c>
      <c r="AA107" s="9"/>
      <c r="AB107" s="9" t="n">
        <f aca="false">T107-P107-D107</f>
        <v>-55392415.1146854</v>
      </c>
      <c r="AC107" s="50"/>
      <c r="AD107" s="9"/>
      <c r="AE107" s="9"/>
      <c r="AF107" s="9"/>
      <c r="AG107" s="9" t="n">
        <f aca="false">BF107/100*$AG$57</f>
        <v>9228097589.71571</v>
      </c>
      <c r="AH107" s="40" t="n">
        <f aca="false">(AG107-AG106)/AG106</f>
        <v>0.00246998383856156</v>
      </c>
      <c r="AI107" s="40"/>
      <c r="AJ107" s="40" t="n">
        <f aca="false">AB107/AG107</f>
        <v>-0.00600258228482735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14917168</v>
      </c>
      <c r="AX107" s="7"/>
      <c r="AY107" s="40" t="n">
        <f aca="false">(AW107-AW106)/AW106</f>
        <v>0.0009229429527317</v>
      </c>
      <c r="AZ107" s="12" t="n">
        <f aca="false">workers_and_wage_high!B95</f>
        <v>8820.34705426768</v>
      </c>
      <c r="BA107" s="40" t="n">
        <f aca="false">(AZ107-AZ106)/AZ106</f>
        <v>0.0015456143719374</v>
      </c>
      <c r="BB107" s="39"/>
      <c r="BC107" s="39"/>
      <c r="BD107" s="39"/>
      <c r="BE107" s="39"/>
      <c r="BF107" s="7" t="n">
        <f aca="false">BF106*(1+AY107)*(1+BA107)*(1-BE107)</f>
        <v>144.818542248436</v>
      </c>
      <c r="BG107" s="7"/>
      <c r="BH107" s="7"/>
      <c r="BI107" s="40" t="n">
        <f aca="false">T114/AG114</f>
        <v>0.0162047267403572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192474916.172449</v>
      </c>
      <c r="E108" s="9"/>
      <c r="F108" s="82" t="n">
        <f aca="false">'High pensions'!I108</f>
        <v>34984594.3832346</v>
      </c>
      <c r="G108" s="82" t="n">
        <f aca="false">'High pensions'!K108</f>
        <v>5487548.9148014</v>
      </c>
      <c r="H108" s="82" t="n">
        <f aca="false">'High pensions'!V108</f>
        <v>30190875.0405513</v>
      </c>
      <c r="I108" s="82" t="n">
        <f aca="false">'High pensions'!M108</f>
        <v>169718.007674269</v>
      </c>
      <c r="J108" s="82" t="n">
        <f aca="false">'High pensions'!W108</f>
        <v>933738.403316017</v>
      </c>
      <c r="K108" s="9"/>
      <c r="L108" s="82" t="n">
        <f aca="false">'High pensions'!N108</f>
        <v>4986150.40761443</v>
      </c>
      <c r="M108" s="67"/>
      <c r="N108" s="82" t="n">
        <f aca="false">'High pensions'!L108</f>
        <v>1539907.26998361</v>
      </c>
      <c r="O108" s="9"/>
      <c r="P108" s="82" t="n">
        <f aca="false">'High pensions'!X108</f>
        <v>34345273.6216247</v>
      </c>
      <c r="Q108" s="67"/>
      <c r="R108" s="82" t="n">
        <f aca="false">'High SIPA income'!G103</f>
        <v>38956610.9409049</v>
      </c>
      <c r="S108" s="67"/>
      <c r="T108" s="82" t="n">
        <f aca="false">'High SIPA income'!J103</f>
        <v>148953978.368246</v>
      </c>
      <c r="U108" s="9"/>
      <c r="V108" s="82" t="n">
        <f aca="false">'High SIPA income'!F103</f>
        <v>136109.759165355</v>
      </c>
      <c r="W108" s="67"/>
      <c r="X108" s="82" t="n">
        <f aca="false">'High SIPA income'!M103</f>
        <v>341868.473490925</v>
      </c>
      <c r="Y108" s="9"/>
      <c r="Z108" s="9" t="n">
        <f aca="false">R108+V108-N108-L108-F108</f>
        <v>-2417931.36076241</v>
      </c>
      <c r="AA108" s="9"/>
      <c r="AB108" s="9" t="n">
        <f aca="false">T108-P108-D108</f>
        <v>-77866211.425827</v>
      </c>
      <c r="AC108" s="50"/>
      <c r="AD108" s="9"/>
      <c r="AE108" s="9"/>
      <c r="AF108" s="9"/>
      <c r="AG108" s="9" t="n">
        <f aca="false">BF108/100*$AG$57</f>
        <v>9254515792.70407</v>
      </c>
      <c r="AH108" s="40" t="n">
        <f aca="false">(AG108-AG107)/AG107</f>
        <v>0.00286280056441983</v>
      </c>
      <c r="AI108" s="40"/>
      <c r="AJ108" s="40" t="n">
        <f aca="false">AB108/AG108</f>
        <v>-0.00841386120786719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14973418</v>
      </c>
      <c r="AX108" s="7"/>
      <c r="AY108" s="40" t="n">
        <f aca="false">(AW108-AW107)/AW107</f>
        <v>0.00377082298731234</v>
      </c>
      <c r="AZ108" s="12" t="n">
        <f aca="false">workers_and_wage_high!B96</f>
        <v>8812.36806870688</v>
      </c>
      <c r="BA108" s="40" t="n">
        <f aca="false">(AZ108-AZ107)/AZ107</f>
        <v>-0.000904611293831011</v>
      </c>
      <c r="BB108" s="39"/>
      <c r="BC108" s="39"/>
      <c r="BD108" s="39"/>
      <c r="BE108" s="39"/>
      <c r="BF108" s="7" t="n">
        <f aca="false">BF107*(1+AY108)*(1+BA108)*(1-BE108)</f>
        <v>145.233128852923</v>
      </c>
      <c r="BG108" s="7"/>
      <c r="BH108" s="7"/>
      <c r="BI108" s="40" t="n">
        <f aca="false">T115/AG115</f>
        <v>0.018645812943312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193212809.676236</v>
      </c>
      <c r="E109" s="9"/>
      <c r="F109" s="82" t="n">
        <f aca="false">'High pensions'!I109</f>
        <v>35118715.2621593</v>
      </c>
      <c r="G109" s="82" t="n">
        <f aca="false">'High pensions'!K109</f>
        <v>5554544.63234985</v>
      </c>
      <c r="H109" s="82" t="n">
        <f aca="false">'High pensions'!V109</f>
        <v>30559465.7115706</v>
      </c>
      <c r="I109" s="82" t="n">
        <f aca="false">'High pensions'!M109</f>
        <v>171790.040175767</v>
      </c>
      <c r="J109" s="82" t="n">
        <f aca="false">'High pensions'!W109</f>
        <v>945138.114790831</v>
      </c>
      <c r="K109" s="9"/>
      <c r="L109" s="82" t="n">
        <f aca="false">'High pensions'!N109</f>
        <v>5052467.21984849</v>
      </c>
      <c r="M109" s="67"/>
      <c r="N109" s="82" t="n">
        <f aca="false">'High pensions'!L109</f>
        <v>1545915.94334671</v>
      </c>
      <c r="O109" s="9"/>
      <c r="P109" s="82" t="n">
        <f aca="false">'High pensions'!X109</f>
        <v>34722449.8235626</v>
      </c>
      <c r="Q109" s="67"/>
      <c r="R109" s="82" t="n">
        <f aca="false">'High SIPA income'!G104</f>
        <v>44954225.7638728</v>
      </c>
      <c r="S109" s="67"/>
      <c r="T109" s="82" t="n">
        <f aca="false">'High SIPA income'!J104</f>
        <v>171886378.467337</v>
      </c>
      <c r="U109" s="9"/>
      <c r="V109" s="82" t="n">
        <f aca="false">'High SIPA income'!F104</f>
        <v>137529.485072768</v>
      </c>
      <c r="W109" s="67"/>
      <c r="X109" s="82" t="n">
        <f aca="false">'High SIPA income'!M104</f>
        <v>345434.415652012</v>
      </c>
      <c r="Y109" s="9"/>
      <c r="Z109" s="9" t="n">
        <f aca="false">R109+V109-N109-L109-F109</f>
        <v>3374656.82359104</v>
      </c>
      <c r="AA109" s="9"/>
      <c r="AB109" s="9" t="n">
        <f aca="false">T109-P109-D109</f>
        <v>-56048881.0324613</v>
      </c>
      <c r="AC109" s="50"/>
      <c r="AD109" s="9"/>
      <c r="AE109" s="9"/>
      <c r="AF109" s="9"/>
      <c r="AG109" s="9" t="n">
        <f aca="false">BF109/100*$AG$57</f>
        <v>9291313224.09603</v>
      </c>
      <c r="AH109" s="40" t="n">
        <f aca="false">(AG109-AG108)/AG108</f>
        <v>0.00397615955455672</v>
      </c>
      <c r="AI109" s="40" t="n">
        <f aca="false">(AG109-AG105)/AG105</f>
        <v>0.0205403011672181</v>
      </c>
      <c r="AJ109" s="40" t="n">
        <f aca="false">AB109/AG109</f>
        <v>-0.00603239603279164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15013626</v>
      </c>
      <c r="AX109" s="7"/>
      <c r="AY109" s="40" t="n">
        <f aca="false">(AW109-AW108)/AW108</f>
        <v>0.00268529202884739</v>
      </c>
      <c r="AZ109" s="12" t="n">
        <f aca="false">workers_and_wage_high!B97</f>
        <v>8823.71320347142</v>
      </c>
      <c r="BA109" s="40" t="n">
        <f aca="false">(AZ109-AZ108)/AZ108</f>
        <v>0.00128741045268291</v>
      </c>
      <c r="BB109" s="39"/>
      <c r="BC109" s="39"/>
      <c r="BD109" s="39"/>
      <c r="BE109" s="39"/>
      <c r="BF109" s="7" t="n">
        <f aca="false">BF108*(1+AY109)*(1+BA109)*(1-BE109)</f>
        <v>145.81059894585</v>
      </c>
      <c r="BG109" s="7"/>
      <c r="BH109" s="7"/>
      <c r="BI109" s="40" t="n">
        <f aca="false">T116/AG116</f>
        <v>0.016270644885618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193867713.456582</v>
      </c>
      <c r="E110" s="6"/>
      <c r="F110" s="81" t="n">
        <f aca="false">'High pensions'!I110</f>
        <v>35237751.7764807</v>
      </c>
      <c r="G110" s="81" t="n">
        <f aca="false">'High pensions'!K110</f>
        <v>5699529.86844141</v>
      </c>
      <c r="H110" s="81" t="n">
        <f aca="false">'High pensions'!V110</f>
        <v>31357131.7029859</v>
      </c>
      <c r="I110" s="81" t="n">
        <f aca="false">'High pensions'!M110</f>
        <v>176274.119642517</v>
      </c>
      <c r="J110" s="81" t="n">
        <f aca="false">'High pensions'!W110</f>
        <v>969808.196999556</v>
      </c>
      <c r="K110" s="6"/>
      <c r="L110" s="81" t="n">
        <f aca="false">'High pensions'!N110</f>
        <v>6059814.68596702</v>
      </c>
      <c r="M110" s="8"/>
      <c r="N110" s="81" t="n">
        <f aca="false">'High pensions'!L110</f>
        <v>1550797.49590302</v>
      </c>
      <c r="O110" s="6"/>
      <c r="P110" s="81" t="n">
        <f aca="false">'High pensions'!X110</f>
        <v>39976437.475854</v>
      </c>
      <c r="Q110" s="8"/>
      <c r="R110" s="81" t="n">
        <f aca="false">'High SIPA income'!G105</f>
        <v>39286364.208635</v>
      </c>
      <c r="S110" s="8"/>
      <c r="T110" s="81" t="n">
        <f aca="false">'High SIPA income'!J105</f>
        <v>150214818.567689</v>
      </c>
      <c r="U110" s="6"/>
      <c r="V110" s="81" t="n">
        <f aca="false">'High SIPA income'!F105</f>
        <v>140425.126930334</v>
      </c>
      <c r="W110" s="8"/>
      <c r="X110" s="81" t="n">
        <f aca="false">'High SIPA income'!M105</f>
        <v>352707.433161503</v>
      </c>
      <c r="Y110" s="6"/>
      <c r="Z110" s="6" t="n">
        <f aca="false">R110+V110-N110-L110-F110</f>
        <v>-3421574.62278538</v>
      </c>
      <c r="AA110" s="6"/>
      <c r="AB110" s="6" t="n">
        <f aca="false">T110-P110-D110</f>
        <v>-83629332.3647471</v>
      </c>
      <c r="AC110" s="50"/>
      <c r="AD110" s="6"/>
      <c r="AE110" s="6"/>
      <c r="AF110" s="6"/>
      <c r="AG110" s="6" t="n">
        <f aca="false">BF110/100*$AG$57</f>
        <v>9322626933.54227</v>
      </c>
      <c r="AH110" s="61" t="n">
        <f aca="false">(AG110-AG109)/AG109</f>
        <v>0.00337021351998258</v>
      </c>
      <c r="AI110" s="61"/>
      <c r="AJ110" s="61" t="n">
        <f aca="false">AB110/AG110</f>
        <v>-0.00897057588605779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0.0042620665684112</v>
      </c>
      <c r="AV110" s="5"/>
      <c r="AW110" s="5" t="n">
        <f aca="false">workers_and_wage_high!C98</f>
        <v>15025227</v>
      </c>
      <c r="AX110" s="5"/>
      <c r="AY110" s="61" t="n">
        <f aca="false">(AW110-AW109)/AW109</f>
        <v>0.000772698081063162</v>
      </c>
      <c r="AZ110" s="11" t="n">
        <f aca="false">workers_and_wage_high!B98</f>
        <v>8846.6152383876</v>
      </c>
      <c r="BA110" s="61" t="n">
        <f aca="false">(AZ110-AZ109)/AZ109</f>
        <v>0.0025955098934054</v>
      </c>
      <c r="BB110" s="66"/>
      <c r="BC110" s="66"/>
      <c r="BD110" s="66"/>
      <c r="BE110" s="66"/>
      <c r="BF110" s="5" t="n">
        <f aca="false">BF109*(1+AY110)*(1+BA110)*(1-BE110)</f>
        <v>146.302011797774</v>
      </c>
      <c r="BG110" s="5"/>
      <c r="BH110" s="5"/>
      <c r="BI110" s="61" t="n">
        <f aca="false">T117/AG117</f>
        <v>0.0186938325764352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194530634.292635</v>
      </c>
      <c r="E111" s="9"/>
      <c r="F111" s="82" t="n">
        <f aca="false">'High pensions'!I111</f>
        <v>35358245.4855764</v>
      </c>
      <c r="G111" s="82" t="n">
        <f aca="false">'High pensions'!K111</f>
        <v>5798053.48754477</v>
      </c>
      <c r="H111" s="82" t="n">
        <f aca="false">'High pensions'!V111</f>
        <v>31899179.5861254</v>
      </c>
      <c r="I111" s="82" t="n">
        <f aca="false">'High pensions'!M111</f>
        <v>179321.241882828</v>
      </c>
      <c r="J111" s="82" t="n">
        <f aca="false">'High pensions'!W111</f>
        <v>986572.564519341</v>
      </c>
      <c r="K111" s="9"/>
      <c r="L111" s="82" t="n">
        <f aca="false">'High pensions'!N111</f>
        <v>5092222.03144329</v>
      </c>
      <c r="M111" s="67"/>
      <c r="N111" s="82" t="n">
        <f aca="false">'High pensions'!L111</f>
        <v>1556030.37757044</v>
      </c>
      <c r="O111" s="9"/>
      <c r="P111" s="82" t="n">
        <f aca="false">'High pensions'!X111</f>
        <v>34984384.3627729</v>
      </c>
      <c r="Q111" s="67"/>
      <c r="R111" s="82" t="n">
        <f aca="false">'High SIPA income'!G106</f>
        <v>45402935.1267217</v>
      </c>
      <c r="S111" s="67"/>
      <c r="T111" s="82" t="n">
        <f aca="false">'High SIPA income'!J106</f>
        <v>173602057.606593</v>
      </c>
      <c r="U111" s="9"/>
      <c r="V111" s="82" t="n">
        <f aca="false">'High SIPA income'!F106</f>
        <v>138920.701274793</v>
      </c>
      <c r="W111" s="67"/>
      <c r="X111" s="82" t="n">
        <f aca="false">'High SIPA income'!M106</f>
        <v>348928.749652736</v>
      </c>
      <c r="Y111" s="9"/>
      <c r="Z111" s="9" t="n">
        <f aca="false">R111+V111-N111-L111-F111</f>
        <v>3535357.93340632</v>
      </c>
      <c r="AA111" s="9"/>
      <c r="AB111" s="9" t="n">
        <f aca="false">T111-P111-D111</f>
        <v>-55912961.0488149</v>
      </c>
      <c r="AC111" s="50"/>
      <c r="AD111" s="9"/>
      <c r="AE111" s="9"/>
      <c r="AF111" s="9"/>
      <c r="AG111" s="9" t="n">
        <f aca="false">BF111/100*$AG$57</f>
        <v>9367929857.68006</v>
      </c>
      <c r="AH111" s="40" t="n">
        <f aca="false">(AG111-AG110)/AG110</f>
        <v>0.00485945908387618</v>
      </c>
      <c r="AI111" s="40"/>
      <c r="AJ111" s="40" t="n">
        <f aca="false">AB111/AG111</f>
        <v>-0.00596855035191965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15096705</v>
      </c>
      <c r="AX111" s="7"/>
      <c r="AY111" s="40" t="n">
        <f aca="false">(AW111-AW110)/AW110</f>
        <v>0.00475719934214638</v>
      </c>
      <c r="AZ111" s="12" t="n">
        <f aca="false">workers_and_wage_high!B99</f>
        <v>8847.51560774057</v>
      </c>
      <c r="BA111" s="40" t="n">
        <f aca="false">(AZ111-AZ110)/AZ110</f>
        <v>0.000101775575031199</v>
      </c>
      <c r="BB111" s="39"/>
      <c r="BC111" s="39"/>
      <c r="BD111" s="39"/>
      <c r="BE111" s="39"/>
      <c r="BF111" s="7" t="n">
        <f aca="false">BF110*(1+AY111)*(1+BA111)*(1-BE111)</f>
        <v>147.012960437994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194897184.010804</v>
      </c>
      <c r="E112" s="9"/>
      <c r="F112" s="82" t="n">
        <f aca="false">'High pensions'!I112</f>
        <v>35424870.2357852</v>
      </c>
      <c r="G112" s="82" t="n">
        <f aca="false">'High pensions'!K112</f>
        <v>5867230.25533728</v>
      </c>
      <c r="H112" s="82" t="n">
        <f aca="false">'High pensions'!V112</f>
        <v>32279769.7520735</v>
      </c>
      <c r="I112" s="82" t="n">
        <f aca="false">'High pensions'!M112</f>
        <v>181460.729546512</v>
      </c>
      <c r="J112" s="82" t="n">
        <f aca="false">'High pensions'!W112</f>
        <v>998343.394394019</v>
      </c>
      <c r="K112" s="9"/>
      <c r="L112" s="82" t="n">
        <f aca="false">'High pensions'!N112</f>
        <v>4960582.26451692</v>
      </c>
      <c r="M112" s="67"/>
      <c r="N112" s="82" t="n">
        <f aca="false">'High pensions'!L112</f>
        <v>1556263.26328397</v>
      </c>
      <c r="O112" s="9"/>
      <c r="P112" s="82" t="n">
        <f aca="false">'High pensions'!X112</f>
        <v>34302586.2548862</v>
      </c>
      <c r="Q112" s="67"/>
      <c r="R112" s="82" t="n">
        <f aca="false">'High SIPA income'!G107</f>
        <v>39677690.2690279</v>
      </c>
      <c r="S112" s="67"/>
      <c r="T112" s="82" t="n">
        <f aca="false">'High SIPA income'!J107</f>
        <v>151711087.676496</v>
      </c>
      <c r="U112" s="9"/>
      <c r="V112" s="82" t="n">
        <f aca="false">'High SIPA income'!F107</f>
        <v>136547.772400585</v>
      </c>
      <c r="W112" s="67"/>
      <c r="X112" s="82" t="n">
        <f aca="false">'High SIPA income'!M107</f>
        <v>342968.636455103</v>
      </c>
      <c r="Y112" s="9"/>
      <c r="Z112" s="9" t="n">
        <f aca="false">R112+V112-N112-L112-F112</f>
        <v>-2127477.72215763</v>
      </c>
      <c r="AA112" s="9"/>
      <c r="AB112" s="9" t="n">
        <f aca="false">T112-P112-D112</f>
        <v>-77488682.5891947</v>
      </c>
      <c r="AC112" s="50"/>
      <c r="AD112" s="9"/>
      <c r="AE112" s="9"/>
      <c r="AF112" s="9"/>
      <c r="AG112" s="9" t="n">
        <f aca="false">BF112/100*$AG$57</f>
        <v>9400848575.84723</v>
      </c>
      <c r="AH112" s="40" t="n">
        <f aca="false">(AG112-AG111)/AG111</f>
        <v>0.00351398000062736</v>
      </c>
      <c r="AI112" s="40"/>
      <c r="AJ112" s="40" t="n">
        <f aca="false">AB112/AG112</f>
        <v>-0.00824273276651638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15128791</v>
      </c>
      <c r="AX112" s="7"/>
      <c r="AY112" s="40" t="n">
        <f aca="false">(AW112-AW111)/AW111</f>
        <v>0.00212536444210839</v>
      </c>
      <c r="AZ112" s="12" t="n">
        <f aca="false">workers_and_wage_high!B100</f>
        <v>8859.77534914926</v>
      </c>
      <c r="BA112" s="40" t="n">
        <f aca="false">(AZ112-AZ111)/AZ111</f>
        <v>0.00138567050370193</v>
      </c>
      <c r="BB112" s="39"/>
      <c r="BC112" s="39"/>
      <c r="BD112" s="39"/>
      <c r="BE112" s="39"/>
      <c r="BF112" s="7" t="n">
        <f aca="false">BF111*(1+AY112)*(1+BA112)*(1-BE112)</f>
        <v>147.529561040806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195781880.183475</v>
      </c>
      <c r="E113" s="9"/>
      <c r="F113" s="82" t="n">
        <f aca="false">'High pensions'!I113</f>
        <v>35585674.2375158</v>
      </c>
      <c r="G113" s="82" t="n">
        <f aca="false">'High pensions'!K113</f>
        <v>6024127.38326728</v>
      </c>
      <c r="H113" s="82" t="n">
        <f aca="false">'High pensions'!V113</f>
        <v>33142971.4578076</v>
      </c>
      <c r="I113" s="82" t="n">
        <f aca="false">'High pensions'!M113</f>
        <v>186313.218039194</v>
      </c>
      <c r="J113" s="82" t="n">
        <f aca="false">'High pensions'!W113</f>
        <v>1025040.35436518</v>
      </c>
      <c r="K113" s="9"/>
      <c r="L113" s="82" t="n">
        <f aca="false">'High pensions'!N113</f>
        <v>5036646.29998366</v>
      </c>
      <c r="M113" s="67"/>
      <c r="N113" s="82" t="n">
        <f aca="false">'High pensions'!L113</f>
        <v>1563876.82957198</v>
      </c>
      <c r="O113" s="9"/>
      <c r="P113" s="82" t="n">
        <f aca="false">'High pensions'!X113</f>
        <v>34739170.4918678</v>
      </c>
      <c r="Q113" s="67"/>
      <c r="R113" s="82" t="n">
        <f aca="false">'High SIPA income'!G108</f>
        <v>45922977.2474789</v>
      </c>
      <c r="S113" s="67"/>
      <c r="T113" s="82" t="n">
        <f aca="false">'High SIPA income'!J108</f>
        <v>175590483.728243</v>
      </c>
      <c r="U113" s="9"/>
      <c r="V113" s="82" t="n">
        <f aca="false">'High SIPA income'!F108</f>
        <v>134473.394516199</v>
      </c>
      <c r="W113" s="67"/>
      <c r="X113" s="82" t="n">
        <f aca="false">'High SIPA income'!M108</f>
        <v>337758.397269265</v>
      </c>
      <c r="Y113" s="9"/>
      <c r="Z113" s="9" t="n">
        <f aca="false">R113+V113-N113-L113-F113</f>
        <v>3871253.27492359</v>
      </c>
      <c r="AA113" s="9"/>
      <c r="AB113" s="9" t="n">
        <f aca="false">T113-P113-D113</f>
        <v>-54930566.9471007</v>
      </c>
      <c r="AC113" s="50"/>
      <c r="AD113" s="9"/>
      <c r="AE113" s="9"/>
      <c r="AF113" s="9"/>
      <c r="AG113" s="9" t="n">
        <f aca="false">BF113/100*$AG$57</f>
        <v>9450716445.70436</v>
      </c>
      <c r="AH113" s="40" t="n">
        <f aca="false">(AG113-AG112)/AG112</f>
        <v>0.00530461366915867</v>
      </c>
      <c r="AI113" s="40" t="n">
        <f aca="false">(AG113-AG109)/AG109</f>
        <v>0.0171561562680865</v>
      </c>
      <c r="AJ113" s="40" t="n">
        <f aca="false">AB113/AG113</f>
        <v>-0.00581231774994882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15163489</v>
      </c>
      <c r="AX113" s="7"/>
      <c r="AY113" s="40" t="n">
        <f aca="false">(AW113-AW112)/AW112</f>
        <v>0.00229350778922123</v>
      </c>
      <c r="AZ113" s="12" t="n">
        <f aca="false">workers_and_wage_high!B101</f>
        <v>8886.39202524406</v>
      </c>
      <c r="BA113" s="40" t="n">
        <f aca="false">(AZ113-AZ112)/AZ112</f>
        <v>0.00300421568785666</v>
      </c>
      <c r="BB113" s="39"/>
      <c r="BC113" s="39"/>
      <c r="BD113" s="39"/>
      <c r="BE113" s="39"/>
      <c r="BF113" s="7" t="n">
        <f aca="false">BF112*(1+AY113)*(1+BA113)*(1-BE113)</f>
        <v>148.312148366908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196256784.243799</v>
      </c>
      <c r="E114" s="6"/>
      <c r="F114" s="81" t="n">
        <f aca="false">'High pensions'!I114</f>
        <v>35671993.6720258</v>
      </c>
      <c r="G114" s="81" t="n">
        <f aca="false">'High pensions'!K114</f>
        <v>6121208.69824302</v>
      </c>
      <c r="H114" s="81" t="n">
        <f aca="false">'High pensions'!V114</f>
        <v>33677084.2091854</v>
      </c>
      <c r="I114" s="81" t="n">
        <f aca="false">'High pensions'!M114</f>
        <v>189315.73293535</v>
      </c>
      <c r="J114" s="81" t="n">
        <f aca="false">'High pensions'!W114</f>
        <v>1041559.30543872</v>
      </c>
      <c r="K114" s="6"/>
      <c r="L114" s="81" t="n">
        <f aca="false">'High pensions'!N114</f>
        <v>6113878.14103274</v>
      </c>
      <c r="M114" s="8"/>
      <c r="N114" s="81" t="n">
        <f aca="false">'High pensions'!L114</f>
        <v>1568877.47802574</v>
      </c>
      <c r="O114" s="6"/>
      <c r="P114" s="81" t="n">
        <f aca="false">'High pensions'!X114</f>
        <v>40356443.728379</v>
      </c>
      <c r="Q114" s="8"/>
      <c r="R114" s="81" t="n">
        <f aca="false">'High SIPA income'!G109</f>
        <v>40222052.0847397</v>
      </c>
      <c r="S114" s="8"/>
      <c r="T114" s="81" t="n">
        <f aca="false">'High SIPA income'!J109</f>
        <v>153792502.259634</v>
      </c>
      <c r="U114" s="6"/>
      <c r="V114" s="81" t="n">
        <f aca="false">'High SIPA income'!F109</f>
        <v>132011.037675081</v>
      </c>
      <c r="W114" s="8"/>
      <c r="X114" s="81" t="n">
        <f aca="false">'High SIPA income'!M109</f>
        <v>331573.666801553</v>
      </c>
      <c r="Y114" s="6"/>
      <c r="Z114" s="6" t="n">
        <f aca="false">R114+V114-N114-L114-F114</f>
        <v>-3000686.16866947</v>
      </c>
      <c r="AA114" s="6"/>
      <c r="AB114" s="6" t="n">
        <f aca="false">T114-P114-D114</f>
        <v>-82820725.7125435</v>
      </c>
      <c r="AC114" s="50"/>
      <c r="AD114" s="6"/>
      <c r="AE114" s="6"/>
      <c r="AF114" s="6"/>
      <c r="AG114" s="6" t="n">
        <f aca="false">BF114/100*$AG$57</f>
        <v>9490595227.17036</v>
      </c>
      <c r="AH114" s="61" t="n">
        <f aca="false">(AG114-AG113)/AG113</f>
        <v>0.00421965696411655</v>
      </c>
      <c r="AI114" s="61"/>
      <c r="AJ114" s="61" t="n">
        <f aca="false">AB114/AG114</f>
        <v>-0.0087266102631201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0.0051920388713003</v>
      </c>
      <c r="AV114" s="5"/>
      <c r="AW114" s="5" t="n">
        <f aca="false">workers_and_wage_high!C102</f>
        <v>15147452</v>
      </c>
      <c r="AX114" s="5"/>
      <c r="AY114" s="61" t="n">
        <f aca="false">(AW114-AW113)/AW113</f>
        <v>-0.00105760620131686</v>
      </c>
      <c r="AZ114" s="11" t="n">
        <f aca="false">workers_and_wage_high!B102</f>
        <v>8933.33750438234</v>
      </c>
      <c r="BA114" s="61" t="n">
        <f aca="false">(AZ114-AZ113)/AZ113</f>
        <v>0.0052828503407145</v>
      </c>
      <c r="BB114" s="66"/>
      <c r="BC114" s="66"/>
      <c r="BD114" s="66"/>
      <c r="BE114" s="66"/>
      <c r="BF114" s="5" t="n">
        <f aca="false">BF113*(1+AY114)*(1+BA114)*(1-BE114)</f>
        <v>148.937974756628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196742581.856728</v>
      </c>
      <c r="E115" s="9"/>
      <c r="F115" s="82" t="n">
        <f aca="false">'High pensions'!I115</f>
        <v>35760293.1386713</v>
      </c>
      <c r="G115" s="82" t="n">
        <f aca="false">'High pensions'!K115</f>
        <v>6290626.03564992</v>
      </c>
      <c r="H115" s="82" t="n">
        <f aca="false">'High pensions'!V115</f>
        <v>34609168.4134025</v>
      </c>
      <c r="I115" s="82" t="n">
        <f aca="false">'High pensions'!M115</f>
        <v>194555.444401545</v>
      </c>
      <c r="J115" s="82" t="n">
        <f aca="false">'High pensions'!W115</f>
        <v>1070386.6519609</v>
      </c>
      <c r="K115" s="9"/>
      <c r="L115" s="82" t="n">
        <f aca="false">'High pensions'!N115</f>
        <v>4997831.10174262</v>
      </c>
      <c r="M115" s="67"/>
      <c r="N115" s="82" t="n">
        <f aca="false">'High pensions'!L115</f>
        <v>1572549.32517914</v>
      </c>
      <c r="O115" s="9"/>
      <c r="P115" s="82" t="n">
        <f aca="false">'High pensions'!X115</f>
        <v>34585471.7557061</v>
      </c>
      <c r="Q115" s="67"/>
      <c r="R115" s="82" t="n">
        <f aca="false">'High SIPA income'!G110</f>
        <v>46503750.921669</v>
      </c>
      <c r="S115" s="67"/>
      <c r="T115" s="82" t="n">
        <f aca="false">'High SIPA income'!J110</f>
        <v>177811122.20815</v>
      </c>
      <c r="U115" s="9"/>
      <c r="V115" s="82" t="n">
        <f aca="false">'High SIPA income'!F110</f>
        <v>134382.359737545</v>
      </c>
      <c r="W115" s="67"/>
      <c r="X115" s="82" t="n">
        <f aca="false">'High SIPA income'!M110</f>
        <v>337529.744151342</v>
      </c>
      <c r="Y115" s="9"/>
      <c r="Z115" s="9" t="n">
        <f aca="false">R115+V115-N115-L115-F115</f>
        <v>4307459.71581342</v>
      </c>
      <c r="AA115" s="9"/>
      <c r="AB115" s="9" t="n">
        <f aca="false">T115-P115-D115</f>
        <v>-53516931.4042838</v>
      </c>
      <c r="AC115" s="50"/>
      <c r="AD115" s="9"/>
      <c r="AE115" s="9"/>
      <c r="AF115" s="9"/>
      <c r="AG115" s="9" t="n">
        <f aca="false">BF115/100*$AG$57</f>
        <v>9536249384.71394</v>
      </c>
      <c r="AH115" s="40" t="n">
        <f aca="false">(AG115-AG114)/AG114</f>
        <v>0.00481046303743721</v>
      </c>
      <c r="AI115" s="40"/>
      <c r="AJ115" s="40" t="n">
        <f aca="false">AB115/AG115</f>
        <v>-0.00561194755351809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15170095</v>
      </c>
      <c r="AX115" s="7"/>
      <c r="AY115" s="40" t="n">
        <f aca="false">(AW115-AW114)/AW114</f>
        <v>0.00149483886794954</v>
      </c>
      <c r="AZ115" s="12" t="n">
        <f aca="false">workers_and_wage_high!B103</f>
        <v>8962.91288369953</v>
      </c>
      <c r="BA115" s="40" t="n">
        <f aca="false">(AZ115-AZ114)/AZ114</f>
        <v>0.00331067524345474</v>
      </c>
      <c r="BB115" s="39"/>
      <c r="BC115" s="39"/>
      <c r="BD115" s="39"/>
      <c r="BE115" s="39"/>
      <c r="BF115" s="7" t="n">
        <f aca="false">BF114*(1+AY115)*(1+BA115)*(1-BE115)</f>
        <v>149.654435379065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196945351.891676</v>
      </c>
      <c r="E116" s="9"/>
      <c r="F116" s="82" t="n">
        <f aca="false">'High pensions'!I116</f>
        <v>35797148.9927577</v>
      </c>
      <c r="G116" s="82" t="n">
        <f aca="false">'High pensions'!K116</f>
        <v>6361994.13100293</v>
      </c>
      <c r="H116" s="82" t="n">
        <f aca="false">'High pensions'!V116</f>
        <v>35001814.6170423</v>
      </c>
      <c r="I116" s="82" t="n">
        <f aca="false">'High pensions'!M116</f>
        <v>196762.705082564</v>
      </c>
      <c r="J116" s="82" t="n">
        <f aca="false">'High pensions'!W116</f>
        <v>1082530.34898069</v>
      </c>
      <c r="K116" s="9"/>
      <c r="L116" s="82" t="n">
        <f aca="false">'High pensions'!N116</f>
        <v>4929218.54041439</v>
      </c>
      <c r="M116" s="67"/>
      <c r="N116" s="82" t="n">
        <f aca="false">'High pensions'!L116</f>
        <v>1574538.55690916</v>
      </c>
      <c r="O116" s="9"/>
      <c r="P116" s="82" t="n">
        <f aca="false">'High pensions'!X116</f>
        <v>34240385.0148638</v>
      </c>
      <c r="Q116" s="67"/>
      <c r="R116" s="82" t="n">
        <f aca="false">'High SIPA income'!G111</f>
        <v>40790320.8246471</v>
      </c>
      <c r="S116" s="67"/>
      <c r="T116" s="82" t="n">
        <f aca="false">'High SIPA income'!J111</f>
        <v>155965327.039488</v>
      </c>
      <c r="U116" s="9"/>
      <c r="V116" s="82" t="n">
        <f aca="false">'High SIPA income'!F111</f>
        <v>131275.679555482</v>
      </c>
      <c r="W116" s="67"/>
      <c r="X116" s="82" t="n">
        <f aca="false">'High SIPA income'!M111</f>
        <v>329726.65921475</v>
      </c>
      <c r="Y116" s="9"/>
      <c r="Z116" s="9" t="n">
        <f aca="false">R116+V116-N116-L116-F116</f>
        <v>-1379309.58587868</v>
      </c>
      <c r="AA116" s="9"/>
      <c r="AB116" s="9" t="n">
        <f aca="false">T116-P116-D116</f>
        <v>-75220409.8670522</v>
      </c>
      <c r="AC116" s="50"/>
      <c r="AD116" s="9"/>
      <c r="AE116" s="9"/>
      <c r="AF116" s="9"/>
      <c r="AG116" s="9" t="n">
        <f aca="false">BF116/100*$AG$57</f>
        <v>9585688098.77651</v>
      </c>
      <c r="AH116" s="40" t="n">
        <f aca="false">(AG116-AG115)/AG115</f>
        <v>0.00518429332834102</v>
      </c>
      <c r="AI116" s="40"/>
      <c r="AJ116" s="40" t="n">
        <f aca="false">AB116/AG116</f>
        <v>-0.00784715808525557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15203069</v>
      </c>
      <c r="AX116" s="7"/>
      <c r="AY116" s="40" t="n">
        <f aca="false">(AW116-AW115)/AW115</f>
        <v>0.00217361855677239</v>
      </c>
      <c r="AZ116" s="12" t="n">
        <f aca="false">workers_and_wage_high!B104</f>
        <v>8989.83877278607</v>
      </c>
      <c r="BA116" s="40" t="n">
        <f aca="false">(AZ116-AZ115)/AZ115</f>
        <v>0.00300414490645236</v>
      </c>
      <c r="BB116" s="39"/>
      <c r="BC116" s="39"/>
      <c r="BD116" s="39"/>
      <c r="BE116" s="39"/>
      <c r="BF116" s="7" t="n">
        <f aca="false">BF115*(1+AY116)*(1+BA116)*(1-BE116)</f>
        <v>150.430287869958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196707719.097621</v>
      </c>
      <c r="E117" s="9"/>
      <c r="F117" s="82" t="n">
        <f aca="false">'High pensions'!I117</f>
        <v>35753956.4195254</v>
      </c>
      <c r="G117" s="82" t="n">
        <f aca="false">'High pensions'!K117</f>
        <v>6445627.88203977</v>
      </c>
      <c r="H117" s="82" t="n">
        <f aca="false">'High pensions'!V117</f>
        <v>35461942.8393012</v>
      </c>
      <c r="I117" s="82" t="n">
        <f aca="false">'High pensions'!M117</f>
        <v>199349.315939374</v>
      </c>
      <c r="J117" s="82" t="n">
        <f aca="false">'High pensions'!W117</f>
        <v>1096761.11874127</v>
      </c>
      <c r="K117" s="9"/>
      <c r="L117" s="82" t="n">
        <f aca="false">'High pensions'!N117</f>
        <v>4979143.83662538</v>
      </c>
      <c r="M117" s="67"/>
      <c r="N117" s="82" t="n">
        <f aca="false">'High pensions'!L117</f>
        <v>1573710.72335476</v>
      </c>
      <c r="O117" s="9"/>
      <c r="P117" s="82" t="n">
        <f aca="false">'High pensions'!X117</f>
        <v>34494893.1182715</v>
      </c>
      <c r="Q117" s="67"/>
      <c r="R117" s="82" t="n">
        <f aca="false">'High SIPA income'!G112</f>
        <v>47172367.2774928</v>
      </c>
      <c r="S117" s="67"/>
      <c r="T117" s="82" t="n">
        <f aca="false">'High SIPA income'!J112</f>
        <v>180367634.794759</v>
      </c>
      <c r="U117" s="9"/>
      <c r="V117" s="82" t="n">
        <f aca="false">'High SIPA income'!F112</f>
        <v>133626.569236229</v>
      </c>
      <c r="W117" s="67"/>
      <c r="X117" s="82" t="n">
        <f aca="false">'High SIPA income'!M112</f>
        <v>335631.416312484</v>
      </c>
      <c r="Y117" s="9"/>
      <c r="Z117" s="9" t="n">
        <f aca="false">R117+V117-N117-L117-F117</f>
        <v>4999182.86722351</v>
      </c>
      <c r="AA117" s="9"/>
      <c r="AB117" s="9" t="n">
        <f aca="false">T117-P117-D117</f>
        <v>-50834977.421134</v>
      </c>
      <c r="AC117" s="50"/>
      <c r="AD117" s="9"/>
      <c r="AE117" s="9"/>
      <c r="AF117" s="9"/>
      <c r="AG117" s="9" t="n">
        <f aca="false">BF117/100*$AG$57</f>
        <v>9648510226.95708</v>
      </c>
      <c r="AH117" s="40" t="n">
        <f aca="false">(AG117-AG116)/AG116</f>
        <v>0.00655374215530641</v>
      </c>
      <c r="AI117" s="40" t="n">
        <f aca="false">(AG117-AG113)/AG113</f>
        <v>0.0209289721460886</v>
      </c>
      <c r="AJ117" s="40" t="n">
        <f aca="false">AB117/AG117</f>
        <v>-0.0052686866910402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15259700</v>
      </c>
      <c r="AX117" s="7"/>
      <c r="AY117" s="40" t="n">
        <f aca="false">(AW117-AW116)/AW116</f>
        <v>0.00372497158304024</v>
      </c>
      <c r="AZ117" s="12" t="n">
        <f aca="false">workers_and_wage_high!B105</f>
        <v>9015.17458896066</v>
      </c>
      <c r="BA117" s="40" t="n">
        <f aca="false">(AZ117-AZ116)/AZ116</f>
        <v>0.00281827258696643</v>
      </c>
      <c r="BB117" s="39"/>
      <c r="BC117" s="39"/>
      <c r="BD117" s="39"/>
      <c r="BE117" s="39"/>
      <c r="BF117" s="7" t="n">
        <f aca="false">BF116*(1+AY117)*(1+BA117)*(1-BE117)</f>
        <v>151.416169189006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140.383836675792</v>
      </c>
    </row>
    <row r="119" customFormat="false" ht="12.8" hidden="false" customHeight="false" outlineLevel="0" collapsed="false">
      <c r="AI119" s="32" t="n">
        <f aca="false">AVERAGE(AI29:AI117)</f>
        <v>0.0301348158275727</v>
      </c>
      <c r="BF119" s="0" t="s">
        <v>118</v>
      </c>
    </row>
    <row r="120" customFormat="false" ht="12.8" hidden="false" customHeight="false" outlineLevel="0" collapsed="false">
      <c r="AI120" s="32" t="n">
        <f aca="false">'Central scenario'!AI119</f>
        <v>0.0232270209731683</v>
      </c>
      <c r="AJ120" s="32" t="n">
        <f aca="false">AI119-AI120</f>
        <v>0.00690779485440439</v>
      </c>
    </row>
    <row r="121" customFormat="false" ht="12.8" hidden="false" customHeight="false" outlineLevel="0" collapsed="false">
      <c r="AI121" s="32" t="n">
        <f aca="false">'Low scenario'!AI119</f>
        <v>0.0153631646863326</v>
      </c>
      <c r="AJ121" s="32" t="n">
        <f aca="false">AI120-AI121</f>
        <v>0.00786385628683569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4" colorId="64" zoomScale="85" zoomScaleNormal="85" zoomScalePageLayoutView="100" workbookViewId="0">
      <selection pane="topLeft" activeCell="H25" activeCellId="0" sqref="H25"/>
    </sheetView>
  </sheetViews>
  <sheetFormatPr defaultColWidth="9.28125" defaultRowHeight="12.8" zeroHeight="false" outlineLevelRow="0" outlineLevelCol="0"/>
  <sheetData>
    <row r="1" customFormat="false" ht="12.8" hidden="false" customHeight="false" outlineLevel="0" collapsed="false">
      <c r="B1" s="0" t="s">
        <v>119</v>
      </c>
      <c r="E1" s="0" t="s">
        <v>120</v>
      </c>
      <c r="G1" s="0" t="s">
        <v>121</v>
      </c>
    </row>
    <row r="3" customFormat="false" ht="58.75" hidden="false" customHeight="true" outlineLevel="0" collapsed="false">
      <c r="B3" s="46" t="s">
        <v>122</v>
      </c>
      <c r="C3" s="46" t="s">
        <v>123</v>
      </c>
      <c r="D3" s="46" t="s">
        <v>124</v>
      </c>
      <c r="E3" s="46" t="s">
        <v>125</v>
      </c>
      <c r="F3" s="46" t="s">
        <v>126</v>
      </c>
      <c r="G3" s="46" t="s">
        <v>127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-0.0329745750899216</v>
      </c>
      <c r="C6" s="52" t="n">
        <f aca="false">'Central scenario'!BO4</f>
        <v>-0.0329745750899216</v>
      </c>
      <c r="D6" s="32" t="n">
        <f aca="false">'Low scenario'!AL4</f>
        <v>-0.0329745750899216</v>
      </c>
      <c r="E6" s="32" t="n">
        <f aca="false">'Low scenario'!BO4</f>
        <v>-0.0329745750899216</v>
      </c>
      <c r="F6" s="32" t="n">
        <f aca="false">'High scenario'!AL4</f>
        <v>-0.0329745750899216</v>
      </c>
      <c r="G6" s="32" t="n">
        <f aca="false">'High scenario'!BO4</f>
        <v>-0.0329745750899216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-0.0331795977538114</v>
      </c>
      <c r="C7" s="52" t="n">
        <f aca="false">'Central scenario'!BO5</f>
        <v>-0.033199592057014</v>
      </c>
      <c r="D7" s="32" t="n">
        <f aca="false">'Low scenario'!AL5</f>
        <v>-0.0331795977538114</v>
      </c>
      <c r="E7" s="32" t="n">
        <f aca="false">'Low scenario'!BO5</f>
        <v>-0.033199592057014</v>
      </c>
      <c r="F7" s="32" t="n">
        <f aca="false">'High scenario'!AL5</f>
        <v>-0.0331795977538114</v>
      </c>
      <c r="G7" s="32" t="n">
        <f aca="false">'High scenario'!BO5</f>
        <v>-0.033199592057014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-0.0366051126539158</v>
      </c>
      <c r="C8" s="52" t="n">
        <f aca="false">'Central scenario'!BO6</f>
        <v>-0.037053084153563</v>
      </c>
      <c r="D8" s="32" t="n">
        <f aca="false">'Low scenario'!AL6</f>
        <v>-0.0366051126539158</v>
      </c>
      <c r="E8" s="32" t="n">
        <f aca="false">'Low scenario'!BO6</f>
        <v>-0.037053084153563</v>
      </c>
      <c r="F8" s="32" t="n">
        <f aca="false">'High scenario'!AL6</f>
        <v>-0.0366051126539158</v>
      </c>
      <c r="G8" s="32" t="n">
        <f aca="false">'High scenario'!BO6</f>
        <v>-0.037053084153563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-0.0367867634379296</v>
      </c>
      <c r="C9" s="52" t="n">
        <f aca="false">'Central scenario'!BO7</f>
        <v>-0.0376732487763676</v>
      </c>
      <c r="D9" s="32" t="n">
        <f aca="false">'Low scenario'!AL7</f>
        <v>-0.0367867634379296</v>
      </c>
      <c r="E9" s="32" t="n">
        <f aca="false">'Low scenario'!BO7</f>
        <v>-0.0376732487763676</v>
      </c>
      <c r="F9" s="32" t="n">
        <f aca="false">'High scenario'!AL7</f>
        <v>-0.0367867634379296</v>
      </c>
      <c r="G9" s="32" t="n">
        <f aca="false">'High scenario'!BO7</f>
        <v>-0.0376732487763676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-0.0376961884096756</v>
      </c>
      <c r="C10" s="52" t="n">
        <f aca="false">'Central scenario'!BO8</f>
        <v>-0.0385800679980236</v>
      </c>
      <c r="D10" s="32" t="n">
        <f aca="false">'Low scenario'!AL8</f>
        <v>-0.0377389074028457</v>
      </c>
      <c r="E10" s="32" t="n">
        <f aca="false">'Low scenario'!BO8</f>
        <v>-0.0386227869911937</v>
      </c>
      <c r="F10" s="32" t="n">
        <f aca="false">'High scenario'!AL8</f>
        <v>-0.0376960408689389</v>
      </c>
      <c r="G10" s="32" t="n">
        <f aca="false">'High scenario'!BO8</f>
        <v>-0.0385799204572869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-0.0460809587336948</v>
      </c>
      <c r="C11" s="52" t="n">
        <f aca="false">'Central scenario'!BO9</f>
        <v>-0.0474473891950782</v>
      </c>
      <c r="D11" s="32" t="n">
        <f aca="false">'Low scenario'!AL9</f>
        <v>-0.0461837712142171</v>
      </c>
      <c r="E11" s="32" t="n">
        <f aca="false">'Low scenario'!BO9</f>
        <v>-0.047551864964925</v>
      </c>
      <c r="F11" s="32" t="n">
        <f aca="false">'High scenario'!AL9</f>
        <v>-0.046079984582258</v>
      </c>
      <c r="G11" s="32" t="n">
        <f aca="false">'High scenario'!BO9</f>
        <v>-0.0474464150436415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-0.0348470930018803</v>
      </c>
      <c r="C12" s="52" t="n">
        <f aca="false">'Central scenario'!BO10</f>
        <v>-0.0362992522111144</v>
      </c>
      <c r="D12" s="32" t="n">
        <f aca="false">'Low scenario'!AL10</f>
        <v>-0.0347829504721857</v>
      </c>
      <c r="E12" s="32" t="n">
        <f aca="false">'Low scenario'!BO10</f>
        <v>-0.0362348404844064</v>
      </c>
      <c r="F12" s="32" t="n">
        <f aca="false">'High scenario'!AL10</f>
        <v>-0.0335494117083789</v>
      </c>
      <c r="G12" s="32" t="n">
        <f aca="false">'High scenario'!BO10</f>
        <v>-0.0349875165598957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-0.0373357185595014</v>
      </c>
      <c r="C13" s="52" t="n">
        <f aca="false">'Central scenario'!BO11</f>
        <v>-0.0391302081291324</v>
      </c>
      <c r="D13" s="32" t="n">
        <f aca="false">'Low scenario'!AL11</f>
        <v>-0.0390546883733043</v>
      </c>
      <c r="E13" s="32" t="n">
        <f aca="false">'Low scenario'!BO11</f>
        <v>-0.0408568411317592</v>
      </c>
      <c r="F13" s="32" t="n">
        <f aca="false">'High scenario'!AL11</f>
        <v>-0.0361358072226703</v>
      </c>
      <c r="G13" s="32" t="n">
        <f aca="false">'High scenario'!BO11</f>
        <v>-0.0379566174462075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-0.0400010078444808</v>
      </c>
      <c r="C14" s="52" t="n">
        <f aca="false">'Central scenario'!BO12</f>
        <v>-0.0421273355461914</v>
      </c>
      <c r="D14" s="32" t="n">
        <f aca="false">'Low scenario'!AL12</f>
        <v>-0.0412428785582641</v>
      </c>
      <c r="E14" s="32" t="n">
        <f aca="false">'Low scenario'!BO12</f>
        <v>-0.043345342934376</v>
      </c>
      <c r="F14" s="32" t="n">
        <f aca="false">'High scenario'!AL12</f>
        <v>-0.0393946666124068</v>
      </c>
      <c r="G14" s="32" t="n">
        <f aca="false">'High scenario'!BO12</f>
        <v>-0.0415501849026593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-0.0433857715239425</v>
      </c>
      <c r="C15" s="59" t="n">
        <f aca="false">'Central scenario'!BO13</f>
        <v>-0.0459264589704341</v>
      </c>
      <c r="D15" s="32" t="n">
        <f aca="false">'Low scenario'!AL13</f>
        <v>-0.0433335164627082</v>
      </c>
      <c r="E15" s="32" t="n">
        <f aca="false">'Low scenario'!BO13</f>
        <v>-0.0458826425314954</v>
      </c>
      <c r="F15" s="32" t="n">
        <f aca="false">'High scenario'!AL13</f>
        <v>-0.0412945318543917</v>
      </c>
      <c r="G15" s="32" t="n">
        <f aca="false">'High scenario'!BO13</f>
        <v>-0.0439200161717302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-0.0458378666837731</v>
      </c>
      <c r="C16" s="63" t="n">
        <f aca="false">'Central scenario'!BO14</f>
        <v>-0.0493777061432785</v>
      </c>
      <c r="D16" s="32" t="n">
        <f aca="false">'Low scenario'!AL14</f>
        <v>-0.0468084500853175</v>
      </c>
      <c r="E16" s="32" t="n">
        <f aca="false">'Low scenario'!BO14</f>
        <v>-0.0503456549560697</v>
      </c>
      <c r="F16" s="32" t="n">
        <f aca="false">'High scenario'!AL14</f>
        <v>-0.0431895978390823</v>
      </c>
      <c r="G16" s="32" t="n">
        <f aca="false">'High scenario'!BO14</f>
        <v>-0.0468449301268456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-0.0464426199427983</v>
      </c>
      <c r="C17" s="69" t="n">
        <f aca="false">'Central scenario'!BO15</f>
        <v>-0.0511079662993596</v>
      </c>
      <c r="D17" s="32" t="n">
        <f aca="false">'Low scenario'!AL15</f>
        <v>-0.0474923372938024</v>
      </c>
      <c r="E17" s="32" t="n">
        <f aca="false">'Low scenario'!BO15</f>
        <v>-0.0520766301363109</v>
      </c>
      <c r="F17" s="32" t="n">
        <f aca="false">'High scenario'!AL15</f>
        <v>-0.042965187816414</v>
      </c>
      <c r="G17" s="32" t="n">
        <f aca="false">'High scenario'!BO15</f>
        <v>-0.0477310706814175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-0.0460605956475</v>
      </c>
      <c r="C18" s="69" t="n">
        <f aca="false">'Central scenario'!BO16</f>
        <v>-0.0516024982552233</v>
      </c>
      <c r="D18" s="32" t="n">
        <f aca="false">'Low scenario'!AL16</f>
        <v>-0.0474365095421837</v>
      </c>
      <c r="E18" s="32" t="n">
        <f aca="false">'Low scenario'!BO16</f>
        <v>-0.0527838674510311</v>
      </c>
      <c r="F18" s="32" t="n">
        <f aca="false">'High scenario'!AL16</f>
        <v>-0.0423510269309564</v>
      </c>
      <c r="G18" s="32" t="n">
        <f aca="false">'High scenario'!BO16</f>
        <v>-0.0479475400213279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-0.0447565892790106</v>
      </c>
      <c r="C19" s="69" t="n">
        <f aca="false">'Central scenario'!BO17</f>
        <v>-0.0510624603443257</v>
      </c>
      <c r="D19" s="32" t="n">
        <f aca="false">'Low scenario'!AL17</f>
        <v>-0.0464635300577336</v>
      </c>
      <c r="E19" s="32" t="n">
        <f aca="false">'Low scenario'!BO17</f>
        <v>-0.0527298606023343</v>
      </c>
      <c r="F19" s="32" t="n">
        <f aca="false">'High scenario'!AL17</f>
        <v>-0.041804649912212</v>
      </c>
      <c r="G19" s="32" t="n">
        <f aca="false">'High scenario'!BO17</f>
        <v>-0.0481322573171901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-0.0439868582408088</v>
      </c>
      <c r="C20" s="63" t="n">
        <f aca="false">'Central scenario'!BO18</f>
        <v>-0.0511825844543677</v>
      </c>
      <c r="D20" s="32" t="n">
        <f aca="false">'Low scenario'!AL18</f>
        <v>-0.0459463331288721</v>
      </c>
      <c r="E20" s="32" t="n">
        <f aca="false">'Low scenario'!BO18</f>
        <v>-0.053116563865749</v>
      </c>
      <c r="F20" s="32" t="n">
        <f aca="false">'High scenario'!AL18</f>
        <v>-0.0408046503391025</v>
      </c>
      <c r="G20" s="32" t="n">
        <f aca="false">'High scenario'!BO18</f>
        <v>-0.0479579386165987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-0.0428613748505294</v>
      </c>
      <c r="C21" s="69" t="n">
        <f aca="false">'Central scenario'!BO19</f>
        <v>-0.0507194582380929</v>
      </c>
      <c r="D21" s="32" t="n">
        <f aca="false">'Low scenario'!AL19</f>
        <v>-0.0449456981557594</v>
      </c>
      <c r="E21" s="32" t="n">
        <f aca="false">'Low scenario'!BO19</f>
        <v>-0.0528652053499455</v>
      </c>
      <c r="F21" s="32" t="n">
        <f aca="false">'High scenario'!AL19</f>
        <v>-0.0404061541436134</v>
      </c>
      <c r="G21" s="32" t="n">
        <f aca="false">'High scenario'!BO19</f>
        <v>-0.0481199793931989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-0.0426423021306211</v>
      </c>
      <c r="C22" s="69" t="n">
        <f aca="false">'Central scenario'!BO20</f>
        <v>-0.051345463731996</v>
      </c>
      <c r="D22" s="32" t="n">
        <f aca="false">'Low scenario'!AL20</f>
        <v>-0.0445147509055165</v>
      </c>
      <c r="E22" s="32" t="n">
        <f aca="false">'Low scenario'!BO20</f>
        <v>-0.0532697205373245</v>
      </c>
      <c r="F22" s="32" t="n">
        <f aca="false">'High scenario'!AL20</f>
        <v>-0.0393860690950092</v>
      </c>
      <c r="G22" s="32" t="n">
        <f aca="false">'High scenario'!BO20</f>
        <v>-0.0480138083126105</v>
      </c>
      <c r="H22" s="32" t="n">
        <f aca="false">B31-D31</f>
        <v>0.0029810260713482</v>
      </c>
      <c r="I22" s="32" t="n">
        <f aca="false">C31-E31</f>
        <v>0.00337941917877628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-0.0415026457340518</v>
      </c>
      <c r="C23" s="69" t="n">
        <f aca="false">'Central scenario'!BO21</f>
        <v>-0.0511292750905574</v>
      </c>
      <c r="D23" s="32" t="n">
        <f aca="false">'Low scenario'!AL21</f>
        <v>-0.0447879536981076</v>
      </c>
      <c r="E23" s="32" t="n">
        <f aca="false">'Low scenario'!BO21</f>
        <v>-0.0542641513490632</v>
      </c>
      <c r="F23" s="32" t="n">
        <f aca="false">'High scenario'!AL21</f>
        <v>-0.0384703516432748</v>
      </c>
      <c r="G23" s="32" t="n">
        <f aca="false">'High scenario'!BO21</f>
        <v>-0.0479663058244037</v>
      </c>
      <c r="H23" s="32" t="n">
        <f aca="false">B31-F31</f>
        <v>-0.00577352925045877</v>
      </c>
      <c r="I23" s="32" t="n">
        <f aca="false">C31-G31</f>
        <v>-0.0060998375249911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-0.0397274436808587</v>
      </c>
      <c r="C24" s="63" t="n">
        <f aca="false">'Central scenario'!BO22</f>
        <v>-0.0501266652144673</v>
      </c>
      <c r="D24" s="32" t="n">
        <f aca="false">'Low scenario'!AL22</f>
        <v>-0.0443160223204404</v>
      </c>
      <c r="E24" s="32" t="n">
        <f aca="false">'Low scenario'!BO22</f>
        <v>-0.0546043517505971</v>
      </c>
      <c r="F24" s="32" t="n">
        <f aca="false">'High scenario'!AL22</f>
        <v>-0.0359609462109448</v>
      </c>
      <c r="G24" s="32" t="n">
        <f aca="false">'High scenario'!BO22</f>
        <v>-0.0461233089609619</v>
      </c>
      <c r="H24" s="32" t="n">
        <f aca="false">H22-I22</f>
        <v>-0.000398393107428077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-0.0406594136426462</v>
      </c>
      <c r="C25" s="69" t="n">
        <f aca="false">'Central scenario'!BO23</f>
        <v>-0.0516983607281973</v>
      </c>
      <c r="D25" s="32" t="n">
        <f aca="false">'Low scenario'!AL23</f>
        <v>-0.0428006690269663</v>
      </c>
      <c r="E25" s="32" t="n">
        <f aca="false">'Low scenario'!BO23</f>
        <v>-0.0537630873730607</v>
      </c>
      <c r="F25" s="32" t="n">
        <f aca="false">'High scenario'!AL23</f>
        <v>-0.0345040853138909</v>
      </c>
      <c r="G25" s="32" t="n">
        <f aca="false">'High scenario'!BO23</f>
        <v>-0.0451401540411494</v>
      </c>
      <c r="H25" s="32" t="n">
        <f aca="false">H23-I23</f>
        <v>0.000326308274532332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-0.0390781972295775</v>
      </c>
      <c r="C26" s="69" t="n">
        <f aca="false">'Central scenario'!BO24</f>
        <v>-0.0508120782219191</v>
      </c>
      <c r="D26" s="32" t="n">
        <f aca="false">'Low scenario'!AL24</f>
        <v>-0.0414619500197967</v>
      </c>
      <c r="E26" s="32" t="n">
        <f aca="false">'Low scenario'!BO24</f>
        <v>-0.0530794080642356</v>
      </c>
      <c r="F26" s="32" t="n">
        <f aca="false">'High scenario'!AL24</f>
        <v>-0.032705526393479</v>
      </c>
      <c r="G26" s="32" t="n">
        <f aca="false">'High scenario'!BO24</f>
        <v>-0.043739912019578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-0.0376467110478785</v>
      </c>
      <c r="C27" s="69" t="n">
        <f aca="false">'Central scenario'!BO25</f>
        <v>-0.0501209448061331</v>
      </c>
      <c r="D27" s="32" t="n">
        <f aca="false">'Low scenario'!AL25</f>
        <v>-0.0413887450689907</v>
      </c>
      <c r="E27" s="32" t="n">
        <f aca="false">'Low scenario'!BO25</f>
        <v>-0.0539475408956135</v>
      </c>
      <c r="F27" s="32" t="n">
        <f aca="false">'High scenario'!AL25</f>
        <v>-0.0316105977027454</v>
      </c>
      <c r="G27" s="32" t="n">
        <f aca="false">'High scenario'!BO25</f>
        <v>-0.0434226492570975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-0.0364938297808027</v>
      </c>
      <c r="C28" s="63" t="n">
        <f aca="false">'Central scenario'!BO26</f>
        <v>-0.0497676089631949</v>
      </c>
      <c r="D28" s="32" t="n">
        <f aca="false">'Low scenario'!AL26</f>
        <v>-0.0407498124351552</v>
      </c>
      <c r="E28" s="32" t="n">
        <f aca="false">'Low scenario'!BO26</f>
        <v>-0.0541072245353034</v>
      </c>
      <c r="F28" s="32" t="n">
        <f aca="false">'High scenario'!AL26</f>
        <v>-0.0303687377399579</v>
      </c>
      <c r="G28" s="32" t="n">
        <f aca="false">'High scenario'!BO26</f>
        <v>-0.0431686677082429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-0.0353438652178307</v>
      </c>
      <c r="C29" s="69" t="n">
        <f aca="false">'Central scenario'!BO27</f>
        <v>-0.0490242685171878</v>
      </c>
      <c r="D29" s="32" t="n">
        <f aca="false">'Low scenario'!AL27</f>
        <v>-0.0391755241080523</v>
      </c>
      <c r="E29" s="32" t="n">
        <f aca="false">'Low scenario'!BO27</f>
        <v>-0.0531152231114564</v>
      </c>
      <c r="F29" s="32" t="n">
        <f aca="false">'High scenario'!AL27</f>
        <v>-0.0294189611918092</v>
      </c>
      <c r="G29" s="32" t="n">
        <f aca="false">'High scenario'!BO27</f>
        <v>-0.042749675711436</v>
      </c>
      <c r="I29" s="32" t="n">
        <f aca="false">C31-E31</f>
        <v>0.00337941917877628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-0.0348236659623525</v>
      </c>
      <c r="C30" s="69" t="n">
        <f aca="false">'Central scenario'!BO28</f>
        <v>-0.0494736828310934</v>
      </c>
      <c r="D30" s="32" t="n">
        <f aca="false">'Low scenario'!AL28</f>
        <v>-0.0386245527049491</v>
      </c>
      <c r="E30" s="32" t="n">
        <f aca="false">'Low scenario'!BO28</f>
        <v>-0.0535523116982722</v>
      </c>
      <c r="F30" s="32" t="n">
        <f aca="false">'High scenario'!AL28</f>
        <v>-0.0289766832366221</v>
      </c>
      <c r="G30" s="32" t="n">
        <f aca="false">'High scenario'!BO28</f>
        <v>-0.0431110806125459</v>
      </c>
      <c r="I30" s="32" t="n">
        <f aca="false">C31-G31</f>
        <v>-0.0060998375249911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-0.0332054050446265</v>
      </c>
      <c r="C31" s="69" t="n">
        <f aca="false">'Central scenario'!BO29</f>
        <v>-0.0484859577956905</v>
      </c>
      <c r="D31" s="32" t="n">
        <f aca="false">'Low scenario'!AL29</f>
        <v>-0.0361864311159747</v>
      </c>
      <c r="E31" s="32" t="n">
        <f aca="false">'Low scenario'!BO29</f>
        <v>-0.0518653769744668</v>
      </c>
      <c r="F31" s="32" t="n">
        <f aca="false">'High scenario'!AL29</f>
        <v>-0.0274318757941678</v>
      </c>
      <c r="G31" s="32" t="n">
        <f aca="false">'High scenario'!BO29</f>
        <v>-0.0423861202706994</v>
      </c>
    </row>
    <row r="33" customFormat="false" ht="57.85" hidden="false" customHeight="false" outlineLevel="0" collapsed="false">
      <c r="B33" s="92" t="s">
        <v>128</v>
      </c>
      <c r="C33" s="46" t="s">
        <v>0</v>
      </c>
      <c r="D33" s="46" t="s">
        <v>129</v>
      </c>
      <c r="E33" s="46" t="s">
        <v>130</v>
      </c>
      <c r="F33" s="46" t="s">
        <v>131</v>
      </c>
      <c r="G33" s="46" t="s">
        <v>132</v>
      </c>
      <c r="H33" s="46" t="s">
        <v>133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85937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128</v>
      </c>
      <c r="C1" s="97" t="s">
        <v>0</v>
      </c>
      <c r="D1" s="97" t="s">
        <v>129</v>
      </c>
      <c r="E1" s="97" t="s">
        <v>130</v>
      </c>
      <c r="F1" s="97" t="s">
        <v>131</v>
      </c>
      <c r="G1" s="97" t="s">
        <v>132</v>
      </c>
      <c r="H1" s="97" t="s">
        <v>133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-0.0329745750899216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-0.0331795977538114</v>
      </c>
      <c r="D26" s="101" t="n">
        <f aca="false">'Central scenario'!BO5</f>
        <v>-0.033199592057014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-0.0366051126539158</v>
      </c>
      <c r="D27" s="101" t="n">
        <f aca="false">'Central scenario'!BO6</f>
        <v>-0.037053084153563</v>
      </c>
      <c r="E27" s="103" t="n">
        <f aca="false">'Low scenario'!AL6</f>
        <v>-0.0366051126539158</v>
      </c>
      <c r="F27" s="103" t="n">
        <f aca="false">'Low scenario'!BO6</f>
        <v>-0.037053084153563</v>
      </c>
      <c r="G27" s="103" t="n">
        <f aca="false">'High scenario'!AL6</f>
        <v>-0.0366051126539158</v>
      </c>
      <c r="H27" s="103" t="n">
        <f aca="false">'High scenario'!BO6</f>
        <v>-0.037053084153563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-0.0367867634379296</v>
      </c>
      <c r="D28" s="101" t="n">
        <f aca="false">'Central scenario'!BO7</f>
        <v>-0.0376732487763676</v>
      </c>
      <c r="E28" s="103" t="n">
        <f aca="false">'Low scenario'!AL7</f>
        <v>-0.0367867634379296</v>
      </c>
      <c r="F28" s="103" t="n">
        <f aca="false">'Low scenario'!BO7</f>
        <v>-0.0376732487763676</v>
      </c>
      <c r="G28" s="103" t="n">
        <f aca="false">'High scenario'!AL7</f>
        <v>-0.0367867634379296</v>
      </c>
      <c r="H28" s="103" t="n">
        <f aca="false">'High scenario'!BO7</f>
        <v>-0.0376732487763676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-0.0376961884096756</v>
      </c>
      <c r="D29" s="101" t="n">
        <f aca="false">'Central scenario'!BO8</f>
        <v>-0.0385800679980236</v>
      </c>
      <c r="E29" s="103" t="n">
        <f aca="false">'Low scenario'!AL8</f>
        <v>-0.0377389074028457</v>
      </c>
      <c r="F29" s="103" t="n">
        <f aca="false">'Low scenario'!BO8</f>
        <v>-0.0386227869911937</v>
      </c>
      <c r="G29" s="103" t="n">
        <f aca="false">'High scenario'!AL8</f>
        <v>-0.0376960408689389</v>
      </c>
      <c r="H29" s="103" t="n">
        <f aca="false">'High scenario'!BO8</f>
        <v>-0.0385799204572869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-0.0460809587336948</v>
      </c>
      <c r="D30" s="101" t="n">
        <f aca="false">'Central scenario'!BO9</f>
        <v>-0.0474473891950782</v>
      </c>
      <c r="E30" s="103" t="n">
        <f aca="false">'Low scenario'!AL9</f>
        <v>-0.0461837712142171</v>
      </c>
      <c r="F30" s="103" t="n">
        <f aca="false">'Low scenario'!BO9</f>
        <v>-0.047551864964925</v>
      </c>
      <c r="G30" s="103" t="n">
        <f aca="false">'High scenario'!AL9</f>
        <v>-0.046079984582258</v>
      </c>
      <c r="H30" s="103" t="n">
        <f aca="false">'High scenario'!BO9</f>
        <v>-0.0474464150436415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-0.0348470930018803</v>
      </c>
      <c r="D31" s="101" t="n">
        <f aca="false">'Central scenario'!BO10</f>
        <v>-0.0362992522111144</v>
      </c>
      <c r="E31" s="103" t="n">
        <f aca="false">'Low scenario'!AL10</f>
        <v>-0.0347829504721857</v>
      </c>
      <c r="F31" s="103" t="n">
        <f aca="false">'Low scenario'!BO10</f>
        <v>-0.0362348404844064</v>
      </c>
      <c r="G31" s="103" t="n">
        <f aca="false">'High scenario'!AL10</f>
        <v>-0.0335494117083789</v>
      </c>
      <c r="H31" s="103" t="n">
        <f aca="false">'High scenario'!BO10</f>
        <v>-0.0349875165598957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-0.0373357185595014</v>
      </c>
      <c r="D32" s="101" t="n">
        <f aca="false">'Central scenario'!BO11</f>
        <v>-0.0391302081291324</v>
      </c>
      <c r="E32" s="103" t="n">
        <f aca="false">'Low scenario'!AL11</f>
        <v>-0.0390546883733043</v>
      </c>
      <c r="F32" s="103" t="n">
        <f aca="false">'Low scenario'!BO11</f>
        <v>-0.0408568411317592</v>
      </c>
      <c r="G32" s="103" t="n">
        <f aca="false">'High scenario'!AL11</f>
        <v>-0.0361358072226703</v>
      </c>
      <c r="H32" s="103" t="n">
        <f aca="false">'High scenario'!BO11</f>
        <v>-0.0379566174462075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-0.0400010078444808</v>
      </c>
      <c r="D33" s="101" t="n">
        <f aca="false">'Central scenario'!BO12</f>
        <v>-0.0421273355461914</v>
      </c>
      <c r="E33" s="103" t="n">
        <f aca="false">'Low scenario'!AL12</f>
        <v>-0.0412428785582641</v>
      </c>
      <c r="F33" s="103" t="n">
        <f aca="false">'Low scenario'!BO12</f>
        <v>-0.043345342934376</v>
      </c>
      <c r="G33" s="103" t="n">
        <f aca="false">'High scenario'!AL12</f>
        <v>-0.0393946666124068</v>
      </c>
      <c r="H33" s="103" t="n">
        <f aca="false">'High scenario'!BO12</f>
        <v>-0.0415501849026593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-0.0433857715239425</v>
      </c>
      <c r="D34" s="104" t="n">
        <f aca="false">'Central scenario'!BO13</f>
        <v>-0.0459264589704341</v>
      </c>
      <c r="E34" s="103" t="n">
        <f aca="false">'Low scenario'!AL13</f>
        <v>-0.0433335164627082</v>
      </c>
      <c r="F34" s="103" t="n">
        <f aca="false">'Low scenario'!BO13</f>
        <v>-0.0458826425314954</v>
      </c>
      <c r="G34" s="103" t="n">
        <f aca="false">'High scenario'!AL13</f>
        <v>-0.0412945318543917</v>
      </c>
      <c r="H34" s="103" t="n">
        <f aca="false">'High scenario'!BO13</f>
        <v>-0.0439200161717302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-0.0458378666837731</v>
      </c>
      <c r="D35" s="105" t="n">
        <f aca="false">'Central scenario'!BO14</f>
        <v>-0.0493777061432785</v>
      </c>
      <c r="E35" s="103" t="n">
        <f aca="false">'Low scenario'!AL14</f>
        <v>-0.0468084500853175</v>
      </c>
      <c r="F35" s="103" t="n">
        <f aca="false">'Low scenario'!BO14</f>
        <v>-0.0503456549560697</v>
      </c>
      <c r="G35" s="103" t="n">
        <f aca="false">'High scenario'!AL14</f>
        <v>-0.0431895978390823</v>
      </c>
      <c r="H35" s="103" t="n">
        <f aca="false">'High scenario'!BO14</f>
        <v>-0.0468449301268456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-0.0464426199427983</v>
      </c>
      <c r="D36" s="106" t="n">
        <f aca="false">'Central scenario'!BO15</f>
        <v>-0.0511079662993596</v>
      </c>
      <c r="E36" s="103" t="n">
        <f aca="false">'Low scenario'!AL15</f>
        <v>-0.0474923372938024</v>
      </c>
      <c r="F36" s="103" t="n">
        <f aca="false">'Low scenario'!BO15</f>
        <v>-0.0520766301363109</v>
      </c>
      <c r="G36" s="103" t="n">
        <f aca="false">'High scenario'!AL15</f>
        <v>-0.042965187816414</v>
      </c>
      <c r="H36" s="103" t="n">
        <f aca="false">'High scenario'!BO15</f>
        <v>-0.0477310706814175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-0.0460605956475</v>
      </c>
      <c r="D37" s="106" t="n">
        <f aca="false">'Central scenario'!BO16</f>
        <v>-0.0516024982552233</v>
      </c>
      <c r="E37" s="103" t="n">
        <f aca="false">'Low scenario'!AL16</f>
        <v>-0.0474365095421837</v>
      </c>
      <c r="F37" s="103" t="n">
        <f aca="false">'Low scenario'!BO16</f>
        <v>-0.0527838674510311</v>
      </c>
      <c r="G37" s="103" t="n">
        <f aca="false">'High scenario'!AL16</f>
        <v>-0.0423510269309564</v>
      </c>
      <c r="H37" s="103" t="n">
        <f aca="false">'High scenario'!BO16</f>
        <v>-0.0479475400213279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-0.0447565892790106</v>
      </c>
      <c r="D38" s="106" t="n">
        <f aca="false">'Central scenario'!BO17</f>
        <v>-0.0510624603443257</v>
      </c>
      <c r="E38" s="103" t="n">
        <f aca="false">'Low scenario'!AL17</f>
        <v>-0.0464635300577336</v>
      </c>
      <c r="F38" s="103" t="n">
        <f aca="false">'Low scenario'!BO17</f>
        <v>-0.0527298606023343</v>
      </c>
      <c r="G38" s="103" t="n">
        <f aca="false">'High scenario'!AL17</f>
        <v>-0.041804649912212</v>
      </c>
      <c r="H38" s="103" t="n">
        <f aca="false">'High scenario'!BO17</f>
        <v>-0.0481322573171901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-0.0439868582408088</v>
      </c>
      <c r="D39" s="105" t="n">
        <f aca="false">'Central scenario'!BO18</f>
        <v>-0.0511825844543677</v>
      </c>
      <c r="E39" s="103" t="n">
        <f aca="false">'Low scenario'!AL18</f>
        <v>-0.0459463331288721</v>
      </c>
      <c r="F39" s="103" t="n">
        <f aca="false">'Low scenario'!BO18</f>
        <v>-0.053116563865749</v>
      </c>
      <c r="G39" s="103" t="n">
        <f aca="false">'High scenario'!AL18</f>
        <v>-0.0408046503391025</v>
      </c>
      <c r="H39" s="103" t="n">
        <f aca="false">'High scenario'!BO18</f>
        <v>-0.0479579386165987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-0.0428613748505294</v>
      </c>
      <c r="D40" s="106" t="n">
        <f aca="false">'Central scenario'!BO19</f>
        <v>-0.0507194582380929</v>
      </c>
      <c r="E40" s="103" t="n">
        <f aca="false">'Low scenario'!AL19</f>
        <v>-0.0449456981557594</v>
      </c>
      <c r="F40" s="103" t="n">
        <f aca="false">'Low scenario'!BO19</f>
        <v>-0.0528652053499455</v>
      </c>
      <c r="G40" s="103" t="n">
        <f aca="false">'High scenario'!AL19</f>
        <v>-0.0404061541436134</v>
      </c>
      <c r="H40" s="103" t="n">
        <f aca="false">'High scenario'!BO19</f>
        <v>-0.0481199793931989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-0.0426423021306211</v>
      </c>
      <c r="D41" s="106" t="n">
        <f aca="false">'Central scenario'!BO20</f>
        <v>-0.051345463731996</v>
      </c>
      <c r="E41" s="103" t="n">
        <f aca="false">'Low scenario'!AL20</f>
        <v>-0.0445147509055165</v>
      </c>
      <c r="F41" s="103" t="n">
        <f aca="false">'Low scenario'!BO20</f>
        <v>-0.0532697205373245</v>
      </c>
      <c r="G41" s="103" t="n">
        <f aca="false">'High scenario'!AL20</f>
        <v>-0.0393860690950092</v>
      </c>
      <c r="H41" s="103" t="n">
        <f aca="false">'High scenario'!BO20</f>
        <v>-0.0480138083126105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-0.0415026457340518</v>
      </c>
      <c r="D42" s="106" t="n">
        <f aca="false">'Central scenario'!BO21</f>
        <v>-0.0511292750905574</v>
      </c>
      <c r="E42" s="103" t="n">
        <f aca="false">'Low scenario'!AL21</f>
        <v>-0.0447879536981076</v>
      </c>
      <c r="F42" s="103" t="n">
        <f aca="false">'Low scenario'!BO21</f>
        <v>-0.0542641513490632</v>
      </c>
      <c r="G42" s="103" t="n">
        <f aca="false">'High scenario'!AL21</f>
        <v>-0.0384703516432748</v>
      </c>
      <c r="H42" s="103" t="n">
        <f aca="false">'High scenario'!BO21</f>
        <v>-0.0479663058244037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-0.0397274436808587</v>
      </c>
      <c r="D43" s="105" t="n">
        <f aca="false">'Central scenario'!BO22</f>
        <v>-0.0501266652144673</v>
      </c>
      <c r="E43" s="103" t="n">
        <f aca="false">'Low scenario'!AL22</f>
        <v>-0.0443160223204404</v>
      </c>
      <c r="F43" s="103" t="n">
        <f aca="false">'Low scenario'!BO22</f>
        <v>-0.0546043517505971</v>
      </c>
      <c r="G43" s="103" t="n">
        <f aca="false">'High scenario'!AL22</f>
        <v>-0.0359609462109448</v>
      </c>
      <c r="H43" s="103" t="n">
        <f aca="false">'High scenario'!BO22</f>
        <v>-0.0461233089609619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-0.0406594136426462</v>
      </c>
      <c r="D44" s="106" t="n">
        <f aca="false">'Central scenario'!BO23</f>
        <v>-0.0516983607281973</v>
      </c>
      <c r="E44" s="103" t="n">
        <f aca="false">'Low scenario'!AL23</f>
        <v>-0.0428006690269663</v>
      </c>
      <c r="F44" s="103" t="n">
        <f aca="false">'Low scenario'!BO23</f>
        <v>-0.0537630873730607</v>
      </c>
      <c r="G44" s="103" t="n">
        <f aca="false">'High scenario'!AL23</f>
        <v>-0.0345040853138909</v>
      </c>
      <c r="H44" s="103" t="n">
        <f aca="false">'High scenario'!BO23</f>
        <v>-0.0451401540411494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-0.0390781972295775</v>
      </c>
      <c r="D45" s="106" t="n">
        <f aca="false">'Central scenario'!BO24</f>
        <v>-0.0508120782219191</v>
      </c>
      <c r="E45" s="103" t="n">
        <f aca="false">'Low scenario'!AL24</f>
        <v>-0.0414619500197967</v>
      </c>
      <c r="F45" s="103" t="n">
        <f aca="false">'Low scenario'!BO24</f>
        <v>-0.0530794080642356</v>
      </c>
      <c r="G45" s="103" t="n">
        <f aca="false">'High scenario'!AL24</f>
        <v>-0.032705526393479</v>
      </c>
      <c r="H45" s="103" t="n">
        <f aca="false">'High scenario'!BO24</f>
        <v>-0.043739912019578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-0.0376467110478785</v>
      </c>
      <c r="D46" s="106" t="n">
        <f aca="false">'Central scenario'!BO25</f>
        <v>-0.0501209448061331</v>
      </c>
      <c r="E46" s="103" t="n">
        <f aca="false">'Low scenario'!AL25</f>
        <v>-0.0413887450689907</v>
      </c>
      <c r="F46" s="103" t="n">
        <f aca="false">'Low scenario'!BO25</f>
        <v>-0.0539475408956135</v>
      </c>
      <c r="G46" s="103" t="n">
        <f aca="false">'High scenario'!AL25</f>
        <v>-0.0316105977027454</v>
      </c>
      <c r="H46" s="103" t="n">
        <f aca="false">'High scenario'!BO25</f>
        <v>-0.0434226492570975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-0.0364938297808027</v>
      </c>
      <c r="D47" s="105" t="n">
        <f aca="false">'Central scenario'!BO26</f>
        <v>-0.0497676089631949</v>
      </c>
      <c r="E47" s="103" t="n">
        <f aca="false">'Low scenario'!AL26</f>
        <v>-0.0407498124351552</v>
      </c>
      <c r="F47" s="103" t="n">
        <f aca="false">'Low scenario'!BO26</f>
        <v>-0.0541072245353034</v>
      </c>
      <c r="G47" s="103" t="n">
        <f aca="false">'High scenario'!AL26</f>
        <v>-0.0303687377399579</v>
      </c>
      <c r="H47" s="103" t="n">
        <f aca="false">'High scenario'!BO26</f>
        <v>-0.0431686677082429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-0.0353438652178307</v>
      </c>
      <c r="D48" s="106" t="n">
        <f aca="false">'Central scenario'!BO27</f>
        <v>-0.0490242685171878</v>
      </c>
      <c r="E48" s="103" t="n">
        <f aca="false">'Low scenario'!AL27</f>
        <v>-0.0391755241080523</v>
      </c>
      <c r="F48" s="103" t="n">
        <f aca="false">'Low scenario'!BO27</f>
        <v>-0.0531152231114564</v>
      </c>
      <c r="G48" s="103" t="n">
        <f aca="false">'High scenario'!AL27</f>
        <v>-0.0294189611918092</v>
      </c>
      <c r="H48" s="103" t="n">
        <f aca="false">'High scenario'!BO27</f>
        <v>-0.042749675711436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-0.0348236659623525</v>
      </c>
      <c r="D49" s="106" t="n">
        <f aca="false">'Central scenario'!BO28</f>
        <v>-0.0494736828310934</v>
      </c>
      <c r="E49" s="103" t="n">
        <f aca="false">'Low scenario'!AL28</f>
        <v>-0.0386245527049491</v>
      </c>
      <c r="F49" s="103" t="n">
        <f aca="false">'Low scenario'!BO28</f>
        <v>-0.0535523116982722</v>
      </c>
      <c r="G49" s="103" t="n">
        <f aca="false">'High scenario'!AL28</f>
        <v>-0.0289766832366221</v>
      </c>
      <c r="H49" s="103" t="n">
        <f aca="false">'High scenario'!BO28</f>
        <v>-0.0431110806125459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-0.0332054050446265</v>
      </c>
      <c r="D50" s="106" t="n">
        <f aca="false">'Central scenario'!BO29</f>
        <v>-0.0484859577956905</v>
      </c>
      <c r="E50" s="103" t="n">
        <f aca="false">'Low scenario'!AL29</f>
        <v>-0.0361864311159747</v>
      </c>
      <c r="F50" s="103" t="n">
        <f aca="false">'Low scenario'!BO29</f>
        <v>-0.0518653769744668</v>
      </c>
      <c r="G50" s="103" t="n">
        <f aca="false">'High scenario'!AL29</f>
        <v>-0.0274318757941678</v>
      </c>
      <c r="H50" s="103" t="n">
        <f aca="false">'High scenario'!BO29</f>
        <v>-0.0423861202706994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1243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2021-02-25T17:43:06Z</dcterms:modified>
  <cp:revision>343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