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.wmf" ContentType="image/x-wmf"/>
  <Override PartName="/xl/media/image2.wmf" ContentType="image/x-wmf"/>
  <Override PartName="/xl/charts/chart1.xml" ContentType="application/vnd.openxmlformats-officedocument.drawingml.chart+xml"/>
  <Override PartName="/xl/charts/chart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<sst xmlns="http://schemas.openxmlformats.org/spreadsheetml/2006/main" count="817" uniqueCount="251">
  <si>
    <t xml:space="preserve">Central scenario</t>
  </si>
  <si>
    <t xml:space="preserve">High Scenario</t>
  </si>
  <si>
    <t xml:space="preserve">PIB en pesos constantes noviembre 2014</t>
  </si>
  <si>
    <t xml:space="preserve">Real GDP, base 2014 = 100</t>
  </si>
  <si>
    <t xml:space="preserve">Real GDP growth</t>
  </si>
  <si>
    <t xml:space="preserve">Wage share of GDP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</si>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</sst>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0%"/>
    <numFmt numFmtId="167" formatCode="0.00"/>
    <numFmt numFmtId="168" formatCode="0"/>
    <numFmt numFmtId="169" formatCode="#,##0.00"/>
    <numFmt numFmtId="170" formatCode="0%"/>
    <numFmt numFmtId="171" formatCode="General"/>
    <numFmt numFmtId="172" formatCode="0.00000"/>
    <numFmt numFmtId="173" formatCode="\ * #,##0.00&quot;    &quot;;\-* #,##0.00&quot;    &quot;;\ * \-#&quot;    &quot;;\ @\ 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0066CC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11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8" fontId="6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7" fillId="1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6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9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Normal 2" xfId="21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99FFFF"/>
      <rgbColor rgb="FFDDDDDD"/>
      <rgbColor rgb="FF3366FF"/>
      <rgbColor rgb="FF33CCCC"/>
      <rgbColor rgb="FF99FF33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97.0296026962821</c:v>
                </c:pt>
                <c:pt idx="13">
                  <c:v>110.835109696595</c:v>
                </c:pt>
                <c:pt idx="14">
                  <c:v>102.678943317884</c:v>
                </c:pt>
                <c:pt idx="15">
                  <c:v>103.173385136536</c:v>
                </c:pt>
                <c:pt idx="16">
                  <c:v>100.701257102506</c:v>
                </c:pt>
                <c:pt idx="17">
                  <c:v>106.423699285356</c:v>
                </c:pt>
                <c:pt idx="18">
                  <c:v>99.1691955091187</c:v>
                </c:pt>
                <c:pt idx="19">
                  <c:v>96.8095910775255</c:v>
                </c:pt>
                <c:pt idx="20">
                  <c:v>94.7551979671628</c:v>
                </c:pt>
                <c:pt idx="21">
                  <c:v>106.820085140098</c:v>
                </c:pt>
                <c:pt idx="22">
                  <c:v>97.3639002323238</c:v>
                </c:pt>
                <c:pt idx="23">
                  <c:v>95.7476935663242</c:v>
                </c:pt>
                <c:pt idx="24">
                  <c:v>89.6188116033154</c:v>
                </c:pt>
                <c:pt idx="25">
                  <c:v>84.0174853451584</c:v>
                </c:pt>
                <c:pt idx="26">
                  <c:v>83.0289823554796</c:v>
                </c:pt>
                <c:pt idx="27">
                  <c:v>89.1925879466952</c:v>
                </c:pt>
                <c:pt idx="28">
                  <c:v>88.7847995461265</c:v>
                </c:pt>
                <c:pt idx="29">
                  <c:v>102.657895354947</c:v>
                </c:pt>
                <c:pt idx="30">
                  <c:v>95.8275553637358</c:v>
                </c:pt>
                <c:pt idx="31">
                  <c:v>96.0954390409845</c:v>
                </c:pt>
                <c:pt idx="32">
                  <c:v>93.8682062092146</c:v>
                </c:pt>
                <c:pt idx="33">
                  <c:v>108.326391850051</c:v>
                </c:pt>
                <c:pt idx="34">
                  <c:v>100.396741478819</c:v>
                </c:pt>
                <c:pt idx="35">
                  <c:v>100.409430340008</c:v>
                </c:pt>
                <c:pt idx="36">
                  <c:v>98.0446994791451</c:v>
                </c:pt>
                <c:pt idx="37">
                  <c:v>112.739008832066</c:v>
                </c:pt>
                <c:pt idx="38">
                  <c:v>104.248337183163</c:v>
                </c:pt>
                <c:pt idx="39">
                  <c:v>104.0120687672</c:v>
                </c:pt>
                <c:pt idx="40">
                  <c:v>101.459176801247</c:v>
                </c:pt>
                <c:pt idx="41">
                  <c:v>116.100246198019</c:v>
                </c:pt>
                <c:pt idx="42">
                  <c:v>107.559308959141</c:v>
                </c:pt>
                <c:pt idx="43">
                  <c:v>107.262115417379</c:v>
                </c:pt>
                <c:pt idx="44">
                  <c:v>108.198398155783</c:v>
                </c:pt>
                <c:pt idx="45">
                  <c:v>110.14746251816</c:v>
                </c:pt>
                <c:pt idx="46">
                  <c:v>111.241162720277</c:v>
                </c:pt>
                <c:pt idx="47">
                  <c:v>112.237305967774</c:v>
                </c:pt>
                <c:pt idx="48">
                  <c:v>112.679475088911</c:v>
                </c:pt>
                <c:pt idx="49">
                  <c:v>113.655967827686</c:v>
                </c:pt>
                <c:pt idx="50">
                  <c:v>113.925032839389</c:v>
                </c:pt>
                <c:pt idx="51">
                  <c:v>114.613270621247</c:v>
                </c:pt>
                <c:pt idx="52">
                  <c:v>115.143318663509</c:v>
                </c:pt>
                <c:pt idx="53">
                  <c:v>116.61262947749</c:v>
                </c:pt>
                <c:pt idx="54">
                  <c:v>117.417002899702</c:v>
                </c:pt>
                <c:pt idx="55">
                  <c:v>118.213407823065</c:v>
                </c:pt>
                <c:pt idx="56">
                  <c:v>119.58971545924</c:v>
                </c:pt>
                <c:pt idx="57">
                  <c:v>120.661581528794</c:v>
                </c:pt>
                <c:pt idx="58">
                  <c:v>121.285142699383</c:v>
                </c:pt>
                <c:pt idx="59">
                  <c:v>121.665322516447</c:v>
                </c:pt>
                <c:pt idx="60">
                  <c:v>122.316643423598</c:v>
                </c:pt>
                <c:pt idx="61">
                  <c:v>122.610919873933</c:v>
                </c:pt>
                <c:pt idx="62">
                  <c:v>124.115096509916</c:v>
                </c:pt>
                <c:pt idx="63">
                  <c:v>124.626541819968</c:v>
                </c:pt>
                <c:pt idx="64">
                  <c:v>125.030779128895</c:v>
                </c:pt>
                <c:pt idx="65">
                  <c:v>125.762849430001</c:v>
                </c:pt>
                <c:pt idx="66">
                  <c:v>126.104418179656</c:v>
                </c:pt>
                <c:pt idx="67">
                  <c:v>126.858510583543</c:v>
                </c:pt>
                <c:pt idx="68">
                  <c:v>127.748406009974</c:v>
                </c:pt>
                <c:pt idx="69">
                  <c:v>128.790668767021</c:v>
                </c:pt>
                <c:pt idx="70">
                  <c:v>129.289320632718</c:v>
                </c:pt>
                <c:pt idx="71">
                  <c:v>130.01369241134</c:v>
                </c:pt>
                <c:pt idx="72">
                  <c:v>130.534196876</c:v>
                </c:pt>
                <c:pt idx="73">
                  <c:v>131.695850114699</c:v>
                </c:pt>
                <c:pt idx="74">
                  <c:v>131.900472639935</c:v>
                </c:pt>
                <c:pt idx="75">
                  <c:v>132.307737705071</c:v>
                </c:pt>
                <c:pt idx="76">
                  <c:v>133.035808582183</c:v>
                </c:pt>
                <c:pt idx="77">
                  <c:v>133.751080907881</c:v>
                </c:pt>
                <c:pt idx="78">
                  <c:v>135.025111343402</c:v>
                </c:pt>
                <c:pt idx="79">
                  <c:v>135.855196530396</c:v>
                </c:pt>
                <c:pt idx="80">
                  <c:v>136.257008967759</c:v>
                </c:pt>
                <c:pt idx="81">
                  <c:v>137.062492206395</c:v>
                </c:pt>
                <c:pt idx="82">
                  <c:v>137.564591427295</c:v>
                </c:pt>
                <c:pt idx="83">
                  <c:v>138.028346340572</c:v>
                </c:pt>
                <c:pt idx="84">
                  <c:v>138.466299510107</c:v>
                </c:pt>
                <c:pt idx="85">
                  <c:v>139.151227643603</c:v>
                </c:pt>
                <c:pt idx="86">
                  <c:v>140.335610918243</c:v>
                </c:pt>
                <c:pt idx="87">
                  <c:v>140.557900317951</c:v>
                </c:pt>
                <c:pt idx="88">
                  <c:v>140.826018042116</c:v>
                </c:pt>
                <c:pt idx="89">
                  <c:v>141.793083555023</c:v>
                </c:pt>
                <c:pt idx="90">
                  <c:v>142.737032624938</c:v>
                </c:pt>
                <c:pt idx="91">
                  <c:v>142.768442204635</c:v>
                </c:pt>
                <c:pt idx="92">
                  <c:v>143.386732624891</c:v>
                </c:pt>
                <c:pt idx="93">
                  <c:v>144.526073491984</c:v>
                </c:pt>
                <c:pt idx="94">
                  <c:v>145.862959886584</c:v>
                </c:pt>
                <c:pt idx="95">
                  <c:v>146.841484510448</c:v>
                </c:pt>
                <c:pt idx="96">
                  <c:v>147.27087232471</c:v>
                </c:pt>
                <c:pt idx="97">
                  <c:v>147.722462518887</c:v>
                </c:pt>
                <c:pt idx="98">
                  <c:v>148.231129069566</c:v>
                </c:pt>
                <c:pt idx="99">
                  <c:v>148.896483996426</c:v>
                </c:pt>
                <c:pt idx="100">
                  <c:v>149.421999638705</c:v>
                </c:pt>
                <c:pt idx="101">
                  <c:v>150.110885570402</c:v>
                </c:pt>
                <c:pt idx="102">
                  <c:v>150.726154036334</c:v>
                </c:pt>
                <c:pt idx="103">
                  <c:v>151.140906788826</c:v>
                </c:pt>
                <c:pt idx="104">
                  <c:v>151.597786240509</c:v>
                </c:pt>
                <c:pt idx="105">
                  <c:v>152.890949081479</c:v>
                </c:pt>
                <c:pt idx="106">
                  <c:v>152.465530429421</c:v>
                </c:pt>
                <c:pt idx="107">
                  <c:v>153.226115120812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578580"/>
        <c:axId val="74990654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0.0281850297283728</c:v>
                </c:pt>
                <c:pt idx="18">
                  <c:v>-0.0256535187698723</c:v>
                </c:pt>
                <c:pt idx="22">
                  <c:v>-0.0208801486349116</c:v>
                </c:pt>
                <c:pt idx="26">
                  <c:v>-0.12371581755656</c:v>
                </c:pt>
                <c:pt idx="30">
                  <c:v>0.108448659425643</c:v>
                </c:pt>
                <c:pt idx="34">
                  <c:v>0.0512176261987731</c:v>
                </c:pt>
                <c:pt idx="38">
                  <c:v>0.0398097115008853</c:v>
                </c:pt>
                <c:pt idx="42">
                  <c:v>0.031826561119259</c:v>
                </c:pt>
                <c:pt idx="46">
                  <c:v>0.0218406574748218</c:v>
                </c:pt>
                <c:pt idx="50">
                  <c:v>0.0295353065642261</c:v>
                </c:pt>
                <c:pt idx="54">
                  <c:v>0.0275078801231945</c:v>
                </c:pt>
                <c:pt idx="58">
                  <c:v>0.0338379651869702</c:v>
                </c:pt>
                <c:pt idx="62">
                  <c:v>0.0216626681488301</c:v>
                </c:pt>
                <c:pt idx="66">
                  <c:v>0.020433431256043</c:v>
                </c:pt>
                <c:pt idx="70">
                  <c:v>0.0239908152525172</c:v>
                </c:pt>
                <c:pt idx="74">
                  <c:v>0.0205414985803298</c:v>
                </c:pt>
                <c:pt idx="78">
                  <c:v>0.0213300227931532</c:v>
                </c:pt>
                <c:pt idx="82">
                  <c:v>0.020914873797943</c:v>
                </c:pt>
                <c:pt idx="86">
                  <c:v>0.0174865766685526</c:v>
                </c:pt>
                <c:pt idx="90">
                  <c:v>0.0172127986306645</c:v>
                </c:pt>
                <c:pt idx="94">
                  <c:v>0.0219893217184306</c:v>
                </c:pt>
                <c:pt idx="98">
                  <c:v>0.0198128756689573</c:v>
                </c:pt>
                <c:pt idx="102">
                  <c:v>0.0156707817168666</c:v>
                </c:pt>
                <c:pt idx="106">
                  <c:v>0.0145999927267269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83116"/>
        <c:axId val="71138349"/>
      </c:lineChart>
      <c:catAx>
        <c:axId val="815785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990654"/>
        <c:crosses val="autoZero"/>
        <c:auto val="1"/>
        <c:lblAlgn val="ctr"/>
        <c:lblOffset val="100"/>
      </c:catAx>
      <c:valAx>
        <c:axId val="74990654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578580"/>
        <c:crossesAt val="1"/>
        <c:crossBetween val="midCat"/>
      </c:valAx>
      <c:catAx>
        <c:axId val="468311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138349"/>
        <c:auto val="1"/>
        <c:lblAlgn val="ctr"/>
        <c:lblOffset val="100"/>
      </c:catAx>
      <c:valAx>
        <c:axId val="71138349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8311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-0.0136307839432169</c:v>
                </c:pt>
                <c:pt idx="6">
                  <c:v>-0.0160276769707763</c:v>
                </c:pt>
                <c:pt idx="7">
                  <c:v>-0.014828504289106</c:v>
                </c:pt>
                <c:pt idx="8">
                  <c:v>-0.015027903935154</c:v>
                </c:pt>
                <c:pt idx="9">
                  <c:v>-0.014686145787346</c:v>
                </c:pt>
                <c:pt idx="10">
                  <c:v>-0.0145844393935975</c:v>
                </c:pt>
                <c:pt idx="11">
                  <c:v>-0.0147553726377921</c:v>
                </c:pt>
                <c:pt idx="12">
                  <c:v>-0.0145924948068116</c:v>
                </c:pt>
                <c:pt idx="13">
                  <c:v>-0.0141643425195214</c:v>
                </c:pt>
                <c:pt idx="14">
                  <c:v>-0.0132384981916892</c:v>
                </c:pt>
                <c:pt idx="15">
                  <c:v>-0.012900224017279</c:v>
                </c:pt>
                <c:pt idx="16">
                  <c:v>-0.0125643591596626</c:v>
                </c:pt>
                <c:pt idx="17">
                  <c:v>-0.0120067111468319</c:v>
                </c:pt>
                <c:pt idx="18">
                  <c:v>-0.0115875746468891</c:v>
                </c:pt>
                <c:pt idx="19">
                  <c:v>-0.0113291204266984</c:v>
                </c:pt>
                <c:pt idx="20">
                  <c:v>-0.0107459196957728</c:v>
                </c:pt>
                <c:pt idx="21">
                  <c:v>-0.0104483694279239</c:v>
                </c:pt>
                <c:pt idx="22">
                  <c:v>-0.0101028051444687</c:v>
                </c:pt>
                <c:pt idx="23">
                  <c:v>-0.0100140385696126</c:v>
                </c:pt>
                <c:pt idx="24">
                  <c:v>-0.0096929881918086</c:v>
                </c:pt>
                <c:pt idx="25">
                  <c:v>-0.00943295252111238</c:v>
                </c:pt>
                <c:pt idx="26">
                  <c:v>-0.00919330960489331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Pensions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-0.0829481034514564</c:v>
                </c:pt>
                <c:pt idx="2">
                  <c:v>-0.0821174703482335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-0.0767147567851072</c:v>
                </c:pt>
                <c:pt idx="6">
                  <c:v>-0.0948730058569795</c:v>
                </c:pt>
                <c:pt idx="7">
                  <c:v>-0.0888119117348007</c:v>
                </c:pt>
                <c:pt idx="8">
                  <c:v>-0.0916844198827584</c:v>
                </c:pt>
                <c:pt idx="9">
                  <c:v>-0.0923342805309994</c:v>
                </c:pt>
                <c:pt idx="10">
                  <c:v>-0.0937761052971235</c:v>
                </c:pt>
                <c:pt idx="11">
                  <c:v>-0.0962444038628278</c:v>
                </c:pt>
                <c:pt idx="12">
                  <c:v>-0.0981110877526097</c:v>
                </c:pt>
                <c:pt idx="13">
                  <c:v>-0.0978664767437993</c:v>
                </c:pt>
                <c:pt idx="14">
                  <c:v>-0.096451843370437</c:v>
                </c:pt>
                <c:pt idx="15">
                  <c:v>-0.0964770580551568</c:v>
                </c:pt>
                <c:pt idx="16">
                  <c:v>-0.0966583460298654</c:v>
                </c:pt>
                <c:pt idx="17">
                  <c:v>-0.0963262846589084</c:v>
                </c:pt>
                <c:pt idx="18">
                  <c:v>-0.0960216867658901</c:v>
                </c:pt>
                <c:pt idx="19">
                  <c:v>-0.095706476063857</c:v>
                </c:pt>
                <c:pt idx="20">
                  <c:v>-0.0949400824216241</c:v>
                </c:pt>
                <c:pt idx="21">
                  <c:v>-0.0950202410107849</c:v>
                </c:pt>
                <c:pt idx="22">
                  <c:v>-0.0946769610444031</c:v>
                </c:pt>
                <c:pt idx="23">
                  <c:v>-0.0941778340532379</c:v>
                </c:pt>
                <c:pt idx="24">
                  <c:v>-0.0936679589998884</c:v>
                </c:pt>
                <c:pt idx="25">
                  <c:v>-0.093745281053442</c:v>
                </c:pt>
                <c:pt idx="26">
                  <c:v>-0.093930629546788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Social security contributions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0.059003517131234</c:v>
                </c:pt>
                <c:pt idx="5">
                  <c:v>0.0513659715196705</c:v>
                </c:pt>
                <c:pt idx="6">
                  <c:v>0.0580102405862457</c:v>
                </c:pt>
                <c:pt idx="7">
                  <c:v>0.0567211500190373</c:v>
                </c:pt>
                <c:pt idx="8">
                  <c:v>0.0583443558038165</c:v>
                </c:pt>
                <c:pt idx="9">
                  <c:v>0.0591284802062956</c:v>
                </c:pt>
                <c:pt idx="10">
                  <c:v>0.060185801172378</c:v>
                </c:pt>
                <c:pt idx="11">
                  <c:v>0.0621323847011091</c:v>
                </c:pt>
                <c:pt idx="12">
                  <c:v>0.0623724985193669</c:v>
                </c:pt>
                <c:pt idx="13">
                  <c:v>0.0627467200869107</c:v>
                </c:pt>
                <c:pt idx="14">
                  <c:v>0.063099263445735</c:v>
                </c:pt>
                <c:pt idx="15">
                  <c:v>0.0635362319137266</c:v>
                </c:pt>
                <c:pt idx="16">
                  <c:v>0.0638685615800038</c:v>
                </c:pt>
                <c:pt idx="17">
                  <c:v>0.0640526383359608</c:v>
                </c:pt>
                <c:pt idx="18">
                  <c:v>0.0644077798116441</c:v>
                </c:pt>
                <c:pt idx="19">
                  <c:v>0.0647271663804408</c:v>
                </c:pt>
                <c:pt idx="20">
                  <c:v>0.0649829733701507</c:v>
                </c:pt>
                <c:pt idx="21">
                  <c:v>0.0654624820149414</c:v>
                </c:pt>
                <c:pt idx="22">
                  <c:v>0.0655897364303893</c:v>
                </c:pt>
                <c:pt idx="23">
                  <c:v>0.0656903833285693</c:v>
                </c:pt>
                <c:pt idx="24">
                  <c:v>0.0660754120573256</c:v>
                </c:pt>
                <c:pt idx="25">
                  <c:v>0.0662447346720346</c:v>
                </c:pt>
                <c:pt idx="26">
                  <c:v>0.066246114944157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Fiscal income net of non-simulated expenses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0.0141775279493914</c:v>
                </c:pt>
                <c:pt idx="7">
                  <c:v>0.0141775279493914</c:v>
                </c:pt>
                <c:pt idx="8">
                  <c:v>0.0141775279493914</c:v>
                </c:pt>
                <c:pt idx="9">
                  <c:v>0.0141775279493914</c:v>
                </c:pt>
                <c:pt idx="10">
                  <c:v>0.0141775279493914</c:v>
                </c:pt>
                <c:pt idx="11">
                  <c:v>0.0141775279493914</c:v>
                </c:pt>
                <c:pt idx="12">
                  <c:v>0.0141775279493914</c:v>
                </c:pt>
                <c:pt idx="13">
                  <c:v>0.0141775279493914</c:v>
                </c:pt>
                <c:pt idx="14">
                  <c:v>0.0141775279493914</c:v>
                </c:pt>
                <c:pt idx="15">
                  <c:v>0.0141775279493914</c:v>
                </c:pt>
                <c:pt idx="16">
                  <c:v>0.0141775279493914</c:v>
                </c:pt>
                <c:pt idx="17">
                  <c:v>0.0141775279493914</c:v>
                </c:pt>
                <c:pt idx="18">
                  <c:v>0.0141775279493914</c:v>
                </c:pt>
                <c:pt idx="19">
                  <c:v>0.0141775279493914</c:v>
                </c:pt>
                <c:pt idx="20">
                  <c:v>0.0141775279493914</c:v>
                </c:pt>
                <c:pt idx="21">
                  <c:v>0.0141775279493914</c:v>
                </c:pt>
                <c:pt idx="22">
                  <c:v>0.0141775279493914</c:v>
                </c:pt>
                <c:pt idx="23">
                  <c:v>0.0141775279493914</c:v>
                </c:pt>
                <c:pt idx="24">
                  <c:v>0.0141775279493914</c:v>
                </c:pt>
                <c:pt idx="25">
                  <c:v>0.0141775279493914</c:v>
                </c:pt>
                <c:pt idx="26">
                  <c:v>0.0141775279493914</c:v>
                </c:pt>
              </c:numCache>
            </c:numRef>
          </c:val>
        </c:ser>
        <c:gapWidth val="100"/>
        <c:overlap val="100"/>
        <c:axId val="32926609"/>
        <c:axId val="76917351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Economic result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-0.0116513100764572</c:v>
                </c:pt>
                <c:pt idx="2">
                  <c:v>-0.019225393959937</c:v>
                </c:pt>
                <c:pt idx="3">
                  <c:v>-0.0260235820966923</c:v>
                </c:pt>
                <c:pt idx="4">
                  <c:v>-0.0215448478775358</c:v>
                </c:pt>
                <c:pt idx="5">
                  <c:v>-0.0276916092479832</c:v>
                </c:pt>
                <c:pt idx="6">
                  <c:v>-0.0387129142921187</c:v>
                </c:pt>
                <c:pt idx="7">
                  <c:v>-0.0327417380554779</c:v>
                </c:pt>
                <c:pt idx="8">
                  <c:v>-0.0341904400647044</c:v>
                </c:pt>
                <c:pt idx="9">
                  <c:v>-0.0337144181626583</c:v>
                </c:pt>
                <c:pt idx="10">
                  <c:v>-0.0339972155689517</c:v>
                </c:pt>
                <c:pt idx="11">
                  <c:v>-0.0346898638501194</c:v>
                </c:pt>
                <c:pt idx="12">
                  <c:v>-0.036153556090663</c:v>
                </c:pt>
                <c:pt idx="13">
                  <c:v>-0.0351065712270185</c:v>
                </c:pt>
                <c:pt idx="14">
                  <c:v>-0.0324135501669997</c:v>
                </c:pt>
                <c:pt idx="15">
                  <c:v>-0.0316635222093178</c:v>
                </c:pt>
                <c:pt idx="16">
                  <c:v>-0.0311766156601327</c:v>
                </c:pt>
                <c:pt idx="17">
                  <c:v>-0.030102829520388</c:v>
                </c:pt>
                <c:pt idx="18">
                  <c:v>-0.0290239536517436</c:v>
                </c:pt>
                <c:pt idx="19">
                  <c:v>-0.0281309021607232</c:v>
                </c:pt>
                <c:pt idx="20">
                  <c:v>-0.0265255007978547</c:v>
                </c:pt>
                <c:pt idx="21">
                  <c:v>-0.0258286004743759</c:v>
                </c:pt>
                <c:pt idx="22">
                  <c:v>-0.0250125018090912</c:v>
                </c:pt>
                <c:pt idx="23">
                  <c:v>-0.0243239613448897</c:v>
                </c:pt>
                <c:pt idx="24">
                  <c:v>-0.0231080071849799</c:v>
                </c:pt>
                <c:pt idx="25">
                  <c:v>-0.0227559709531284</c:v>
                </c:pt>
                <c:pt idx="26">
                  <c:v>-0.022700296258133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926609"/>
        <c:axId val="76917351"/>
      </c:lineChart>
      <c:catAx>
        <c:axId val="329266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917351"/>
        <c:crosses val="autoZero"/>
        <c:auto val="1"/>
        <c:lblAlgn val="ctr"/>
        <c:lblOffset val="100"/>
      </c:catAx>
      <c:valAx>
        <c:axId val="769173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92660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4">
                  <c:v>-0.019225393959937</c:v>
                </c:pt>
                <c:pt idx="25">
                  <c:v>-0.0260235820966923</c:v>
                </c:pt>
                <c:pt idx="26">
                  <c:v>-0.0215448478775357</c:v>
                </c:pt>
                <c:pt idx="27">
                  <c:v>-0.0276916092479832</c:v>
                </c:pt>
                <c:pt idx="28">
                  <c:v>-0.0447129142921187</c:v>
                </c:pt>
                <c:pt idx="29">
                  <c:v>-0.0387417380554779</c:v>
                </c:pt>
                <c:pt idx="30">
                  <c:v>-0.0401904400647044</c:v>
                </c:pt>
                <c:pt idx="31">
                  <c:v>-0.0397144181626583</c:v>
                </c:pt>
                <c:pt idx="32">
                  <c:v>-0.0399972155689517</c:v>
                </c:pt>
                <c:pt idx="33">
                  <c:v>-0.0406898638501194</c:v>
                </c:pt>
                <c:pt idx="34">
                  <c:v>-0.042153556090663</c:v>
                </c:pt>
                <c:pt idx="35">
                  <c:v>-0.0411065712270185</c:v>
                </c:pt>
                <c:pt idx="36">
                  <c:v>-0.0384135501669998</c:v>
                </c:pt>
                <c:pt idx="37">
                  <c:v>-0.0376635222093178</c:v>
                </c:pt>
                <c:pt idx="38">
                  <c:v>-0.0371766156601327</c:v>
                </c:pt>
                <c:pt idx="39">
                  <c:v>-0.036102829520388</c:v>
                </c:pt>
                <c:pt idx="40">
                  <c:v>-0.0350239536517436</c:v>
                </c:pt>
                <c:pt idx="41">
                  <c:v>-0.0341309021607232</c:v>
                </c:pt>
                <c:pt idx="42">
                  <c:v>-0.0325255007978547</c:v>
                </c:pt>
                <c:pt idx="43">
                  <c:v>-0.0318286004743759</c:v>
                </c:pt>
                <c:pt idx="44">
                  <c:v>-0.0310125018090911</c:v>
                </c:pt>
                <c:pt idx="45">
                  <c:v>-0.0303239613448897</c:v>
                </c:pt>
                <c:pt idx="46">
                  <c:v>-0.0291080071849799</c:v>
                </c:pt>
                <c:pt idx="47">
                  <c:v>-0.0287559709531284</c:v>
                </c:pt>
                <c:pt idx="48">
                  <c:v>-0.028700296258133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7">
                  <c:v>-0.0276464305453178</c:v>
                </c:pt>
                <c:pt idx="28">
                  <c:v>-0.0438555825745535</c:v>
                </c:pt>
                <c:pt idx="29">
                  <c:v>-0.0415028191635531</c:v>
                </c:pt>
                <c:pt idx="30">
                  <c:v>-0.0431003676266866</c:v>
                </c:pt>
                <c:pt idx="31">
                  <c:v>-0.0410620428852399</c:v>
                </c:pt>
                <c:pt idx="32">
                  <c:v>-0.0425737075044051</c:v>
                </c:pt>
                <c:pt idx="33">
                  <c:v>-0.0431263528088377</c:v>
                </c:pt>
                <c:pt idx="34">
                  <c:v>-0.044203741366284</c:v>
                </c:pt>
                <c:pt idx="35">
                  <c:v>-0.0443594914838457</c:v>
                </c:pt>
                <c:pt idx="36">
                  <c:v>-0.0446943119406291</c:v>
                </c:pt>
                <c:pt idx="37">
                  <c:v>-0.0451627041167363</c:v>
                </c:pt>
                <c:pt idx="38">
                  <c:v>-0.0454263048447558</c:v>
                </c:pt>
                <c:pt idx="39">
                  <c:v>-0.0452680214195497</c:v>
                </c:pt>
                <c:pt idx="40">
                  <c:v>-0.0458392758067114</c:v>
                </c:pt>
                <c:pt idx="41">
                  <c:v>-0.0458325429770141</c:v>
                </c:pt>
                <c:pt idx="42">
                  <c:v>-0.0446495373910189</c:v>
                </c:pt>
                <c:pt idx="43">
                  <c:v>-0.0445260940298392</c:v>
                </c:pt>
                <c:pt idx="44">
                  <c:v>-0.0446497366387598</c:v>
                </c:pt>
                <c:pt idx="45">
                  <c:v>-0.0442223642042884</c:v>
                </c:pt>
                <c:pt idx="46">
                  <c:v>-0.0436000013207592</c:v>
                </c:pt>
                <c:pt idx="47">
                  <c:v>-0.0441531910466605</c:v>
                </c:pt>
                <c:pt idx="48">
                  <c:v>-0.0459584158844932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7">
                  <c:v>-0.0276462858877828</c:v>
                </c:pt>
                <c:pt idx="28">
                  <c:v>-0.0440425103764817</c:v>
                </c:pt>
                <c:pt idx="29">
                  <c:v>-0.0339581993787011</c:v>
                </c:pt>
                <c:pt idx="30">
                  <c:v>-0.0339405228269892</c:v>
                </c:pt>
                <c:pt idx="31">
                  <c:v>-0.032858788640903</c:v>
                </c:pt>
                <c:pt idx="32">
                  <c:v>-0.0318716391756698</c:v>
                </c:pt>
                <c:pt idx="33">
                  <c:v>-0.0315225330654603</c:v>
                </c:pt>
                <c:pt idx="34">
                  <c:v>-0.0324164442226321</c:v>
                </c:pt>
                <c:pt idx="35">
                  <c:v>-0.0307103872863465</c:v>
                </c:pt>
                <c:pt idx="36">
                  <c:v>-0.0288470150988762</c:v>
                </c:pt>
                <c:pt idx="37">
                  <c:v>-0.0265042441931541</c:v>
                </c:pt>
                <c:pt idx="38">
                  <c:v>-0.0251425426149013</c:v>
                </c:pt>
                <c:pt idx="39">
                  <c:v>-0.0241415088230344</c:v>
                </c:pt>
                <c:pt idx="40">
                  <c:v>-0.0223972044876806</c:v>
                </c:pt>
                <c:pt idx="41">
                  <c:v>-0.0203334850109545</c:v>
                </c:pt>
                <c:pt idx="42">
                  <c:v>-0.0188855440576285</c:v>
                </c:pt>
                <c:pt idx="43">
                  <c:v>-0.0179460746109239</c:v>
                </c:pt>
                <c:pt idx="44">
                  <c:v>-0.0153526551356591</c:v>
                </c:pt>
                <c:pt idx="45">
                  <c:v>-0.015464372725123</c:v>
                </c:pt>
                <c:pt idx="46">
                  <c:v>-0.0142928081283818</c:v>
                </c:pt>
                <c:pt idx="47">
                  <c:v>-0.0135866277731269</c:v>
                </c:pt>
                <c:pt idx="48">
                  <c:v>-0.0117453375005877</c:v>
                </c:pt>
              </c:numCache>
            </c:numRef>
          </c:yVal>
          <c:smooth val="0"/>
        </c:ser>
        <c:axId val="99786663"/>
        <c:axId val="83918903"/>
      </c:scatterChart>
      <c:valAx>
        <c:axId val="997866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918903"/>
        <c:crosses val="autoZero"/>
        <c:crossBetween val="midCat"/>
      </c:valAx>
      <c:valAx>
        <c:axId val="839189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786663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97.0296026962821</c:v>
                </c:pt>
                <c:pt idx="13">
                  <c:v>110.835109696595</c:v>
                </c:pt>
                <c:pt idx="14">
                  <c:v>102.678943317884</c:v>
                </c:pt>
                <c:pt idx="15">
                  <c:v>103.173385136536</c:v>
                </c:pt>
                <c:pt idx="16">
                  <c:v>100.701257102506</c:v>
                </c:pt>
                <c:pt idx="17">
                  <c:v>106.423699285356</c:v>
                </c:pt>
                <c:pt idx="18">
                  <c:v>99.1691955091187</c:v>
                </c:pt>
                <c:pt idx="19">
                  <c:v>96.8095910775255</c:v>
                </c:pt>
                <c:pt idx="20">
                  <c:v>94.7551979671628</c:v>
                </c:pt>
                <c:pt idx="21">
                  <c:v>106.820085140098</c:v>
                </c:pt>
                <c:pt idx="22">
                  <c:v>97.3639002323238</c:v>
                </c:pt>
                <c:pt idx="23">
                  <c:v>95.7476935663242</c:v>
                </c:pt>
                <c:pt idx="24">
                  <c:v>89.6188116033154</c:v>
                </c:pt>
                <c:pt idx="25">
                  <c:v>85.2777476253358</c:v>
                </c:pt>
                <c:pt idx="26">
                  <c:v>84.6895620025892</c:v>
                </c:pt>
                <c:pt idx="27">
                  <c:v>90.9764397056291</c:v>
                </c:pt>
                <c:pt idx="28">
                  <c:v>91.8922675302409</c:v>
                </c:pt>
                <c:pt idx="29">
                  <c:v>105.994276953982</c:v>
                </c:pt>
                <c:pt idx="30">
                  <c:v>98.9419509130572</c:v>
                </c:pt>
                <c:pt idx="31">
                  <c:v>99.4587794074189</c:v>
                </c:pt>
                <c:pt idx="32">
                  <c:v>98.0922754886293</c:v>
                </c:pt>
                <c:pt idx="33">
                  <c:v>113.201079483303</c:v>
                </c:pt>
                <c:pt idx="34">
                  <c:v>104.663602991669</c:v>
                </c:pt>
                <c:pt idx="35">
                  <c:v>104.676831129458</c:v>
                </c:pt>
                <c:pt idx="36">
                  <c:v>103.437157950498</c:v>
                </c:pt>
                <c:pt idx="37">
                  <c:v>118.375959273669</c:v>
                </c:pt>
                <c:pt idx="38">
                  <c:v>109.460754042322</c:v>
                </c:pt>
                <c:pt idx="39">
                  <c:v>109.472702377478</c:v>
                </c:pt>
                <c:pt idx="40">
                  <c:v>107.546727409322</c:v>
                </c:pt>
                <c:pt idx="41">
                  <c:v>123.0662609699</c:v>
                </c:pt>
                <c:pt idx="42">
                  <c:v>113.475070951894</c:v>
                </c:pt>
                <c:pt idx="43">
                  <c:v>113.429687053878</c:v>
                </c:pt>
                <c:pt idx="44">
                  <c:v>114.442830173894</c:v>
                </c:pt>
                <c:pt idx="45">
                  <c:v>114.797580069868</c:v>
                </c:pt>
                <c:pt idx="46">
                  <c:v>116.44298040925</c:v>
                </c:pt>
                <c:pt idx="47">
                  <c:v>116.978411146557</c:v>
                </c:pt>
                <c:pt idx="48">
                  <c:v>117.752168724341</c:v>
                </c:pt>
                <c:pt idx="49">
                  <c:v>119.233850380596</c:v>
                </c:pt>
                <c:pt idx="50">
                  <c:v>120.505065496408</c:v>
                </c:pt>
                <c:pt idx="51">
                  <c:v>121.596811123125</c:v>
                </c:pt>
                <c:pt idx="52">
                  <c:v>122.131621356777</c:v>
                </c:pt>
                <c:pt idx="53">
                  <c:v>123.401003896698</c:v>
                </c:pt>
                <c:pt idx="54">
                  <c:v>123.784473994232</c:v>
                </c:pt>
                <c:pt idx="55">
                  <c:v>125.585225245706</c:v>
                </c:pt>
                <c:pt idx="56">
                  <c:v>126.811642450863</c:v>
                </c:pt>
                <c:pt idx="57">
                  <c:v>127.686737897206</c:v>
                </c:pt>
                <c:pt idx="58">
                  <c:v>128.505309470628</c:v>
                </c:pt>
                <c:pt idx="59">
                  <c:v>129.781012679805</c:v>
                </c:pt>
                <c:pt idx="60">
                  <c:v>130.373153282399</c:v>
                </c:pt>
                <c:pt idx="61">
                  <c:v>132.041021263518</c:v>
                </c:pt>
                <c:pt idx="62">
                  <c:v>132.807955201007</c:v>
                </c:pt>
                <c:pt idx="63">
                  <c:v>134.495655227441</c:v>
                </c:pt>
                <c:pt idx="64">
                  <c:v>134.842282547127</c:v>
                </c:pt>
                <c:pt idx="65">
                  <c:v>135.382709979836</c:v>
                </c:pt>
                <c:pt idx="66">
                  <c:v>136.400703953398</c:v>
                </c:pt>
                <c:pt idx="67">
                  <c:v>137.340823309873</c:v>
                </c:pt>
                <c:pt idx="68">
                  <c:v>138.405115447395</c:v>
                </c:pt>
                <c:pt idx="69">
                  <c:v>139.285878625514</c:v>
                </c:pt>
                <c:pt idx="70">
                  <c:v>140.396271295012</c:v>
                </c:pt>
                <c:pt idx="71">
                  <c:v>140.210216144702</c:v>
                </c:pt>
                <c:pt idx="72">
                  <c:v>141.608830443855</c:v>
                </c:pt>
                <c:pt idx="73">
                  <c:v>142.729893647806</c:v>
                </c:pt>
                <c:pt idx="74">
                  <c:v>143.963014825212</c:v>
                </c:pt>
                <c:pt idx="75">
                  <c:v>145.355953564707</c:v>
                </c:pt>
                <c:pt idx="76">
                  <c:v>146.524320719051</c:v>
                </c:pt>
                <c:pt idx="77">
                  <c:v>147.788502506128</c:v>
                </c:pt>
                <c:pt idx="78">
                  <c:v>148.302566963</c:v>
                </c:pt>
                <c:pt idx="79">
                  <c:v>149.580492911225</c:v>
                </c:pt>
                <c:pt idx="80">
                  <c:v>150.645292060536</c:v>
                </c:pt>
                <c:pt idx="81">
                  <c:v>151.62416661171</c:v>
                </c:pt>
                <c:pt idx="82">
                  <c:v>152.385278790397</c:v>
                </c:pt>
                <c:pt idx="83">
                  <c:v>152.901879503838</c:v>
                </c:pt>
                <c:pt idx="84">
                  <c:v>153.957946942351</c:v>
                </c:pt>
                <c:pt idx="85">
                  <c:v>154.36498981553</c:v>
                </c:pt>
                <c:pt idx="86">
                  <c:v>156.372958127863</c:v>
                </c:pt>
                <c:pt idx="87">
                  <c:v>157.637634606981</c:v>
                </c:pt>
                <c:pt idx="88">
                  <c:v>158.528083472087</c:v>
                </c:pt>
                <c:pt idx="89">
                  <c:v>160.113040930473</c:v>
                </c:pt>
                <c:pt idx="90">
                  <c:v>160.675678525477</c:v>
                </c:pt>
                <c:pt idx="91">
                  <c:v>161.170896449833</c:v>
                </c:pt>
                <c:pt idx="92">
                  <c:v>162.018982194246</c:v>
                </c:pt>
                <c:pt idx="93">
                  <c:v>162.124793342163</c:v>
                </c:pt>
                <c:pt idx="94">
                  <c:v>163.102894502839</c:v>
                </c:pt>
                <c:pt idx="95">
                  <c:v>164.106297412121</c:v>
                </c:pt>
                <c:pt idx="96">
                  <c:v>164.798845510933</c:v>
                </c:pt>
                <c:pt idx="97">
                  <c:v>166.750111275193</c:v>
                </c:pt>
                <c:pt idx="98">
                  <c:v>167.514350058627</c:v>
                </c:pt>
                <c:pt idx="99">
                  <c:v>168.585943363262</c:v>
                </c:pt>
                <c:pt idx="100">
                  <c:v>169.301885122884</c:v>
                </c:pt>
                <c:pt idx="101">
                  <c:v>170.022623638883</c:v>
                </c:pt>
                <c:pt idx="102">
                  <c:v>171.183175028822</c:v>
                </c:pt>
                <c:pt idx="103">
                  <c:v>173.219002536327</c:v>
                </c:pt>
                <c:pt idx="104">
                  <c:v>174.402928885534</c:v>
                </c:pt>
                <c:pt idx="105">
                  <c:v>175.943178904679</c:v>
                </c:pt>
                <c:pt idx="106">
                  <c:v>176.142473458334</c:v>
                </c:pt>
                <c:pt idx="107">
                  <c:v>177.236246766045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516987"/>
        <c:axId val="79037927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0.0281850297283728</c:v>
                </c:pt>
                <c:pt idx="18">
                  <c:v>-0.0256535187698723</c:v>
                </c:pt>
                <c:pt idx="22">
                  <c:v>-0.0208801486349116</c:v>
                </c:pt>
                <c:pt idx="26">
                  <c:v>-0.111795751393979</c:v>
                </c:pt>
                <c:pt idx="30">
                  <c:v>0.130432393423964</c:v>
                </c:pt>
                <c:pt idx="34">
                  <c:v>0.0614365280852347</c:v>
                </c:pt>
                <c:pt idx="38">
                  <c:v>0.0478154277483811</c:v>
                </c:pt>
                <c:pt idx="42">
                  <c:v>0.0380517370841205</c:v>
                </c:pt>
                <c:pt idx="46">
                  <c:v>0.0112434008412134</c:v>
                </c:pt>
                <c:pt idx="50">
                  <c:v>0.0355034581653597</c:v>
                </c:pt>
                <c:pt idx="54">
                  <c:v>0.0330094517312498</c:v>
                </c:pt>
                <c:pt idx="58">
                  <c:v>0.036133146118063</c:v>
                </c:pt>
                <c:pt idx="62">
                  <c:v>0.0330218167456211</c:v>
                </c:pt>
                <c:pt idx="66">
                  <c:v>0.0268987283795996</c:v>
                </c:pt>
                <c:pt idx="70">
                  <c:v>0.0263453010452115</c:v>
                </c:pt>
                <c:pt idx="74">
                  <c:v>0.0275125922605641</c:v>
                </c:pt>
                <c:pt idx="78">
                  <c:v>0.0323157709916349</c:v>
                </c:pt>
                <c:pt idx="82">
                  <c:v>0.0259386029276001</c:v>
                </c:pt>
                <c:pt idx="86">
                  <c:v>0.0243218691288829</c:v>
                </c:pt>
                <c:pt idx="90">
                  <c:v>0.0291711261322229</c:v>
                </c:pt>
                <c:pt idx="94">
                  <c:v>0.0169640542418745</c:v>
                </c:pt>
                <c:pt idx="98">
                  <c:v>0.025019127218243</c:v>
                </c:pt>
                <c:pt idx="102">
                  <c:v>0.0240806622847136</c:v>
                </c:pt>
                <c:pt idx="106">
                  <c:v>0.0292487365018745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826679"/>
        <c:axId val="50846822"/>
      </c:lineChart>
      <c:catAx>
        <c:axId val="415169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037927"/>
        <c:crosses val="autoZero"/>
        <c:auto val="1"/>
        <c:lblAlgn val="ctr"/>
        <c:lblOffset val="100"/>
      </c:catAx>
      <c:valAx>
        <c:axId val="79037927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516987"/>
        <c:crossesAt val="1"/>
        <c:crossBetween val="midCat"/>
      </c:valAx>
      <c:catAx>
        <c:axId val="2182667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846822"/>
        <c:auto val="1"/>
        <c:lblAlgn val="ctr"/>
        <c:lblOffset val="100"/>
      </c:catAx>
      <c:valAx>
        <c:axId val="50846822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82667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97.0296026962821</c:v>
                </c:pt>
                <c:pt idx="13">
                  <c:v>110.835109696595</c:v>
                </c:pt>
                <c:pt idx="14">
                  <c:v>102.678943317884</c:v>
                </c:pt>
                <c:pt idx="15">
                  <c:v>103.173385136536</c:v>
                </c:pt>
                <c:pt idx="16">
                  <c:v>100.701257102506</c:v>
                </c:pt>
                <c:pt idx="17">
                  <c:v>106.423699285356</c:v>
                </c:pt>
                <c:pt idx="18">
                  <c:v>99.1691955091187</c:v>
                </c:pt>
                <c:pt idx="19">
                  <c:v>96.8095910775255</c:v>
                </c:pt>
                <c:pt idx="20">
                  <c:v>94.7551979671628</c:v>
                </c:pt>
                <c:pt idx="21">
                  <c:v>106.820085140098</c:v>
                </c:pt>
                <c:pt idx="22">
                  <c:v>97.3639002323238</c:v>
                </c:pt>
                <c:pt idx="23">
                  <c:v>95.7476935663242</c:v>
                </c:pt>
                <c:pt idx="24">
                  <c:v>89.6188116033154</c:v>
                </c:pt>
                <c:pt idx="25">
                  <c:v>85.0705970368445</c:v>
                </c:pt>
                <c:pt idx="26">
                  <c:v>85.4282032435041</c:v>
                </c:pt>
                <c:pt idx="27">
                  <c:v>89.406641995534</c:v>
                </c:pt>
                <c:pt idx="28">
                  <c:v>86.3624419963633</c:v>
                </c:pt>
                <c:pt idx="29">
                  <c:v>99.4316490890606</c:v>
                </c:pt>
                <c:pt idx="30">
                  <c:v>93.567004362674</c:v>
                </c:pt>
                <c:pt idx="31">
                  <c:v>93.7349984625918</c:v>
                </c:pt>
                <c:pt idx="32">
                  <c:v>90.5732086461014</c:v>
                </c:pt>
                <c:pt idx="33">
                  <c:v>104.523877542159</c:v>
                </c:pt>
                <c:pt idx="34">
                  <c:v>96.3680321108261</c:v>
                </c:pt>
                <c:pt idx="35">
                  <c:v>95.875603356077</c:v>
                </c:pt>
                <c:pt idx="36">
                  <c:v>98.544892767621</c:v>
                </c:pt>
                <c:pt idx="37">
                  <c:v>113.31416787551</c:v>
                </c:pt>
                <c:pt idx="38">
                  <c:v>104.780179484388</c:v>
                </c:pt>
                <c:pt idx="39">
                  <c:v>104.542705701111</c:v>
                </c:pt>
                <c:pt idx="40">
                  <c:v>101.976789681493</c:v>
                </c:pt>
                <c:pt idx="41">
                  <c:v>116.692553219685</c:v>
                </c:pt>
                <c:pt idx="42">
                  <c:v>108.108042799321</c:v>
                </c:pt>
                <c:pt idx="43">
                  <c:v>107.809333069374</c:v>
                </c:pt>
                <c:pt idx="44">
                  <c:v>108.899611621038</c:v>
                </c:pt>
                <c:pt idx="45">
                  <c:v>110.261153076108</c:v>
                </c:pt>
                <c:pt idx="46">
                  <c:v>110.914726876005</c:v>
                </c:pt>
                <c:pt idx="47">
                  <c:v>111.504062073331</c:v>
                </c:pt>
                <c:pt idx="48">
                  <c:v>112.267118003831</c:v>
                </c:pt>
                <c:pt idx="49">
                  <c:v>113.386627010074</c:v>
                </c:pt>
                <c:pt idx="50">
                  <c:v>114.493879843252</c:v>
                </c:pt>
                <c:pt idx="51">
                  <c:v>115.82347681374</c:v>
                </c:pt>
                <c:pt idx="52">
                  <c:v>116.203500550138</c:v>
                </c:pt>
                <c:pt idx="53">
                  <c:v>117.050423399349</c:v>
                </c:pt>
                <c:pt idx="54">
                  <c:v>118.402951162382</c:v>
                </c:pt>
                <c:pt idx="55">
                  <c:v>119.8824035554</c:v>
                </c:pt>
                <c:pt idx="56">
                  <c:v>120.794710686869</c:v>
                </c:pt>
                <c:pt idx="57">
                  <c:v>121.342711869903</c:v>
                </c:pt>
                <c:pt idx="58">
                  <c:v>121.173557246897</c:v>
                </c:pt>
                <c:pt idx="59">
                  <c:v>121.285762263677</c:v>
                </c:pt>
                <c:pt idx="60">
                  <c:v>122.042695470279</c:v>
                </c:pt>
                <c:pt idx="61">
                  <c:v>122.288745039089</c:v>
                </c:pt>
                <c:pt idx="62">
                  <c:v>122.739079593641</c:v>
                </c:pt>
                <c:pt idx="63">
                  <c:v>124.031199754624</c:v>
                </c:pt>
                <c:pt idx="64">
                  <c:v>123.813522184875</c:v>
                </c:pt>
                <c:pt idx="65">
                  <c:v>124.069030044421</c:v>
                </c:pt>
                <c:pt idx="66">
                  <c:v>123.816957650626</c:v>
                </c:pt>
                <c:pt idx="67">
                  <c:v>124.394524349036</c:v>
                </c:pt>
                <c:pt idx="68">
                  <c:v>124.662794716955</c:v>
                </c:pt>
                <c:pt idx="69">
                  <c:v>124.967317892826</c:v>
                </c:pt>
                <c:pt idx="70">
                  <c:v>125.985359613482</c:v>
                </c:pt>
                <c:pt idx="71">
                  <c:v>125.786803940178</c:v>
                </c:pt>
                <c:pt idx="72">
                  <c:v>126.077914239717</c:v>
                </c:pt>
                <c:pt idx="73">
                  <c:v>125.754413334636</c:v>
                </c:pt>
                <c:pt idx="74">
                  <c:v>126.077238999946</c:v>
                </c:pt>
                <c:pt idx="75">
                  <c:v>125.915960504251</c:v>
                </c:pt>
                <c:pt idx="76">
                  <c:v>126.207622152765</c:v>
                </c:pt>
                <c:pt idx="77">
                  <c:v>126.89678221327</c:v>
                </c:pt>
                <c:pt idx="78">
                  <c:v>127.43779487046</c:v>
                </c:pt>
                <c:pt idx="79">
                  <c:v>128.017205642539</c:v>
                </c:pt>
                <c:pt idx="80">
                  <c:v>128.696975542435</c:v>
                </c:pt>
                <c:pt idx="81">
                  <c:v>128.718430571497</c:v>
                </c:pt>
                <c:pt idx="82">
                  <c:v>128.746710134684</c:v>
                </c:pt>
                <c:pt idx="83">
                  <c:v>128.831299701063</c:v>
                </c:pt>
                <c:pt idx="84">
                  <c:v>128.85080425773</c:v>
                </c:pt>
                <c:pt idx="85">
                  <c:v>129.089361255293</c:v>
                </c:pt>
                <c:pt idx="86">
                  <c:v>129.562741194173</c:v>
                </c:pt>
                <c:pt idx="87">
                  <c:v>131.288601503904</c:v>
                </c:pt>
                <c:pt idx="88">
                  <c:v>130.906712189008</c:v>
                </c:pt>
                <c:pt idx="89">
                  <c:v>130.536171006363</c:v>
                </c:pt>
                <c:pt idx="90">
                  <c:v>130.578449501857</c:v>
                </c:pt>
                <c:pt idx="91">
                  <c:v>130.956225006475</c:v>
                </c:pt>
                <c:pt idx="92">
                  <c:v>131.758170980956</c:v>
                </c:pt>
                <c:pt idx="93">
                  <c:v>131.916670265899</c:v>
                </c:pt>
                <c:pt idx="94">
                  <c:v>132.783980433043</c:v>
                </c:pt>
                <c:pt idx="95">
                  <c:v>132.643201455755</c:v>
                </c:pt>
                <c:pt idx="96">
                  <c:v>133.578136309126</c:v>
                </c:pt>
                <c:pt idx="97">
                  <c:v>133.879598190215</c:v>
                </c:pt>
                <c:pt idx="98">
                  <c:v>134.579735622368</c:v>
                </c:pt>
                <c:pt idx="99">
                  <c:v>134.693435742158</c:v>
                </c:pt>
                <c:pt idx="100">
                  <c:v>134.408539755719</c:v>
                </c:pt>
                <c:pt idx="101">
                  <c:v>134.876224050813</c:v>
                </c:pt>
                <c:pt idx="102">
                  <c:v>134.842948697104</c:v>
                </c:pt>
                <c:pt idx="103">
                  <c:v>134.962087238052</c:v>
                </c:pt>
                <c:pt idx="104">
                  <c:v>135.383220602979</c:v>
                </c:pt>
                <c:pt idx="105">
                  <c:v>134.827095767309</c:v>
                </c:pt>
                <c:pt idx="106">
                  <c:v>134.82804782286</c:v>
                </c:pt>
                <c:pt idx="107">
                  <c:v>134.941871312065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714554"/>
        <c:axId val="9603884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0.0281850297283728</c:v>
                </c:pt>
                <c:pt idx="18">
                  <c:v>-0.0256535187698723</c:v>
                </c:pt>
                <c:pt idx="22">
                  <c:v>-0.0208801486349116</c:v>
                </c:pt>
                <c:pt idx="26">
                  <c:v>-0.114426462264863</c:v>
                </c:pt>
                <c:pt idx="30">
                  <c:v>0.0674397835625984</c:v>
                </c:pt>
                <c:pt idx="34">
                  <c:v>0.038179514545879</c:v>
                </c:pt>
                <c:pt idx="38">
                  <c:v>0.087368103278318</c:v>
                </c:pt>
                <c:pt idx="42">
                  <c:v>0.0318265611192561</c:v>
                </c:pt>
                <c:pt idx="46">
                  <c:v>0.0160907698615469</c:v>
                </c:pt>
                <c:pt idx="50">
                  <c:v>0.0325910652012107</c:v>
                </c:pt>
                <c:pt idx="54">
                  <c:v>0.0341429027833615</c:v>
                </c:pt>
                <c:pt idx="58">
                  <c:v>0.0276911468265841</c:v>
                </c:pt>
                <c:pt idx="62">
                  <c:v>0.0134234864281944</c:v>
                </c:pt>
                <c:pt idx="66">
                  <c:v>0.010165540395116</c:v>
                </c:pt>
                <c:pt idx="70">
                  <c:v>0.0107000720997061</c:v>
                </c:pt>
                <c:pt idx="74">
                  <c:v>0.00483294757584707</c:v>
                </c:pt>
                <c:pt idx="78">
                  <c:v>0.00939586731131636</c:v>
                </c:pt>
                <c:pt idx="82">
                  <c:v>0.0126514444702375</c:v>
                </c:pt>
                <c:pt idx="86">
                  <c:v>0.00737503071649415</c:v>
                </c:pt>
                <c:pt idx="90">
                  <c:v>0.00806884736228386</c:v>
                </c:pt>
                <c:pt idx="94">
                  <c:v>0.0117107614690792</c:v>
                </c:pt>
                <c:pt idx="98">
                  <c:v>0.0144185476422902</c:v>
                </c:pt>
                <c:pt idx="102">
                  <c:v>0.00439492835618127</c:v>
                </c:pt>
                <c:pt idx="106">
                  <c:v>0.00165173921664308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701813"/>
        <c:axId val="60091417"/>
      </c:lineChart>
      <c:catAx>
        <c:axId val="177145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03884"/>
        <c:crosses val="autoZero"/>
        <c:auto val="1"/>
        <c:lblAlgn val="ctr"/>
        <c:lblOffset val="100"/>
      </c:catAx>
      <c:valAx>
        <c:axId val="9603884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714554"/>
        <c:crossesAt val="1"/>
        <c:crossBetween val="midCat"/>
      </c:valAx>
      <c:catAx>
        <c:axId val="3270181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091417"/>
        <c:auto val="1"/>
        <c:lblAlgn val="ctr"/>
        <c:lblOffset val="100"/>
      </c:catAx>
      <c:valAx>
        <c:axId val="60091417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70181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93.7498320297412</c:v>
                </c:pt>
                <c:pt idx="11">
                  <c:v>92.6468236635354</c:v>
                </c:pt>
                <c:pt idx="12">
                  <c:v>99.524403806528</c:v>
                </c:pt>
                <c:pt idx="13">
                  <c:v>99.0693783567667</c:v>
                </c:pt>
                <c:pt idx="14">
                  <c:v>114.54949415012</c:v>
                </c:pt>
                <c:pt idx="15">
                  <c:v>106.927946989414</c:v>
                </c:pt>
                <c:pt idx="16">
                  <c:v>107.226861550382</c:v>
                </c:pt>
                <c:pt idx="17">
                  <c:v>104.741632398239</c:v>
                </c:pt>
                <c:pt idx="18">
                  <c:v>120.874613166644</c:v>
                </c:pt>
                <c:pt idx="19">
                  <c:v>112.02641463626</c:v>
                </c:pt>
                <c:pt idx="20">
                  <c:v>112.040573339061</c:v>
                </c:pt>
                <c:pt idx="21">
                  <c:v>109.40191877697</c:v>
                </c:pt>
                <c:pt idx="22">
                  <c:v>125.798375157091</c:v>
                </c:pt>
                <c:pt idx="23">
                  <c:v>116.324168238922</c:v>
                </c:pt>
                <c:pt idx="24">
                  <c:v>116.060531161241</c:v>
                </c:pt>
                <c:pt idx="25">
                  <c:v>113.21191944649</c:v>
                </c:pt>
                <c:pt idx="26">
                  <c:v>129.548968705276</c:v>
                </c:pt>
                <c:pt idx="27">
                  <c:v>120.018673574067</c:v>
                </c:pt>
                <c:pt idx="28">
                  <c:v>119.687053977193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93.9655435739437</c:v>
                </c:pt>
                <c:pt idx="9">
                  <c:v>100</c:v>
                </c:pt>
                <c:pt idx="10">
                  <c:v>95.6230733890959</c:v>
                </c:pt>
                <c:pt idx="11">
                  <c:v>89.6970987546507</c:v>
                </c:pt>
                <c:pt idx="12">
                  <c:v>91.7304577030087</c:v>
                </c:pt>
                <c:pt idx="13">
                  <c:v>94.5099823018676</c:v>
                </c:pt>
                <c:pt idx="14">
                  <c:v>97.3737292755965</c:v>
                </c:pt>
                <c:pt idx="15">
                  <c:v>98.8416504161423</c:v>
                </c:pt>
                <c:pt idx="16">
                  <c:v>100.331700651372</c:v>
                </c:pt>
                <c:pt idx="17">
                  <c:v>101.086071193327</c:v>
                </c:pt>
                <c:pt idx="18">
                  <c:v>101.846113670582</c:v>
                </c:pt>
                <c:pt idx="19">
                  <c:v>102.611870729088</c:v>
                </c:pt>
                <c:pt idx="20">
                  <c:v>103.383385335443</c:v>
                </c:pt>
                <c:pt idx="21">
                  <c:v>104.030316326616</c:v>
                </c:pt>
                <c:pt idx="22">
                  <c:v>104.677247317788</c:v>
                </c:pt>
                <c:pt idx="23">
                  <c:v>105.324178308961</c:v>
                </c:pt>
                <c:pt idx="24">
                  <c:v>105.971109300134</c:v>
                </c:pt>
                <c:pt idx="25">
                  <c:v>106.618040291306</c:v>
                </c:pt>
                <c:pt idx="26">
                  <c:v>107.264971282479</c:v>
                </c:pt>
                <c:pt idx="27">
                  <c:v>107.911902273652</c:v>
                </c:pt>
                <c:pt idx="28">
                  <c:v>108.558833264824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798190"/>
        <c:axId val="68276150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60.3025021968473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92.7647876053628</c:v>
                </c:pt>
                <c:pt idx="9">
                  <c:v>100</c:v>
                </c:pt>
                <c:pt idx="10">
                  <c:v>104.917520156177</c:v>
                </c:pt>
                <c:pt idx="11">
                  <c:v>113.535193459757</c:v>
                </c:pt>
                <c:pt idx="12">
                  <c:v>124.490344966397</c:v>
                </c:pt>
                <c:pt idx="13">
                  <c:v>134.449572563709</c:v>
                </c:pt>
                <c:pt idx="14">
                  <c:v>144.40880016102</c:v>
                </c:pt>
                <c:pt idx="15">
                  <c:v>154.368027758332</c:v>
                </c:pt>
                <c:pt idx="16">
                  <c:v>164.327255355644</c:v>
                </c:pt>
                <c:pt idx="17">
                  <c:v>174.885281512244</c:v>
                </c:pt>
                <c:pt idx="18">
                  <c:v>185.443307668844</c:v>
                </c:pt>
                <c:pt idx="19">
                  <c:v>196.001333825444</c:v>
                </c:pt>
                <c:pt idx="20">
                  <c:v>206.559359982044</c:v>
                </c:pt>
                <c:pt idx="21">
                  <c:v>216.887327981146</c:v>
                </c:pt>
                <c:pt idx="22">
                  <c:v>227.215295980249</c:v>
                </c:pt>
                <c:pt idx="23">
                  <c:v>237.543263979351</c:v>
                </c:pt>
                <c:pt idx="24">
                  <c:v>247.871231978453</c:v>
                </c:pt>
                <c:pt idx="25">
                  <c:v>257.166403177645</c:v>
                </c:pt>
                <c:pt idx="26">
                  <c:v>266.461574376837</c:v>
                </c:pt>
                <c:pt idx="27">
                  <c:v>275.756745576029</c:v>
                </c:pt>
                <c:pt idx="28">
                  <c:v>285.051916775221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182971"/>
        <c:axId val="41358885"/>
      </c:lineChart>
      <c:catAx>
        <c:axId val="8779819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276150"/>
        <c:crosses val="autoZero"/>
        <c:auto val="1"/>
        <c:lblAlgn val="ctr"/>
        <c:lblOffset val="100"/>
      </c:catAx>
      <c:valAx>
        <c:axId val="68276150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798190"/>
        <c:crossesAt val="1"/>
        <c:crossBetween val="midCat"/>
      </c:valAx>
      <c:catAx>
        <c:axId val="511829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358885"/>
        <c:auto val="1"/>
        <c:lblAlgn val="ctr"/>
        <c:lblOffset val="100"/>
      </c:catAx>
      <c:valAx>
        <c:axId val="41358885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18297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94.9249331863461</c:v>
                </c:pt>
                <c:pt idx="11">
                  <c:v>95.3239634794975</c:v>
                </c:pt>
                <c:pt idx="12">
                  <c:v>99.7632532679405</c:v>
                </c:pt>
                <c:pt idx="13">
                  <c:v>96.3664217939355</c:v>
                </c:pt>
                <c:pt idx="14">
                  <c:v>110.949528687326</c:v>
                </c:pt>
                <c:pt idx="15">
                  <c:v>104.405540185954</c:v>
                </c:pt>
                <c:pt idx="16">
                  <c:v>104.592994244887</c:v>
                </c:pt>
                <c:pt idx="17">
                  <c:v>101.06495168337</c:v>
                </c:pt>
                <c:pt idx="18">
                  <c:v>116.631626409887</c:v>
                </c:pt>
                <c:pt idx="19">
                  <c:v>107.531031026594</c:v>
                </c:pt>
                <c:pt idx="20">
                  <c:v>106.981560724613</c:v>
                </c:pt>
                <c:pt idx="21">
                  <c:v>109.960053034195</c:v>
                </c:pt>
                <c:pt idx="22">
                  <c:v>126.440158989252</c:v>
                </c:pt>
                <c:pt idx="23">
                  <c:v>116.917617640571</c:v>
                </c:pt>
                <c:pt idx="24">
                  <c:v>116.652635569253</c:v>
                </c:pt>
                <c:pt idx="25">
                  <c:v>113.789491131481</c:v>
                </c:pt>
                <c:pt idx="26">
                  <c:v>130.209886888712</c:v>
                </c:pt>
                <c:pt idx="27">
                  <c:v>120.630971182529</c:v>
                </c:pt>
                <c:pt idx="28">
                  <c:v>120.297659766541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93.9655435739437</c:v>
                </c:pt>
                <c:pt idx="9">
                  <c:v>100</c:v>
                </c:pt>
                <c:pt idx="10">
                  <c:v>95.1557074390026</c:v>
                </c:pt>
                <c:pt idx="11">
                  <c:v>87.542052546561</c:v>
                </c:pt>
                <c:pt idx="12">
                  <c:v>88.20026072199</c:v>
                </c:pt>
                <c:pt idx="13">
                  <c:v>89.5298906774065</c:v>
                </c:pt>
                <c:pt idx="14">
                  <c:v>90.8795649706047</c:v>
                </c:pt>
                <c:pt idx="15">
                  <c:v>91.5628671197207</c:v>
                </c:pt>
                <c:pt idx="16">
                  <c:v>92.2513068575468</c:v>
                </c:pt>
                <c:pt idx="17">
                  <c:v>92.5283376242913</c:v>
                </c:pt>
                <c:pt idx="18">
                  <c:v>92.8062003147054</c:v>
                </c:pt>
                <c:pt idx="19">
                  <c:v>93.0848974270566</c:v>
                </c:pt>
                <c:pt idx="20">
                  <c:v>93.3644314671149</c:v>
                </c:pt>
                <c:pt idx="21">
                  <c:v>94.0113624582876</c:v>
                </c:pt>
                <c:pt idx="22">
                  <c:v>94.6582934494603</c:v>
                </c:pt>
                <c:pt idx="23">
                  <c:v>95.3052244406329</c:v>
                </c:pt>
                <c:pt idx="24">
                  <c:v>95.9521554318056</c:v>
                </c:pt>
                <c:pt idx="25">
                  <c:v>96.5990864229782</c:v>
                </c:pt>
                <c:pt idx="26">
                  <c:v>97.2460174141509</c:v>
                </c:pt>
                <c:pt idx="27">
                  <c:v>97.8929484053235</c:v>
                </c:pt>
                <c:pt idx="28">
                  <c:v>98.5398793964962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238922"/>
        <c:axId val="1856810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60.3025021968473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92.7647876053628</c:v>
                </c:pt>
                <c:pt idx="9">
                  <c:v>100</c:v>
                </c:pt>
                <c:pt idx="10">
                  <c:v>105.432832141227</c:v>
                </c:pt>
                <c:pt idx="11">
                  <c:v>116.330119795532</c:v>
                </c:pt>
                <c:pt idx="12">
                  <c:v>130.148997010324</c:v>
                </c:pt>
                <c:pt idx="13">
                  <c:v>142.545688975557</c:v>
                </c:pt>
                <c:pt idx="14">
                  <c:v>154.942380940791</c:v>
                </c:pt>
                <c:pt idx="15">
                  <c:v>167.339072906024</c:v>
                </c:pt>
                <c:pt idx="16">
                  <c:v>179.735764871257</c:v>
                </c:pt>
                <c:pt idx="17">
                  <c:v>194.024758178522</c:v>
                </c:pt>
                <c:pt idx="18">
                  <c:v>208.313751485787</c:v>
                </c:pt>
                <c:pt idx="19">
                  <c:v>222.602744793052</c:v>
                </c:pt>
                <c:pt idx="20">
                  <c:v>236.891738100317</c:v>
                </c:pt>
                <c:pt idx="21">
                  <c:v>251.105242386336</c:v>
                </c:pt>
                <c:pt idx="22">
                  <c:v>265.318746672355</c:v>
                </c:pt>
                <c:pt idx="23">
                  <c:v>279.532250958374</c:v>
                </c:pt>
                <c:pt idx="24">
                  <c:v>293.745755244393</c:v>
                </c:pt>
                <c:pt idx="25">
                  <c:v>306.964314230391</c:v>
                </c:pt>
                <c:pt idx="26">
                  <c:v>320.182873216389</c:v>
                </c:pt>
                <c:pt idx="27">
                  <c:v>333.401432202387</c:v>
                </c:pt>
                <c:pt idx="28">
                  <c:v>346.619991188384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505555"/>
        <c:axId val="72949715"/>
      </c:lineChart>
      <c:catAx>
        <c:axId val="7023892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56810"/>
        <c:crosses val="autoZero"/>
        <c:auto val="1"/>
        <c:lblAlgn val="ctr"/>
        <c:lblOffset val="100"/>
      </c:catAx>
      <c:valAx>
        <c:axId val="1856810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238922"/>
        <c:crossesAt val="1"/>
        <c:crossBetween val="midCat"/>
      </c:valAx>
      <c:catAx>
        <c:axId val="9750555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949715"/>
        <c:auto val="1"/>
        <c:lblAlgn val="ctr"/>
        <c:lblOffset val="100"/>
      </c:catAx>
      <c:valAx>
        <c:axId val="72949715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50555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95.1560795101873</c:v>
                </c:pt>
                <c:pt idx="11">
                  <c:v>94.4997601368061</c:v>
                </c:pt>
                <c:pt idx="12">
                  <c:v>101.514891882659</c:v>
                </c:pt>
                <c:pt idx="13">
                  <c:v>102.536806599254</c:v>
                </c:pt>
                <c:pt idx="14">
                  <c:v>118.272352709999</c:v>
                </c:pt>
                <c:pt idx="15">
                  <c:v>110.40310526657</c:v>
                </c:pt>
                <c:pt idx="16">
                  <c:v>110.979801704645</c:v>
                </c:pt>
                <c:pt idx="17">
                  <c:v>109.455005856159</c:v>
                </c:pt>
                <c:pt idx="18">
                  <c:v>126.313970759143</c:v>
                </c:pt>
                <c:pt idx="19">
                  <c:v>116.787537258301</c:v>
                </c:pt>
                <c:pt idx="20">
                  <c:v>116.802297705971</c:v>
                </c:pt>
                <c:pt idx="21">
                  <c:v>115.419024309704</c:v>
                </c:pt>
                <c:pt idx="22">
                  <c:v>132.088293914946</c:v>
                </c:pt>
                <c:pt idx="23">
                  <c:v>122.140376650869</c:v>
                </c:pt>
                <c:pt idx="24">
                  <c:v>122.153709047206</c:v>
                </c:pt>
                <c:pt idx="25">
                  <c:v>120.004634613279</c:v>
                </c:pt>
                <c:pt idx="26">
                  <c:v>137.321906827592</c:v>
                </c:pt>
                <c:pt idx="27">
                  <c:v>126.61970062064</c:v>
                </c:pt>
                <c:pt idx="28">
                  <c:v>126.569059580881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93.9655435739437</c:v>
                </c:pt>
                <c:pt idx="9">
                  <c:v>100</c:v>
                </c:pt>
                <c:pt idx="10">
                  <c:v>95.9057031626598</c:v>
                </c:pt>
                <c:pt idx="11">
                  <c:v>91.9171576861127</c:v>
                </c:pt>
                <c:pt idx="12">
                  <c:v>95.4073167927059</c:v>
                </c:pt>
                <c:pt idx="13">
                  <c:v>99.0299996945945</c:v>
                </c:pt>
                <c:pt idx="14">
                  <c:v>102.790238413467</c:v>
                </c:pt>
                <c:pt idx="15">
                  <c:v>105.904885427633</c:v>
                </c:pt>
                <c:pt idx="16">
                  <c:v>109.113909360976</c:v>
                </c:pt>
                <c:pt idx="17">
                  <c:v>110.758815183831</c:v>
                </c:pt>
                <c:pt idx="18">
                  <c:v>112.428518167579</c:v>
                </c:pt>
                <c:pt idx="19">
                  <c:v>113.273841845247</c:v>
                </c:pt>
                <c:pt idx="20">
                  <c:v>114.125521313525</c:v>
                </c:pt>
                <c:pt idx="21">
                  <c:v>114.522705698738</c:v>
                </c:pt>
                <c:pt idx="22">
                  <c:v>114.91989008395</c:v>
                </c:pt>
                <c:pt idx="23">
                  <c:v>115.317074469163</c:v>
                </c:pt>
                <c:pt idx="24">
                  <c:v>115.714258854376</c:v>
                </c:pt>
                <c:pt idx="25">
                  <c:v>116.111443239588</c:v>
                </c:pt>
                <c:pt idx="26">
                  <c:v>116.508627624801</c:v>
                </c:pt>
                <c:pt idx="27">
                  <c:v>116.905812010013</c:v>
                </c:pt>
                <c:pt idx="28">
                  <c:v>117.302996395226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157919"/>
        <c:axId val="59579144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60.3025021968473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92.7647876053628</c:v>
                </c:pt>
                <c:pt idx="9">
                  <c:v>100</c:v>
                </c:pt>
                <c:pt idx="10">
                  <c:v>104.608332965147</c:v>
                </c:pt>
                <c:pt idx="11">
                  <c:v>110.792997915195</c:v>
                </c:pt>
                <c:pt idx="12">
                  <c:v>118.83169292247</c:v>
                </c:pt>
                <c:pt idx="13">
                  <c:v>126.5260450392</c:v>
                </c:pt>
                <c:pt idx="14">
                  <c:v>134.22039715593</c:v>
                </c:pt>
                <c:pt idx="15">
                  <c:v>141.91474927266</c:v>
                </c:pt>
                <c:pt idx="16">
                  <c:v>149.609101389389</c:v>
                </c:pt>
                <c:pt idx="17">
                  <c:v>156.93994735747</c:v>
                </c:pt>
                <c:pt idx="18">
                  <c:v>164.27079332555</c:v>
                </c:pt>
                <c:pt idx="19">
                  <c:v>171.60163929363</c:v>
                </c:pt>
                <c:pt idx="20">
                  <c:v>178.93248526171</c:v>
                </c:pt>
                <c:pt idx="21">
                  <c:v>186.537115885332</c:v>
                </c:pt>
                <c:pt idx="22">
                  <c:v>194.141746508955</c:v>
                </c:pt>
                <c:pt idx="23">
                  <c:v>201.746377132578</c:v>
                </c:pt>
                <c:pt idx="24">
                  <c:v>209.3510077562</c:v>
                </c:pt>
                <c:pt idx="25">
                  <c:v>215.631537988886</c:v>
                </c:pt>
                <c:pt idx="26">
                  <c:v>221.912068221572</c:v>
                </c:pt>
                <c:pt idx="27">
                  <c:v>228.192598454258</c:v>
                </c:pt>
                <c:pt idx="28">
                  <c:v>234.473128686944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62073"/>
        <c:axId val="74846958"/>
      </c:lineChart>
      <c:catAx>
        <c:axId val="2215791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579144"/>
        <c:crosses val="autoZero"/>
        <c:auto val="1"/>
        <c:lblAlgn val="ctr"/>
        <c:lblOffset val="100"/>
      </c:catAx>
      <c:valAx>
        <c:axId val="59579144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157919"/>
        <c:crossesAt val="1"/>
        <c:crossBetween val="midCat"/>
      </c:valAx>
      <c:catAx>
        <c:axId val="806207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846958"/>
        <c:auto val="1"/>
        <c:lblAlgn val="ctr"/>
        <c:lblOffset val="100"/>
      </c:catAx>
      <c:valAx>
        <c:axId val="74846958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6207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-0.0364739405503579</c:v>
                </c:pt>
                <c:pt idx="5">
                  <c:v>-0.0381144041741324</c:v>
                </c:pt>
                <c:pt idx="6">
                  <c:v>-0.0515029926946884</c:v>
                </c:pt>
                <c:pt idx="7">
                  <c:v>-0.0451609540380586</c:v>
                </c:pt>
                <c:pt idx="8">
                  <c:v>-0.0461721912815987</c:v>
                </c:pt>
                <c:pt idx="9">
                  <c:v>-0.0454487338660116</c:v>
                </c:pt>
                <c:pt idx="10">
                  <c:v>-0.0453791539653852</c:v>
                </c:pt>
                <c:pt idx="11">
                  <c:v>-0.0449913180170523</c:v>
                </c:pt>
                <c:pt idx="12">
                  <c:v>-0.045094556750253</c:v>
                </c:pt>
                <c:pt idx="13">
                  <c:v>-0.043190679460692</c:v>
                </c:pt>
                <c:pt idx="14">
                  <c:v>-0.0395640393382453</c:v>
                </c:pt>
                <c:pt idx="15">
                  <c:v>-0.0378082682203104</c:v>
                </c:pt>
                <c:pt idx="16">
                  <c:v>-0.0365175500688035</c:v>
                </c:pt>
                <c:pt idx="17">
                  <c:v>-0.0348870268756267</c:v>
                </c:pt>
                <c:pt idx="18">
                  <c:v>-0.0330180728654741</c:v>
                </c:pt>
                <c:pt idx="19">
                  <c:v>-0.0312533816963447</c:v>
                </c:pt>
                <c:pt idx="20">
                  <c:v>-0.0289086486345513</c:v>
                </c:pt>
                <c:pt idx="21">
                  <c:v>-0.0274252950796327</c:v>
                </c:pt>
                <c:pt idx="22">
                  <c:v>-0.0258567663384421</c:v>
                </c:pt>
                <c:pt idx="23">
                  <c:v>-0.0242037432910041</c:v>
                </c:pt>
                <c:pt idx="24">
                  <c:v>-0.0221999615082144</c:v>
                </c:pt>
                <c:pt idx="25">
                  <c:v>-0.0211250735526083</c:v>
                </c:pt>
                <c:pt idx="26">
                  <c:v>-0.0203229794976212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-0.0374251146354998</c:v>
                </c:pt>
                <c:pt idx="5">
                  <c:v>-0.0389795692086536</c:v>
                </c:pt>
                <c:pt idx="6">
                  <c:v>-0.0528904422415102</c:v>
                </c:pt>
                <c:pt idx="7">
                  <c:v>-0.0469192660048693</c:v>
                </c:pt>
                <c:pt idx="8">
                  <c:v>-0.0483679680140959</c:v>
                </c:pt>
                <c:pt idx="9">
                  <c:v>-0.0478919461120498</c:v>
                </c:pt>
                <c:pt idx="10">
                  <c:v>-0.0481747435183431</c:v>
                </c:pt>
                <c:pt idx="11">
                  <c:v>-0.0488673917995108</c:v>
                </c:pt>
                <c:pt idx="12">
                  <c:v>-0.0503310840400544</c:v>
                </c:pt>
                <c:pt idx="13">
                  <c:v>-0.0492840991764099</c:v>
                </c:pt>
                <c:pt idx="14">
                  <c:v>-0.0465910781163912</c:v>
                </c:pt>
                <c:pt idx="15">
                  <c:v>-0.0458410501587092</c:v>
                </c:pt>
                <c:pt idx="16">
                  <c:v>-0.0453541436095242</c:v>
                </c:pt>
                <c:pt idx="17">
                  <c:v>-0.0442803574697795</c:v>
                </c:pt>
                <c:pt idx="18">
                  <c:v>-0.0432014816011351</c:v>
                </c:pt>
                <c:pt idx="19">
                  <c:v>-0.0423084301101146</c:v>
                </c:pt>
                <c:pt idx="20">
                  <c:v>-0.0407030287472462</c:v>
                </c:pt>
                <c:pt idx="21">
                  <c:v>-0.0400061284237674</c:v>
                </c:pt>
                <c:pt idx="22">
                  <c:v>-0.0391900297584826</c:v>
                </c:pt>
                <c:pt idx="23">
                  <c:v>-0.0385014892942812</c:v>
                </c:pt>
                <c:pt idx="24">
                  <c:v>-0.0372855351343714</c:v>
                </c:pt>
                <c:pt idx="25">
                  <c:v>-0.0369334989025198</c:v>
                </c:pt>
                <c:pt idx="26">
                  <c:v>-0.0368778242075244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-0.0364739405503579</c:v>
                </c:pt>
                <c:pt idx="5">
                  <c:v>-0.0380692254714671</c:v>
                </c:pt>
                <c:pt idx="6">
                  <c:v>-0.0506682354077673</c:v>
                </c:pt>
                <c:pt idx="7">
                  <c:v>-0.0479387839512738</c:v>
                </c:pt>
                <c:pt idx="8">
                  <c:v>-0.0491051265812863</c:v>
                </c:pt>
                <c:pt idx="9">
                  <c:v>-0.0468928900116985</c:v>
                </c:pt>
                <c:pt idx="10">
                  <c:v>-0.0479558927942473</c:v>
                </c:pt>
                <c:pt idx="11">
                  <c:v>-0.0474544779563453</c:v>
                </c:pt>
                <c:pt idx="12">
                  <c:v>-0.0472171202151847</c:v>
                </c:pt>
                <c:pt idx="13">
                  <c:v>-0.0463706713764546</c:v>
                </c:pt>
                <c:pt idx="14">
                  <c:v>-0.0458608824511376</c:v>
                </c:pt>
                <c:pt idx="15">
                  <c:v>-0.0453534663226889</c:v>
                </c:pt>
                <c:pt idx="16">
                  <c:v>-0.0448577295073485</c:v>
                </c:pt>
                <c:pt idx="17">
                  <c:v>-0.0438556497559205</c:v>
                </c:pt>
                <c:pt idx="18">
                  <c:v>-0.0433269399542802</c:v>
                </c:pt>
                <c:pt idx="19">
                  <c:v>-0.0421090052756595</c:v>
                </c:pt>
                <c:pt idx="20">
                  <c:v>-0.0399459544233422</c:v>
                </c:pt>
                <c:pt idx="21">
                  <c:v>-0.0386153871068288</c:v>
                </c:pt>
                <c:pt idx="22">
                  <c:v>-0.0379427243984833</c:v>
                </c:pt>
                <c:pt idx="23">
                  <c:v>-0.036677921504145</c:v>
                </c:pt>
                <c:pt idx="24">
                  <c:v>-0.0352788665367421</c:v>
                </c:pt>
                <c:pt idx="25">
                  <c:v>-0.0347528006904236</c:v>
                </c:pt>
                <c:pt idx="26">
                  <c:v>-0.0353372399979209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-0.0374251146354998</c:v>
                </c:pt>
                <c:pt idx="5">
                  <c:v>-0.0389343905059882</c:v>
                </c:pt>
                <c:pt idx="6">
                  <c:v>-0.052033110523945</c:v>
                </c:pt>
                <c:pt idx="7">
                  <c:v>-0.0496803471129445</c:v>
                </c:pt>
                <c:pt idx="8">
                  <c:v>-0.0512778955760781</c:v>
                </c:pt>
                <c:pt idx="9">
                  <c:v>-0.0492395708346314</c:v>
                </c:pt>
                <c:pt idx="10">
                  <c:v>-0.0507512354537965</c:v>
                </c:pt>
                <c:pt idx="11">
                  <c:v>-0.0513038807582291</c:v>
                </c:pt>
                <c:pt idx="12">
                  <c:v>-0.0523812693156755</c:v>
                </c:pt>
                <c:pt idx="13">
                  <c:v>-0.0525370194332371</c:v>
                </c:pt>
                <c:pt idx="14">
                  <c:v>-0.0528718398900205</c:v>
                </c:pt>
                <c:pt idx="15">
                  <c:v>-0.0533402320661278</c:v>
                </c:pt>
                <c:pt idx="16">
                  <c:v>-0.0536038327941473</c:v>
                </c:pt>
                <c:pt idx="17">
                  <c:v>-0.0534455493689411</c:v>
                </c:pt>
                <c:pt idx="18">
                  <c:v>-0.0540168037561028</c:v>
                </c:pt>
                <c:pt idx="19">
                  <c:v>-0.0540100709264055</c:v>
                </c:pt>
                <c:pt idx="20">
                  <c:v>-0.0528270653404104</c:v>
                </c:pt>
                <c:pt idx="21">
                  <c:v>-0.0527036219792307</c:v>
                </c:pt>
                <c:pt idx="22">
                  <c:v>-0.0528272645881512</c:v>
                </c:pt>
                <c:pt idx="23">
                  <c:v>-0.0523998921536798</c:v>
                </c:pt>
                <c:pt idx="24">
                  <c:v>-0.0517775292701507</c:v>
                </c:pt>
                <c:pt idx="25">
                  <c:v>-0.052330718996052</c:v>
                </c:pt>
                <c:pt idx="26">
                  <c:v>-0.0541359438338846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-0.0364739405503579</c:v>
                </c:pt>
                <c:pt idx="5">
                  <c:v>-0.0380690808139321</c:v>
                </c:pt>
                <c:pt idx="6">
                  <c:v>-0.0508311433023446</c:v>
                </c:pt>
                <c:pt idx="7">
                  <c:v>-0.0404431906994133</c:v>
                </c:pt>
                <c:pt idx="8">
                  <c:v>-0.039993947988909</c:v>
                </c:pt>
                <c:pt idx="9">
                  <c:v>-0.038707506022232</c:v>
                </c:pt>
                <c:pt idx="10">
                  <c:v>-0.0374340940501625</c:v>
                </c:pt>
                <c:pt idx="11">
                  <c:v>-0.0360772302732577</c:v>
                </c:pt>
                <c:pt idx="12">
                  <c:v>-0.0357445961005913</c:v>
                </c:pt>
                <c:pt idx="13">
                  <c:v>-0.0331793884802788</c:v>
                </c:pt>
                <c:pt idx="14">
                  <c:v>-0.0303080467434961</c:v>
                </c:pt>
                <c:pt idx="15">
                  <c:v>-0.0271985947143955</c:v>
                </c:pt>
                <c:pt idx="16">
                  <c:v>-0.0252399005763569</c:v>
                </c:pt>
                <c:pt idx="17">
                  <c:v>-0.0236397906115108</c:v>
                </c:pt>
                <c:pt idx="18">
                  <c:v>-0.0210758544159779</c:v>
                </c:pt>
                <c:pt idx="19">
                  <c:v>-0.0182790292906649</c:v>
                </c:pt>
                <c:pt idx="20">
                  <c:v>-0.0163885812194231</c:v>
                </c:pt>
                <c:pt idx="21">
                  <c:v>-0.0149254848648461</c:v>
                </c:pt>
                <c:pt idx="22">
                  <c:v>-0.0118092615084869</c:v>
                </c:pt>
                <c:pt idx="23">
                  <c:v>-0.0112144028974954</c:v>
                </c:pt>
                <c:pt idx="24">
                  <c:v>-0.00968762984093239</c:v>
                </c:pt>
                <c:pt idx="25">
                  <c:v>-0.00850969748298393</c:v>
                </c:pt>
                <c:pt idx="26">
                  <c:v>-0.00617051405118525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-0.0374251146354998</c:v>
                </c:pt>
                <c:pt idx="5">
                  <c:v>-0.0389342458484532</c:v>
                </c:pt>
                <c:pt idx="6">
                  <c:v>-0.0522200383258731</c:v>
                </c:pt>
                <c:pt idx="7">
                  <c:v>-0.0421357273280926</c:v>
                </c:pt>
                <c:pt idx="8">
                  <c:v>-0.0421180507763807</c:v>
                </c:pt>
                <c:pt idx="9">
                  <c:v>-0.0410363165902945</c:v>
                </c:pt>
                <c:pt idx="10">
                  <c:v>-0.0400491671250612</c:v>
                </c:pt>
                <c:pt idx="11">
                  <c:v>-0.0397000610148518</c:v>
                </c:pt>
                <c:pt idx="12">
                  <c:v>-0.0405939721720235</c:v>
                </c:pt>
                <c:pt idx="13">
                  <c:v>-0.038887915235738</c:v>
                </c:pt>
                <c:pt idx="14">
                  <c:v>-0.0370245430482677</c:v>
                </c:pt>
                <c:pt idx="15">
                  <c:v>-0.0346817721425456</c:v>
                </c:pt>
                <c:pt idx="16">
                  <c:v>-0.0333200705642928</c:v>
                </c:pt>
                <c:pt idx="17">
                  <c:v>-0.0323190367724259</c:v>
                </c:pt>
                <c:pt idx="18">
                  <c:v>-0.0305747324370721</c:v>
                </c:pt>
                <c:pt idx="19">
                  <c:v>-0.028511012960346</c:v>
                </c:pt>
                <c:pt idx="20">
                  <c:v>-0.02706307200702</c:v>
                </c:pt>
                <c:pt idx="21">
                  <c:v>-0.0261236025603154</c:v>
                </c:pt>
                <c:pt idx="22">
                  <c:v>-0.0235301830850505</c:v>
                </c:pt>
                <c:pt idx="23">
                  <c:v>-0.0236419006745145</c:v>
                </c:pt>
                <c:pt idx="24">
                  <c:v>-0.0224703360777732</c:v>
                </c:pt>
                <c:pt idx="25">
                  <c:v>-0.0217641557225184</c:v>
                </c:pt>
                <c:pt idx="26">
                  <c:v>-0.0199228654499791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439314"/>
        <c:axId val="56852212"/>
      </c:lineChart>
      <c:catAx>
        <c:axId val="494393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852212"/>
        <c:crosses val="autoZero"/>
        <c:auto val="1"/>
        <c:lblAlgn val="ctr"/>
        <c:lblOffset val="100"/>
      </c:catAx>
      <c:valAx>
        <c:axId val="56852212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4393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-0.0328930718673194</c:v>
                </c:pt>
                <c:pt idx="24">
                  <c:v>-0.0327968849329026</c:v>
                </c:pt>
                <c:pt idx="25">
                  <c:v>-0.0365372181621095</c:v>
                </c:pt>
                <c:pt idx="26">
                  <c:v>-0.0364739405503579</c:v>
                </c:pt>
                <c:pt idx="27">
                  <c:v>-0.0381144041741324</c:v>
                </c:pt>
                <c:pt idx="28">
                  <c:v>-0.0515029926946884</c:v>
                </c:pt>
                <c:pt idx="29">
                  <c:v>-0.0451609540380586</c:v>
                </c:pt>
                <c:pt idx="30">
                  <c:v>-0.0461721912815987</c:v>
                </c:pt>
                <c:pt idx="31">
                  <c:v>-0.0454487338660116</c:v>
                </c:pt>
                <c:pt idx="32">
                  <c:v>-0.0453791539653852</c:v>
                </c:pt>
                <c:pt idx="33">
                  <c:v>-0.0449913180170523</c:v>
                </c:pt>
                <c:pt idx="34">
                  <c:v>-0.045094556750253</c:v>
                </c:pt>
                <c:pt idx="35">
                  <c:v>-0.043190679460692</c:v>
                </c:pt>
                <c:pt idx="36">
                  <c:v>-0.0395640393382453</c:v>
                </c:pt>
                <c:pt idx="37">
                  <c:v>-0.0378082682203104</c:v>
                </c:pt>
                <c:pt idx="38">
                  <c:v>-0.0365175500688035</c:v>
                </c:pt>
                <c:pt idx="39">
                  <c:v>-0.0348870268756267</c:v>
                </c:pt>
                <c:pt idx="40">
                  <c:v>-0.0330180728654741</c:v>
                </c:pt>
                <c:pt idx="41">
                  <c:v>-0.0312533816963447</c:v>
                </c:pt>
                <c:pt idx="42">
                  <c:v>-0.0289086486345513</c:v>
                </c:pt>
                <c:pt idx="43">
                  <c:v>-0.0274252950796327</c:v>
                </c:pt>
                <c:pt idx="44">
                  <c:v>-0.0258567663384421</c:v>
                </c:pt>
                <c:pt idx="45">
                  <c:v>-0.0242037432910041</c:v>
                </c:pt>
                <c:pt idx="46">
                  <c:v>-0.0221999615082144</c:v>
                </c:pt>
                <c:pt idx="47">
                  <c:v>-0.0211250735526083</c:v>
                </c:pt>
                <c:pt idx="48">
                  <c:v>-0.0203229794976212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-0.0328368529053518</c:v>
                </c:pt>
                <c:pt idx="25">
                  <c:v>-0.0370800402140634</c:v>
                </c:pt>
                <c:pt idx="26">
                  <c:v>-0.0374251146354998</c:v>
                </c:pt>
                <c:pt idx="27">
                  <c:v>-0.0389795692086536</c:v>
                </c:pt>
                <c:pt idx="28">
                  <c:v>-0.0528904422415102</c:v>
                </c:pt>
                <c:pt idx="29">
                  <c:v>-0.0469192660048693</c:v>
                </c:pt>
                <c:pt idx="30">
                  <c:v>-0.0483679680140959</c:v>
                </c:pt>
                <c:pt idx="31">
                  <c:v>-0.0478919461120498</c:v>
                </c:pt>
                <c:pt idx="32">
                  <c:v>-0.0481747435183431</c:v>
                </c:pt>
                <c:pt idx="33">
                  <c:v>-0.0488673917995108</c:v>
                </c:pt>
                <c:pt idx="34">
                  <c:v>-0.0503310840400544</c:v>
                </c:pt>
                <c:pt idx="35">
                  <c:v>-0.0492840991764099</c:v>
                </c:pt>
                <c:pt idx="36">
                  <c:v>-0.0465910781163912</c:v>
                </c:pt>
                <c:pt idx="37">
                  <c:v>-0.0458410501587092</c:v>
                </c:pt>
                <c:pt idx="38">
                  <c:v>-0.0453541436095242</c:v>
                </c:pt>
                <c:pt idx="39">
                  <c:v>-0.0442803574697795</c:v>
                </c:pt>
                <c:pt idx="40">
                  <c:v>-0.0432014816011351</c:v>
                </c:pt>
                <c:pt idx="41">
                  <c:v>-0.0423084301101146</c:v>
                </c:pt>
                <c:pt idx="42">
                  <c:v>-0.0407030287472462</c:v>
                </c:pt>
                <c:pt idx="43">
                  <c:v>-0.0400061284237674</c:v>
                </c:pt>
                <c:pt idx="44">
                  <c:v>-0.0391900297584826</c:v>
                </c:pt>
                <c:pt idx="45">
                  <c:v>-0.0385014892942812</c:v>
                </c:pt>
                <c:pt idx="46">
                  <c:v>-0.0372855351343714</c:v>
                </c:pt>
                <c:pt idx="47">
                  <c:v>-0.0369334989025198</c:v>
                </c:pt>
                <c:pt idx="48">
                  <c:v>-0.0368778242075244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-0.0364739405503579</c:v>
                </c:pt>
                <c:pt idx="27">
                  <c:v>-0.0380692254714671</c:v>
                </c:pt>
                <c:pt idx="28">
                  <c:v>-0.0506682354077673</c:v>
                </c:pt>
                <c:pt idx="29">
                  <c:v>-0.0479387839512738</c:v>
                </c:pt>
                <c:pt idx="30">
                  <c:v>-0.0491051265812863</c:v>
                </c:pt>
                <c:pt idx="31">
                  <c:v>-0.0468928900116985</c:v>
                </c:pt>
                <c:pt idx="32">
                  <c:v>-0.0479558927942473</c:v>
                </c:pt>
                <c:pt idx="33">
                  <c:v>-0.0474544779563453</c:v>
                </c:pt>
                <c:pt idx="34">
                  <c:v>-0.0472171202151847</c:v>
                </c:pt>
                <c:pt idx="35">
                  <c:v>-0.0463706713764546</c:v>
                </c:pt>
                <c:pt idx="36">
                  <c:v>-0.0458608824511376</c:v>
                </c:pt>
                <c:pt idx="37">
                  <c:v>-0.0453534663226889</c:v>
                </c:pt>
                <c:pt idx="38">
                  <c:v>-0.0448577295073485</c:v>
                </c:pt>
                <c:pt idx="39">
                  <c:v>-0.0438556497559205</c:v>
                </c:pt>
                <c:pt idx="40">
                  <c:v>-0.0433269399542802</c:v>
                </c:pt>
                <c:pt idx="41">
                  <c:v>-0.0421090052756595</c:v>
                </c:pt>
                <c:pt idx="42">
                  <c:v>-0.0399459544233422</c:v>
                </c:pt>
                <c:pt idx="43">
                  <c:v>-0.0386153871068288</c:v>
                </c:pt>
                <c:pt idx="44">
                  <c:v>-0.0379427243984833</c:v>
                </c:pt>
                <c:pt idx="45">
                  <c:v>-0.036677921504145</c:v>
                </c:pt>
                <c:pt idx="46">
                  <c:v>-0.0352788665367421</c:v>
                </c:pt>
                <c:pt idx="47">
                  <c:v>-0.0347528006904236</c:v>
                </c:pt>
                <c:pt idx="48">
                  <c:v>-0.0353372399979209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-0.0374251146354998</c:v>
                </c:pt>
                <c:pt idx="27">
                  <c:v>-0.0389343905059882</c:v>
                </c:pt>
                <c:pt idx="28">
                  <c:v>-0.052033110523945</c:v>
                </c:pt>
                <c:pt idx="29">
                  <c:v>-0.0496803471129445</c:v>
                </c:pt>
                <c:pt idx="30">
                  <c:v>-0.0512778955760781</c:v>
                </c:pt>
                <c:pt idx="31">
                  <c:v>-0.0492395708346314</c:v>
                </c:pt>
                <c:pt idx="32">
                  <c:v>-0.0507512354537965</c:v>
                </c:pt>
                <c:pt idx="33">
                  <c:v>-0.0513038807582291</c:v>
                </c:pt>
                <c:pt idx="34">
                  <c:v>-0.0523812693156755</c:v>
                </c:pt>
                <c:pt idx="35">
                  <c:v>-0.0525370194332371</c:v>
                </c:pt>
                <c:pt idx="36">
                  <c:v>-0.0528718398900205</c:v>
                </c:pt>
                <c:pt idx="37">
                  <c:v>-0.0533402320661278</c:v>
                </c:pt>
                <c:pt idx="38">
                  <c:v>-0.0536038327941473</c:v>
                </c:pt>
                <c:pt idx="39">
                  <c:v>-0.0534455493689411</c:v>
                </c:pt>
                <c:pt idx="40">
                  <c:v>-0.0540168037561028</c:v>
                </c:pt>
                <c:pt idx="41">
                  <c:v>-0.0540100709264055</c:v>
                </c:pt>
                <c:pt idx="42">
                  <c:v>-0.0528270653404104</c:v>
                </c:pt>
                <c:pt idx="43">
                  <c:v>-0.0527036219792307</c:v>
                </c:pt>
                <c:pt idx="44">
                  <c:v>-0.0528272645881512</c:v>
                </c:pt>
                <c:pt idx="45">
                  <c:v>-0.0523998921536798</c:v>
                </c:pt>
                <c:pt idx="46">
                  <c:v>-0.0517775292701507</c:v>
                </c:pt>
                <c:pt idx="47">
                  <c:v>-0.052330718996052</c:v>
                </c:pt>
                <c:pt idx="48">
                  <c:v>-0.0541359438338846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-0.0364739405503579</c:v>
                </c:pt>
                <c:pt idx="27">
                  <c:v>-0.0380690808139321</c:v>
                </c:pt>
                <c:pt idx="28">
                  <c:v>-0.0508311433023446</c:v>
                </c:pt>
                <c:pt idx="29">
                  <c:v>-0.0404431906994133</c:v>
                </c:pt>
                <c:pt idx="30">
                  <c:v>-0.039993947988909</c:v>
                </c:pt>
                <c:pt idx="31">
                  <c:v>-0.038707506022232</c:v>
                </c:pt>
                <c:pt idx="32">
                  <c:v>-0.0374340940501625</c:v>
                </c:pt>
                <c:pt idx="33">
                  <c:v>-0.0360772302732577</c:v>
                </c:pt>
                <c:pt idx="34">
                  <c:v>-0.0357445961005913</c:v>
                </c:pt>
                <c:pt idx="35">
                  <c:v>-0.0331793884802788</c:v>
                </c:pt>
                <c:pt idx="36">
                  <c:v>-0.0303080467434961</c:v>
                </c:pt>
                <c:pt idx="37">
                  <c:v>-0.0271985947143955</c:v>
                </c:pt>
                <c:pt idx="38">
                  <c:v>-0.0252399005763569</c:v>
                </c:pt>
                <c:pt idx="39">
                  <c:v>-0.0236397906115108</c:v>
                </c:pt>
                <c:pt idx="40">
                  <c:v>-0.0210758544159779</c:v>
                </c:pt>
                <c:pt idx="41">
                  <c:v>-0.0182790292906649</c:v>
                </c:pt>
                <c:pt idx="42">
                  <c:v>-0.0163885812194231</c:v>
                </c:pt>
                <c:pt idx="43">
                  <c:v>-0.0149254848648461</c:v>
                </c:pt>
                <c:pt idx="44">
                  <c:v>-0.0118092615084869</c:v>
                </c:pt>
                <c:pt idx="45">
                  <c:v>-0.0112144028974954</c:v>
                </c:pt>
                <c:pt idx="46">
                  <c:v>-0.00968762984093239</c:v>
                </c:pt>
                <c:pt idx="47">
                  <c:v>-0.00850969748298393</c:v>
                </c:pt>
                <c:pt idx="48">
                  <c:v>-0.00617051405118525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-0.0374251146354998</c:v>
                </c:pt>
                <c:pt idx="27">
                  <c:v>-0.0389342458484532</c:v>
                </c:pt>
                <c:pt idx="28">
                  <c:v>-0.0522200383258731</c:v>
                </c:pt>
                <c:pt idx="29">
                  <c:v>-0.0421357273280926</c:v>
                </c:pt>
                <c:pt idx="30">
                  <c:v>-0.0421180507763807</c:v>
                </c:pt>
                <c:pt idx="31">
                  <c:v>-0.0410363165902945</c:v>
                </c:pt>
                <c:pt idx="32">
                  <c:v>-0.0400491671250612</c:v>
                </c:pt>
                <c:pt idx="33">
                  <c:v>-0.0397000610148518</c:v>
                </c:pt>
                <c:pt idx="34">
                  <c:v>-0.0405939721720235</c:v>
                </c:pt>
                <c:pt idx="35">
                  <c:v>-0.038887915235738</c:v>
                </c:pt>
                <c:pt idx="36">
                  <c:v>-0.0370245430482677</c:v>
                </c:pt>
                <c:pt idx="37">
                  <c:v>-0.0346817721425456</c:v>
                </c:pt>
                <c:pt idx="38">
                  <c:v>-0.0333200705642928</c:v>
                </c:pt>
                <c:pt idx="39">
                  <c:v>-0.0323190367724259</c:v>
                </c:pt>
                <c:pt idx="40">
                  <c:v>-0.0305747324370721</c:v>
                </c:pt>
                <c:pt idx="41">
                  <c:v>-0.028511012960346</c:v>
                </c:pt>
                <c:pt idx="42">
                  <c:v>-0.02706307200702</c:v>
                </c:pt>
                <c:pt idx="43">
                  <c:v>-0.0261236025603154</c:v>
                </c:pt>
                <c:pt idx="44">
                  <c:v>-0.0235301830850505</c:v>
                </c:pt>
                <c:pt idx="45">
                  <c:v>-0.0236419006745145</c:v>
                </c:pt>
                <c:pt idx="46">
                  <c:v>-0.0224703360777732</c:v>
                </c:pt>
                <c:pt idx="47">
                  <c:v>-0.0217641557225184</c:v>
                </c:pt>
                <c:pt idx="48">
                  <c:v>-0.0199228654499791</c:v>
                </c:pt>
              </c:numCache>
            </c:numRef>
          </c:yVal>
          <c:smooth val="0"/>
        </c:ser>
        <c:axId val="5388801"/>
        <c:axId val="17252656"/>
      </c:scatterChart>
      <c:valAx>
        <c:axId val="53888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252656"/>
        <c:crosses val="autoZero"/>
        <c:crossBetween val="midCat"/>
      </c:valAx>
      <c:valAx>
        <c:axId val="172526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88801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2">
                  <c:v>0.00115825366281495</c:v>
                </c:pt>
                <c:pt idx="23">
                  <c:v>-0.0116513100764573</c:v>
                </c:pt>
                <c:pt idx="24">
                  <c:v>-0.0153813483661032</c:v>
                </c:pt>
                <c:pt idx="25">
                  <c:v>-0.0181552597891607</c:v>
                </c:pt>
                <c:pt idx="26">
                  <c:v>-0.00905067992232212</c:v>
                </c:pt>
                <c:pt idx="27">
                  <c:v>-0.0143847161683463</c:v>
                </c:pt>
                <c:pt idx="28">
                  <c:v>-0.0277733046889023</c:v>
                </c:pt>
                <c:pt idx="29">
                  <c:v>-0.0214312660322725</c:v>
                </c:pt>
                <c:pt idx="30">
                  <c:v>-0.0224425032758126</c:v>
                </c:pt>
                <c:pt idx="31">
                  <c:v>-0.0217190458602255</c:v>
                </c:pt>
                <c:pt idx="32">
                  <c:v>-0.0216494659595992</c:v>
                </c:pt>
                <c:pt idx="33">
                  <c:v>-0.0212616300112662</c:v>
                </c:pt>
                <c:pt idx="34">
                  <c:v>-0.0213648687444669</c:v>
                </c:pt>
                <c:pt idx="35">
                  <c:v>-0.0194609914549059</c:v>
                </c:pt>
                <c:pt idx="36">
                  <c:v>-0.0158343513324592</c:v>
                </c:pt>
                <c:pt idx="37">
                  <c:v>-0.0140785802145243</c:v>
                </c:pt>
                <c:pt idx="38">
                  <c:v>-0.0127878620630174</c:v>
                </c:pt>
                <c:pt idx="39">
                  <c:v>-0.0111573388698406</c:v>
                </c:pt>
                <c:pt idx="40">
                  <c:v>-0.00928838485968802</c:v>
                </c:pt>
                <c:pt idx="41">
                  <c:v>-0.00752369369055861</c:v>
                </c:pt>
                <c:pt idx="42">
                  <c:v>-0.00517896062876519</c:v>
                </c:pt>
                <c:pt idx="43">
                  <c:v>-0.00369560707384662</c:v>
                </c:pt>
                <c:pt idx="44">
                  <c:v>-0.00212707833265601</c:v>
                </c:pt>
                <c:pt idx="45">
                  <c:v>-0.000474055285218</c:v>
                </c:pt>
                <c:pt idx="46">
                  <c:v>0.00152972649757171</c:v>
                </c:pt>
                <c:pt idx="47">
                  <c:v>0.00260461445317781</c:v>
                </c:pt>
                <c:pt idx="48">
                  <c:v>0.00340670850816489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4">
                  <c:v>-0.019225393959937</c:v>
                </c:pt>
                <c:pt idx="25">
                  <c:v>-0.0260235820966923</c:v>
                </c:pt>
                <c:pt idx="26">
                  <c:v>-0.0215448478775357</c:v>
                </c:pt>
                <c:pt idx="27">
                  <c:v>-0.0276916092479832</c:v>
                </c:pt>
                <c:pt idx="28">
                  <c:v>-0.0447129142921187</c:v>
                </c:pt>
                <c:pt idx="29">
                  <c:v>-0.0387417380554779</c:v>
                </c:pt>
                <c:pt idx="30">
                  <c:v>-0.0401904400647044</c:v>
                </c:pt>
                <c:pt idx="31">
                  <c:v>-0.0397144181626583</c:v>
                </c:pt>
                <c:pt idx="32">
                  <c:v>-0.0399972155689517</c:v>
                </c:pt>
                <c:pt idx="33">
                  <c:v>-0.0406898638501194</c:v>
                </c:pt>
                <c:pt idx="34">
                  <c:v>-0.042153556090663</c:v>
                </c:pt>
                <c:pt idx="35">
                  <c:v>-0.0411065712270185</c:v>
                </c:pt>
                <c:pt idx="36">
                  <c:v>-0.0384135501669998</c:v>
                </c:pt>
                <c:pt idx="37">
                  <c:v>-0.0376635222093178</c:v>
                </c:pt>
                <c:pt idx="38">
                  <c:v>-0.0371766156601327</c:v>
                </c:pt>
                <c:pt idx="39">
                  <c:v>-0.036102829520388</c:v>
                </c:pt>
                <c:pt idx="40">
                  <c:v>-0.0350239536517436</c:v>
                </c:pt>
                <c:pt idx="41">
                  <c:v>-0.0341309021607232</c:v>
                </c:pt>
                <c:pt idx="42">
                  <c:v>-0.0325255007978547</c:v>
                </c:pt>
                <c:pt idx="43">
                  <c:v>-0.0318286004743759</c:v>
                </c:pt>
                <c:pt idx="44">
                  <c:v>-0.0310125018090911</c:v>
                </c:pt>
                <c:pt idx="45">
                  <c:v>-0.0303239613448897</c:v>
                </c:pt>
                <c:pt idx="46">
                  <c:v>-0.0291080071849799</c:v>
                </c:pt>
                <c:pt idx="47">
                  <c:v>-0.0287559709531284</c:v>
                </c:pt>
                <c:pt idx="48">
                  <c:v>-0.028700296258133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7">
                  <c:v>-0.014339537465681</c:v>
                </c:pt>
                <c:pt idx="28">
                  <c:v>-0.0269385474019812</c:v>
                </c:pt>
                <c:pt idx="29">
                  <c:v>-0.0242090959454877</c:v>
                </c:pt>
                <c:pt idx="30">
                  <c:v>-0.0253754385755002</c:v>
                </c:pt>
                <c:pt idx="31">
                  <c:v>-0.0231632020059124</c:v>
                </c:pt>
                <c:pt idx="32">
                  <c:v>-0.0242262047884612</c:v>
                </c:pt>
                <c:pt idx="33">
                  <c:v>-0.0237247899505592</c:v>
                </c:pt>
                <c:pt idx="34">
                  <c:v>-0.0234874322093986</c:v>
                </c:pt>
                <c:pt idx="35">
                  <c:v>-0.0226409833706685</c:v>
                </c:pt>
                <c:pt idx="36">
                  <c:v>-0.0221311944453515</c:v>
                </c:pt>
                <c:pt idx="37">
                  <c:v>-0.0216237783169028</c:v>
                </c:pt>
                <c:pt idx="38">
                  <c:v>-0.0211280415015624</c:v>
                </c:pt>
                <c:pt idx="39">
                  <c:v>-0.0201259617501344</c:v>
                </c:pt>
                <c:pt idx="40">
                  <c:v>-0.0195972519484941</c:v>
                </c:pt>
                <c:pt idx="41">
                  <c:v>-0.0183793172698734</c:v>
                </c:pt>
                <c:pt idx="42">
                  <c:v>-0.0162162664175561</c:v>
                </c:pt>
                <c:pt idx="43">
                  <c:v>-0.0148856991010427</c:v>
                </c:pt>
                <c:pt idx="44">
                  <c:v>-0.0142130363926972</c:v>
                </c:pt>
                <c:pt idx="45">
                  <c:v>-0.0129482334983589</c:v>
                </c:pt>
                <c:pt idx="46">
                  <c:v>-0.011549178530956</c:v>
                </c:pt>
                <c:pt idx="47">
                  <c:v>-0.0110231126846375</c:v>
                </c:pt>
                <c:pt idx="48">
                  <c:v>-0.0116075519921348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7">
                  <c:v>-0.0276464305453178</c:v>
                </c:pt>
                <c:pt idx="28">
                  <c:v>-0.0438555825745535</c:v>
                </c:pt>
                <c:pt idx="29">
                  <c:v>-0.0415028191635531</c:v>
                </c:pt>
                <c:pt idx="30">
                  <c:v>-0.0431003676266866</c:v>
                </c:pt>
                <c:pt idx="31">
                  <c:v>-0.0410620428852399</c:v>
                </c:pt>
                <c:pt idx="32">
                  <c:v>-0.0425737075044051</c:v>
                </c:pt>
                <c:pt idx="33">
                  <c:v>-0.0431263528088377</c:v>
                </c:pt>
                <c:pt idx="34">
                  <c:v>-0.044203741366284</c:v>
                </c:pt>
                <c:pt idx="35">
                  <c:v>-0.0443594914838457</c:v>
                </c:pt>
                <c:pt idx="36">
                  <c:v>-0.0446943119406291</c:v>
                </c:pt>
                <c:pt idx="37">
                  <c:v>-0.0451627041167363</c:v>
                </c:pt>
                <c:pt idx="38">
                  <c:v>-0.0454263048447558</c:v>
                </c:pt>
                <c:pt idx="39">
                  <c:v>-0.0452680214195497</c:v>
                </c:pt>
                <c:pt idx="40">
                  <c:v>-0.0458392758067114</c:v>
                </c:pt>
                <c:pt idx="41">
                  <c:v>-0.0458325429770141</c:v>
                </c:pt>
                <c:pt idx="42">
                  <c:v>-0.0446495373910189</c:v>
                </c:pt>
                <c:pt idx="43">
                  <c:v>-0.0445260940298392</c:v>
                </c:pt>
                <c:pt idx="44">
                  <c:v>-0.0446497366387598</c:v>
                </c:pt>
                <c:pt idx="45">
                  <c:v>-0.0442223642042884</c:v>
                </c:pt>
                <c:pt idx="46">
                  <c:v>-0.0436000013207592</c:v>
                </c:pt>
                <c:pt idx="47">
                  <c:v>-0.0441531910466605</c:v>
                </c:pt>
                <c:pt idx="48">
                  <c:v>-0.0459584158844932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7">
                  <c:v>-0.014339392808146</c:v>
                </c:pt>
                <c:pt idx="28">
                  <c:v>-0.0271014552965585</c:v>
                </c:pt>
                <c:pt idx="29">
                  <c:v>-0.0167135026936272</c:v>
                </c:pt>
                <c:pt idx="30">
                  <c:v>-0.0162642599831229</c:v>
                </c:pt>
                <c:pt idx="31">
                  <c:v>-0.0149778180164459</c:v>
                </c:pt>
                <c:pt idx="32">
                  <c:v>-0.0137044060443764</c:v>
                </c:pt>
                <c:pt idx="33">
                  <c:v>-0.0123475422674716</c:v>
                </c:pt>
                <c:pt idx="34">
                  <c:v>-0.0120149080948052</c:v>
                </c:pt>
                <c:pt idx="35">
                  <c:v>-0.0094497004744927</c:v>
                </c:pt>
                <c:pt idx="36">
                  <c:v>-0.00657835873771</c:v>
                </c:pt>
                <c:pt idx="37">
                  <c:v>-0.00346890670860943</c:v>
                </c:pt>
                <c:pt idx="38">
                  <c:v>-0.00151021257057082</c:v>
                </c:pt>
                <c:pt idx="39">
                  <c:v>8.98973942752429E-005</c:v>
                </c:pt>
                <c:pt idx="40">
                  <c:v>0.00265383358980823</c:v>
                </c:pt>
                <c:pt idx="41">
                  <c:v>0.00545065871512116</c:v>
                </c:pt>
                <c:pt idx="42">
                  <c:v>0.00734110678636303</c:v>
                </c:pt>
                <c:pt idx="43">
                  <c:v>0.00880420314093994</c:v>
                </c:pt>
                <c:pt idx="44">
                  <c:v>0.0119204264972992</c:v>
                </c:pt>
                <c:pt idx="45">
                  <c:v>0.0125152851082907</c:v>
                </c:pt>
                <c:pt idx="46">
                  <c:v>0.0140420581648537</c:v>
                </c:pt>
                <c:pt idx="47">
                  <c:v>0.0152199905228022</c:v>
                </c:pt>
                <c:pt idx="48">
                  <c:v>0.0175591739546008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7">
                  <c:v>-0.0276462858877828</c:v>
                </c:pt>
                <c:pt idx="28">
                  <c:v>-0.0440425103764817</c:v>
                </c:pt>
                <c:pt idx="29">
                  <c:v>-0.0339581993787011</c:v>
                </c:pt>
                <c:pt idx="30">
                  <c:v>-0.0339405228269892</c:v>
                </c:pt>
                <c:pt idx="31">
                  <c:v>-0.032858788640903</c:v>
                </c:pt>
                <c:pt idx="32">
                  <c:v>-0.0318716391756698</c:v>
                </c:pt>
                <c:pt idx="33">
                  <c:v>-0.0315225330654603</c:v>
                </c:pt>
                <c:pt idx="34">
                  <c:v>-0.0324164442226321</c:v>
                </c:pt>
                <c:pt idx="35">
                  <c:v>-0.0307103872863465</c:v>
                </c:pt>
                <c:pt idx="36">
                  <c:v>-0.0288470150988762</c:v>
                </c:pt>
                <c:pt idx="37">
                  <c:v>-0.0265042441931541</c:v>
                </c:pt>
                <c:pt idx="38">
                  <c:v>-0.0251425426149013</c:v>
                </c:pt>
                <c:pt idx="39">
                  <c:v>-0.0241415088230344</c:v>
                </c:pt>
                <c:pt idx="40">
                  <c:v>-0.0223972044876806</c:v>
                </c:pt>
                <c:pt idx="41">
                  <c:v>-0.0203334850109545</c:v>
                </c:pt>
                <c:pt idx="42">
                  <c:v>-0.0188855440576285</c:v>
                </c:pt>
                <c:pt idx="43">
                  <c:v>-0.0179460746109239</c:v>
                </c:pt>
                <c:pt idx="44">
                  <c:v>-0.0153526551356591</c:v>
                </c:pt>
                <c:pt idx="45">
                  <c:v>-0.015464372725123</c:v>
                </c:pt>
                <c:pt idx="46">
                  <c:v>-0.0142928081283818</c:v>
                </c:pt>
                <c:pt idx="47">
                  <c:v>-0.0135866277731269</c:v>
                </c:pt>
                <c:pt idx="48">
                  <c:v>-0.0117453375005877</c:v>
                </c:pt>
              </c:numCache>
            </c:numRef>
          </c:yVal>
          <c:smooth val="0"/>
        </c:ser>
        <c:axId val="36872519"/>
        <c:axId val="73374986"/>
      </c:scatterChart>
      <c:valAx>
        <c:axId val="368725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374986"/>
        <c:crosses val="autoZero"/>
        <c:crossBetween val="midCat"/>
      </c:valAx>
      <c:valAx>
        <c:axId val="733749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872519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image" Target="../media/image1.wmf"/><Relationship Id="rId3" Type="http://schemas.openxmlformats.org/officeDocument/2006/relationships/image" Target="../media/image2.wmf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562320</xdr:colOff>
      <xdr:row>121</xdr:row>
      <xdr:rowOff>129600</xdr:rowOff>
    </xdr:from>
    <xdr:to>
      <xdr:col>9</xdr:col>
      <xdr:colOff>396360</xdr:colOff>
      <xdr:row>141</xdr:row>
      <xdr:rowOff>108720</xdr:rowOff>
    </xdr:to>
    <xdr:graphicFrame>
      <xdr:nvGraphicFramePr>
        <xdr:cNvPr id="0" name=""/>
        <xdr:cNvGraphicFramePr/>
      </xdr:nvGraphicFramePr>
      <xdr:xfrm>
        <a:off x="2230920" y="19799280"/>
        <a:ext cx="5885640" cy="323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1440</xdr:rowOff>
    </xdr:from>
    <xdr:to>
      <xdr:col>18</xdr:col>
      <xdr:colOff>345600</xdr:colOff>
      <xdr:row>141</xdr:row>
      <xdr:rowOff>142920</xdr:rowOff>
    </xdr:to>
    <xdr:graphicFrame>
      <xdr:nvGraphicFramePr>
        <xdr:cNvPr id="1" name=""/>
        <xdr:cNvGraphicFramePr/>
      </xdr:nvGraphicFramePr>
      <xdr:xfrm>
        <a:off x="10323000" y="19833480"/>
        <a:ext cx="5878440" cy="323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360</xdr:colOff>
      <xdr:row>122</xdr:row>
      <xdr:rowOff>720</xdr:rowOff>
    </xdr:from>
    <xdr:to>
      <xdr:col>27</xdr:col>
      <xdr:colOff>65520</xdr:colOff>
      <xdr:row>141</xdr:row>
      <xdr:rowOff>142200</xdr:rowOff>
    </xdr:to>
    <xdr:graphicFrame>
      <xdr:nvGraphicFramePr>
        <xdr:cNvPr id="2" name=""/>
        <xdr:cNvGraphicFramePr/>
      </xdr:nvGraphicFramePr>
      <xdr:xfrm>
        <a:off x="17524800" y="19832760"/>
        <a:ext cx="5906160" cy="323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399600</xdr:colOff>
      <xdr:row>2</xdr:row>
      <xdr:rowOff>117360</xdr:rowOff>
    </xdr:from>
    <xdr:to>
      <xdr:col>17</xdr:col>
      <xdr:colOff>743400</xdr:colOff>
      <xdr:row>21</xdr:row>
      <xdr:rowOff>135360</xdr:rowOff>
    </xdr:to>
    <xdr:graphicFrame>
      <xdr:nvGraphicFramePr>
        <xdr:cNvPr id="3" name=""/>
        <xdr:cNvGraphicFramePr/>
      </xdr:nvGraphicFramePr>
      <xdr:xfrm>
        <a:off x="11908800" y="467640"/>
        <a:ext cx="3663720" cy="35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396360</xdr:colOff>
      <xdr:row>4</xdr:row>
      <xdr:rowOff>169200</xdr:rowOff>
    </xdr:from>
    <xdr:to>
      <xdr:col>16</xdr:col>
      <xdr:colOff>740160</xdr:colOff>
      <xdr:row>26</xdr:row>
      <xdr:rowOff>75600</xdr:rowOff>
    </xdr:to>
    <xdr:graphicFrame>
      <xdr:nvGraphicFramePr>
        <xdr:cNvPr id="4" name=""/>
        <xdr:cNvGraphicFramePr/>
      </xdr:nvGraphicFramePr>
      <xdr:xfrm>
        <a:off x="11075760" y="1220760"/>
        <a:ext cx="3663360" cy="35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403560</xdr:colOff>
      <xdr:row>4</xdr:row>
      <xdr:rowOff>125640</xdr:rowOff>
    </xdr:from>
    <xdr:to>
      <xdr:col>16</xdr:col>
      <xdr:colOff>747360</xdr:colOff>
      <xdr:row>26</xdr:row>
      <xdr:rowOff>32040</xdr:rowOff>
    </xdr:to>
    <xdr:graphicFrame>
      <xdr:nvGraphicFramePr>
        <xdr:cNvPr id="5" name=""/>
        <xdr:cNvGraphicFramePr/>
      </xdr:nvGraphicFramePr>
      <xdr:xfrm>
        <a:off x="11082960" y="1177200"/>
        <a:ext cx="3663360" cy="35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288000</xdr:colOff>
      <xdr:row>0</xdr:row>
      <xdr:rowOff>55080</xdr:rowOff>
    </xdr:from>
    <xdr:to>
      <xdr:col>20</xdr:col>
      <xdr:colOff>546480</xdr:colOff>
      <xdr:row>35</xdr:row>
      <xdr:rowOff>55800</xdr:rowOff>
    </xdr:to>
    <xdr:graphicFrame>
      <xdr:nvGraphicFramePr>
        <xdr:cNvPr id="6" name="Chart 1"/>
        <xdr:cNvGraphicFramePr/>
      </xdr:nvGraphicFramePr>
      <xdr:xfrm>
        <a:off x="6042960" y="55080"/>
        <a:ext cx="7292160" cy="684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78120</xdr:colOff>
      <xdr:row>0</xdr:row>
      <xdr:rowOff>336960</xdr:rowOff>
    </xdr:from>
    <xdr:to>
      <xdr:col>24</xdr:col>
      <xdr:colOff>694080</xdr:colOff>
      <xdr:row>36</xdr:row>
      <xdr:rowOff>156240</xdr:rowOff>
    </xdr:to>
    <xdr:graphicFrame>
      <xdr:nvGraphicFramePr>
        <xdr:cNvPr id="7" name="Chart 1"/>
        <xdr:cNvGraphicFramePr/>
      </xdr:nvGraphicFramePr>
      <xdr:xfrm>
        <a:off x="6600600" y="336960"/>
        <a:ext cx="13661640" cy="705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0</xdr:colOff>
      <xdr:row>72</xdr:row>
      <xdr:rowOff>0</xdr:rowOff>
    </xdr:from>
    <xdr:to>
      <xdr:col>21</xdr:col>
      <xdr:colOff>222120</xdr:colOff>
      <xdr:row>78</xdr:row>
      <xdr:rowOff>117360</xdr:rowOff>
    </xdr:to>
    <xdr:pic>
      <xdr:nvPicPr>
        <xdr:cNvPr id="8" name="Image 2" descr=""/>
        <xdr:cNvPicPr/>
      </xdr:nvPicPr>
      <xdr:blipFill>
        <a:blip r:embed="rId2"/>
        <a:stretch/>
      </xdr:blipFill>
      <xdr:spPr>
        <a:xfrm>
          <a:off x="7337880" y="13698000"/>
          <a:ext cx="10006200" cy="1260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322560</xdr:colOff>
      <xdr:row>39</xdr:row>
      <xdr:rowOff>134640</xdr:rowOff>
    </xdr:from>
    <xdr:to>
      <xdr:col>26</xdr:col>
      <xdr:colOff>401040</xdr:colOff>
      <xdr:row>69</xdr:row>
      <xdr:rowOff>164880</xdr:rowOff>
    </xdr:to>
    <xdr:pic>
      <xdr:nvPicPr>
        <xdr:cNvPr id="9" name="Image 1" descr=""/>
        <xdr:cNvPicPr/>
      </xdr:nvPicPr>
      <xdr:blipFill>
        <a:blip r:embed="rId3"/>
        <a:stretch/>
      </xdr:blipFill>
      <xdr:spPr>
        <a:xfrm>
          <a:off x="8475840" y="7853400"/>
          <a:ext cx="13123800" cy="5438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1080</xdr:colOff>
      <xdr:row>2</xdr:row>
      <xdr:rowOff>15840</xdr:rowOff>
    </xdr:from>
    <xdr:to>
      <xdr:col>29</xdr:col>
      <xdr:colOff>616680</xdr:colOff>
      <xdr:row>40</xdr:row>
      <xdr:rowOff>162720</xdr:rowOff>
    </xdr:to>
    <xdr:graphicFrame>
      <xdr:nvGraphicFramePr>
        <xdr:cNvPr id="10" name="Chart 1"/>
        <xdr:cNvGraphicFramePr/>
      </xdr:nvGraphicFramePr>
      <xdr:xfrm>
        <a:off x="10600200" y="1342800"/>
        <a:ext cx="13661280" cy="705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138</xdr:row>
      <xdr:rowOff>6840</xdr:rowOff>
    </xdr:from>
    <xdr:to>
      <xdr:col>15</xdr:col>
      <xdr:colOff>615600</xdr:colOff>
      <xdr:row>191</xdr:row>
      <xdr:rowOff>93960</xdr:rowOff>
    </xdr:to>
    <xdr:graphicFrame>
      <xdr:nvGraphicFramePr>
        <xdr:cNvPr id="11" name=""/>
        <xdr:cNvGraphicFramePr/>
      </xdr:nvGraphicFramePr>
      <xdr:xfrm>
        <a:off x="6522840" y="24168240"/>
        <a:ext cx="6322680" cy="870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720</xdr:colOff>
      <xdr:row>2</xdr:row>
      <xdr:rowOff>20880</xdr:rowOff>
    </xdr:from>
    <xdr:to>
      <xdr:col>48</xdr:col>
      <xdr:colOff>616320</xdr:colOff>
      <xdr:row>41</xdr:row>
      <xdr:rowOff>5040</xdr:rowOff>
    </xdr:to>
    <xdr:graphicFrame>
      <xdr:nvGraphicFramePr>
        <xdr:cNvPr id="12" name="Chart 1"/>
        <xdr:cNvGraphicFramePr/>
      </xdr:nvGraphicFramePr>
      <xdr:xfrm>
        <a:off x="26091360" y="1347840"/>
        <a:ext cx="13661280" cy="705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lation and wages"/>
      <sheetName val="Historical wage and tax income"/>
      <sheetName val="Law 26.417 mobility computation"/>
      <sheetName val="Población 2000-2040"/>
      <sheetName val="Proposed mobility index "/>
      <sheetName val="Pension mobility"/>
      <sheetName val="Simulated_ANSES_contributions"/>
      <sheetName val="Central macro hypothesis"/>
      <sheetName val="Central projection"/>
      <sheetName val="Optimist macro hypothesis"/>
      <sheetName val="Optimist projection"/>
      <sheetName val="Pessimist macro hypothesis"/>
      <sheetName val="Pessimist projection"/>
      <sheetName val="Real wage scenarios"/>
      <sheetName val="Real wage scenarios representat"/>
      <sheetName val="Rent autonomous"/>
      <sheetName val="Payment autonomous"/>
      <sheetName val="Minimum wage"/>
      <sheetName val="PBU"/>
      <sheetName val="Min pension"/>
      <sheetName val="Max pension"/>
      <sheetName val="Non taxable wage_27430_Law"/>
      <sheetName val="Non_taxable_wage_31_12_19_leg"/>
      <sheetName val="Max_taxable_wage"/>
      <sheetName val="globals_Macri_legislation"/>
      <sheetName val="globals_2017_leg"/>
      <sheetName val="globals_31_12_19_leg"/>
      <sheetName val="globals_2020_legislation"/>
      <sheetName val="copy_to_csv_Macri_leg"/>
      <sheetName val="copy_to_csv_2017_leg"/>
      <sheetName val="copy_to_csv_31_12_19_leg"/>
      <sheetName val="copy_to_csv_2020_leg"/>
      <sheetName val="RIP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9">
          <cell r="C39">
            <v>-0.121359455238514</v>
          </cell>
        </row>
        <row r="40">
          <cell r="C40">
            <v>0.108448659425643</v>
          </cell>
        </row>
        <row r="41">
          <cell r="C41">
            <v>0.0512176261987729</v>
          </cell>
        </row>
        <row r="42">
          <cell r="C42">
            <v>0.0398097115008853</v>
          </cell>
        </row>
        <row r="43">
          <cell r="C43">
            <v>0.0318265611192585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C67" colorId="64" zoomScale="75" zoomScaleNormal="75" zoomScalePageLayoutView="100" workbookViewId="0">
      <selection pane="topLeft" activeCell="E104" activeCellId="0" sqref="E104"/>
    </sheetView>
  </sheetViews>
  <sheetFormatPr defaultColWidth="11.839843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8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8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P6" s="2"/>
      <c r="Q6" s="2" t="s">
        <v>3</v>
      </c>
      <c r="R6" s="0" t="s">
        <v>4</v>
      </c>
      <c r="S6" s="3" t="s">
        <v>5</v>
      </c>
    </row>
    <row r="7" customFormat="false" ht="12.8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95.7915449053093</v>
      </c>
      <c r="G11" s="7"/>
      <c r="K11" s="6" t="n">
        <f aca="false">'High scenario'!AG14</f>
        <v>4908764962.12201</v>
      </c>
      <c r="L11" s="6" t="n">
        <f aca="false">K11/$B$14*100</f>
        <v>95.7915449053093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96.4895707520438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96.4895707520438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96.4895707520438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98.8717781610059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98.8717781610059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98.8717781610059</v>
      </c>
      <c r="R17" s="10" t="n">
        <f aca="false">AVERAGE(P15:P18)/AVERAGE(P11:P14)-1</f>
        <v>-0.0208032784926491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4972208293.2784</v>
      </c>
      <c r="F19" s="6" t="n">
        <f aca="false">E19/$B$14*100</f>
        <v>97.0296026962821</v>
      </c>
      <c r="G19" s="7"/>
      <c r="H19" s="11" t="n">
        <f aca="false">'Central scenario'!BB22</f>
        <v>54.5536421818645</v>
      </c>
      <c r="K19" s="6" t="n">
        <f aca="false">'High scenario'!AG22</f>
        <v>4972208293.2784</v>
      </c>
      <c r="L19" s="6" t="n">
        <f aca="false">K19/$B$14*100</f>
        <v>97.0296026962821</v>
      </c>
      <c r="M19" s="7"/>
      <c r="O19" s="5" t="n">
        <f aca="false">O15+1</f>
        <v>2017</v>
      </c>
      <c r="P19" s="6" t="n">
        <f aca="false">'Low scenario'!AG22</f>
        <v>4972208293.2784</v>
      </c>
      <c r="Q19" s="6" t="n">
        <f aca="false">P19/$B$14*100</f>
        <v>97.0296026962821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5679661013.81294</v>
      </c>
      <c r="F20" s="9" t="n">
        <f aca="false">E20/$B$14*100</f>
        <v>110.835109696595</v>
      </c>
      <c r="G20" s="7"/>
      <c r="H20" s="12" t="n">
        <f aca="false">'Central scenario'!BB23</f>
        <v>49.9198466641054</v>
      </c>
      <c r="K20" s="9" t="n">
        <f aca="false">'High scenario'!AG23</f>
        <v>5679661013.81294</v>
      </c>
      <c r="L20" s="9" t="n">
        <f aca="false">K20/$B$14*100</f>
        <v>110.835109696595</v>
      </c>
      <c r="M20" s="7"/>
      <c r="O20" s="7" t="n">
        <f aca="false">O16+1</f>
        <v>2017</v>
      </c>
      <c r="P20" s="9" t="n">
        <f aca="false">'Low scenario'!AG23</f>
        <v>5679661013.81294</v>
      </c>
      <c r="Q20" s="9" t="n">
        <f aca="false">P20/$B$14*100</f>
        <v>110.835109696595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5261704462.58878</v>
      </c>
      <c r="F21" s="9" t="n">
        <f aca="false">E21/$B$14*100</f>
        <v>102.678943317884</v>
      </c>
      <c r="G21" s="10" t="n">
        <f aca="false">AVERAGE(E19:E22)/AVERAGE(E15:E18)-1</f>
        <v>0.0281850297283728</v>
      </c>
      <c r="H21" s="12" t="n">
        <f aca="false">'Central scenario'!BB24</f>
        <v>50.6467141402216</v>
      </c>
      <c r="K21" s="9" t="n">
        <f aca="false">'High scenario'!AG24</f>
        <v>5261704462.58878</v>
      </c>
      <c r="L21" s="9" t="n">
        <f aca="false">K21/$B$14*100</f>
        <v>102.678943317884</v>
      </c>
      <c r="M21" s="10" t="n">
        <f aca="false">AVERAGE(K19:K22)/AVERAGE(K15:K18)-1</f>
        <v>0.0281850297283728</v>
      </c>
      <c r="O21" s="7" t="n">
        <f aca="false">O17+1</f>
        <v>2017</v>
      </c>
      <c r="P21" s="9" t="n">
        <f aca="false">'Low scenario'!AG24</f>
        <v>5261704462.58878</v>
      </c>
      <c r="Q21" s="9" t="n">
        <f aca="false">P21/$B$14*100</f>
        <v>102.678943317884</v>
      </c>
      <c r="R21" s="10" t="n">
        <f aca="false">AVERAGE(P19:P22)/AVERAGE(P15:P18)-1</f>
        <v>0.0281850297283728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5287041758.04225</v>
      </c>
      <c r="F22" s="9" t="n">
        <f aca="false">E22/$B$14*100</f>
        <v>103.173385136536</v>
      </c>
      <c r="G22" s="7"/>
      <c r="H22" s="12" t="n">
        <f aca="false">'Central scenario'!BB25</f>
        <v>52.5759107757715</v>
      </c>
      <c r="K22" s="9" t="n">
        <f aca="false">'High scenario'!AG25</f>
        <v>5287041758.04225</v>
      </c>
      <c r="L22" s="9" t="n">
        <f aca="false">K22/$B$14*100</f>
        <v>103.173385136536</v>
      </c>
      <c r="M22" s="7"/>
      <c r="O22" s="7" t="n">
        <f aca="false">O18+1</f>
        <v>2017</v>
      </c>
      <c r="P22" s="9" t="n">
        <f aca="false">'Low scenario'!AG25</f>
        <v>5287041758.04225</v>
      </c>
      <c r="Q22" s="9" t="n">
        <f aca="false">P22/$B$14*100</f>
        <v>103.173385136536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5160359434.5937</v>
      </c>
      <c r="F23" s="6" t="n">
        <f aca="false">E23/$B$14*100</f>
        <v>100.701257102506</v>
      </c>
      <c r="G23" s="7"/>
      <c r="H23" s="11" t="n">
        <f aca="false">'Central scenario'!BB26</f>
        <v>51.3153715443761</v>
      </c>
      <c r="K23" s="6" t="n">
        <f aca="false">'High scenario'!AG26</f>
        <v>5160359434.5937</v>
      </c>
      <c r="L23" s="6" t="n">
        <f aca="false">K23/$B$14*100</f>
        <v>100.701257102506</v>
      </c>
      <c r="M23" s="7"/>
      <c r="O23" s="5" t="n">
        <f aca="false">O19+1</f>
        <v>2018</v>
      </c>
      <c r="P23" s="6" t="n">
        <f aca="false">'Low scenario'!AG26</f>
        <v>5160359434.5937</v>
      </c>
      <c r="Q23" s="6" t="n">
        <f aca="false">P23/$B$14*100</f>
        <v>100.701257102506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5453601637.88744</v>
      </c>
      <c r="F24" s="9" t="n">
        <f aca="false">E24/$B$14*100</f>
        <v>106.423699285356</v>
      </c>
      <c r="G24" s="7"/>
      <c r="H24" s="12" t="n">
        <f aca="false">'Central scenario'!BB27</f>
        <v>46.4292581733586</v>
      </c>
      <c r="K24" s="9" t="n">
        <f aca="false">'High scenario'!AG27</f>
        <v>5453601637.88744</v>
      </c>
      <c r="L24" s="9" t="n">
        <f aca="false">K24/$B$14*100</f>
        <v>106.423699285356</v>
      </c>
      <c r="M24" s="7"/>
      <c r="O24" s="7" t="n">
        <f aca="false">O20+1</f>
        <v>2018</v>
      </c>
      <c r="P24" s="9" t="n">
        <f aca="false">'Low scenario'!AG27</f>
        <v>5453601637.88744</v>
      </c>
      <c r="Q24" s="9" t="n">
        <f aca="false">P24/$B$14*100</f>
        <v>106.423699285356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5081850101.88732</v>
      </c>
      <c r="F25" s="9" t="n">
        <f aca="false">E25/$B$14*100</f>
        <v>99.1691955091187</v>
      </c>
      <c r="G25" s="10" t="n">
        <f aca="false">AVERAGE(E23:E26)/AVERAGE(E19:E22)-1</f>
        <v>-0.0256535187698723</v>
      </c>
      <c r="H25" s="12" t="n">
        <f aca="false">'Central scenario'!BB28</f>
        <v>45.5379530641625</v>
      </c>
      <c r="K25" s="9" t="n">
        <f aca="false">'High scenario'!AG28</f>
        <v>5081850101.88732</v>
      </c>
      <c r="L25" s="9" t="n">
        <f aca="false">K25/$B$14*100</f>
        <v>99.1691955091187</v>
      </c>
      <c r="M25" s="10" t="n">
        <f aca="false">AVERAGE(K23:K26)/AVERAGE(K19:K22)-1</f>
        <v>-0.0256535187698723</v>
      </c>
      <c r="O25" s="7" t="n">
        <f aca="false">O21+1</f>
        <v>2018</v>
      </c>
      <c r="P25" s="9" t="n">
        <f aca="false">'Low scenario'!AG28</f>
        <v>5081850101.88732</v>
      </c>
      <c r="Q25" s="9" t="n">
        <f aca="false">P25/$B$14*100</f>
        <v>99.1691955091187</v>
      </c>
      <c r="R25" s="10" t="n">
        <f aca="false">AVERAGE(P23:P26)/AVERAGE(P19:P22)-1</f>
        <v>-0.0256535187698723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4960933964.98063</v>
      </c>
      <c r="F26" s="9" t="n">
        <f aca="false">E26/$B$14*100</f>
        <v>96.8095910775255</v>
      </c>
      <c r="G26" s="7"/>
      <c r="H26" s="12" t="n">
        <f aca="false">'Central scenario'!BB29</f>
        <v>47.1428829501671</v>
      </c>
      <c r="K26" s="9" t="n">
        <f aca="false">'High scenario'!AG29</f>
        <v>4960933964.98063</v>
      </c>
      <c r="L26" s="9" t="n">
        <f aca="false">K26/$B$14*100</f>
        <v>96.8095910775255</v>
      </c>
      <c r="M26" s="7"/>
      <c r="O26" s="7" t="n">
        <f aca="false">O22+1</f>
        <v>2018</v>
      </c>
      <c r="P26" s="9" t="n">
        <f aca="false">'Low scenario'!AG29</f>
        <v>4960933964.98063</v>
      </c>
      <c r="Q26" s="9" t="n">
        <f aca="false">P26/$B$14*100</f>
        <v>96.8095910775255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4855658150.41326</v>
      </c>
      <c r="F27" s="6" t="n">
        <f aca="false">E27/$B$14*100</f>
        <v>94.7551979671628</v>
      </c>
      <c r="G27" s="7"/>
      <c r="H27" s="11" t="n">
        <f aca="false">'Central scenario'!BB30</f>
        <v>48.2222149172159</v>
      </c>
      <c r="K27" s="6" t="n">
        <f aca="false">'High scenario'!AG30</f>
        <v>4855658150.41326</v>
      </c>
      <c r="L27" s="6" t="n">
        <f aca="false">K27/$B$14*100</f>
        <v>94.7551979671628</v>
      </c>
      <c r="M27" s="7"/>
      <c r="O27" s="5" t="n">
        <f aca="false">O23+1</f>
        <v>2019</v>
      </c>
      <c r="P27" s="6" t="n">
        <f aca="false">'Low scenario'!AG30</f>
        <v>4855658150.41326</v>
      </c>
      <c r="Q27" s="6" t="n">
        <f aca="false">P27/$B$14*100</f>
        <v>94.7551979671628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5473914129.94675</v>
      </c>
      <c r="F28" s="9" t="n">
        <f aca="false">E28/$B$14*100</f>
        <v>106.820085140098</v>
      </c>
      <c r="G28" s="7"/>
      <c r="H28" s="12" t="n">
        <f aca="false">'Central scenario'!BB31</f>
        <v>42.4620464501394</v>
      </c>
      <c r="K28" s="9" t="n">
        <f aca="false">'High scenario'!AG31</f>
        <v>5473914129.94675</v>
      </c>
      <c r="L28" s="9" t="n">
        <f aca="false">K28/$B$14*100</f>
        <v>106.820085140098</v>
      </c>
      <c r="M28" s="7"/>
      <c r="O28" s="7" t="n">
        <f aca="false">O24+1</f>
        <v>2019</v>
      </c>
      <c r="P28" s="9" t="n">
        <f aca="false">'Low scenario'!AG31</f>
        <v>5473914129.94675</v>
      </c>
      <c r="Q28" s="9" t="n">
        <f aca="false">P28/$B$14*100</f>
        <v>106.820085140098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4989339116.60385</v>
      </c>
      <c r="F29" s="9" t="n">
        <f aca="false">E29/$B$14*100</f>
        <v>97.3639002323238</v>
      </c>
      <c r="G29" s="10" t="n">
        <f aca="false">AVERAGE(E27:E30)/AVERAGE(E23:E26)-1</f>
        <v>-0.0208801486349116</v>
      </c>
      <c r="H29" s="12" t="n">
        <f aca="false">'Central scenario'!BB32</f>
        <v>44.6578693163224</v>
      </c>
      <c r="K29" s="9" t="n">
        <f aca="false">'High scenario'!AG32</f>
        <v>4989339116.60385</v>
      </c>
      <c r="L29" s="9" t="n">
        <f aca="false">K29/$B$14*100</f>
        <v>97.3639002323238</v>
      </c>
      <c r="M29" s="10" t="n">
        <f aca="false">AVERAGE(K27:K30)/AVERAGE(K23:K26)-1</f>
        <v>-0.0208801486349116</v>
      </c>
      <c r="O29" s="7" t="n">
        <f aca="false">O25+1</f>
        <v>2019</v>
      </c>
      <c r="P29" s="9" t="n">
        <f aca="false">'Low scenario'!AG32</f>
        <v>4989339116.60385</v>
      </c>
      <c r="Q29" s="9" t="n">
        <f aca="false">P29/$B$14*100</f>
        <v>97.3639002323238</v>
      </c>
      <c r="R29" s="10" t="n">
        <f aca="false">AVERAGE(P27:P30)/AVERAGE(P23:P26)-1</f>
        <v>-0.0208801486349116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4906517833.56213</v>
      </c>
      <c r="F30" s="9" t="n">
        <f aca="false">E30/$B$14*100</f>
        <v>95.7476935663242</v>
      </c>
      <c r="G30" s="7"/>
      <c r="H30" s="12" t="n">
        <f aca="false">'Central scenario'!BB33</f>
        <v>44.6578693163224</v>
      </c>
      <c r="K30" s="9" t="n">
        <f aca="false">'High scenario'!AG33</f>
        <v>4906517833.56213</v>
      </c>
      <c r="L30" s="9" t="n">
        <f aca="false">K30/$B$14*100</f>
        <v>95.7476935663242</v>
      </c>
      <c r="M30" s="7"/>
      <c r="O30" s="7" t="n">
        <f aca="false">O26+1</f>
        <v>2019</v>
      </c>
      <c r="P30" s="9" t="n">
        <f aca="false">'Low scenario'!AG33</f>
        <v>4906517833.56213</v>
      </c>
      <c r="Q30" s="9" t="n">
        <f aca="false">P30/$B$14*100</f>
        <v>95.7476935663242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4592447932.43736</v>
      </c>
      <c r="F31" s="6" t="n">
        <f aca="false">E31/$B$14*100</f>
        <v>89.6188116033154</v>
      </c>
      <c r="G31" s="7"/>
      <c r="H31" s="11" t="n">
        <f aca="false">'Central scenario'!BB34</f>
        <v>45.2434019872418</v>
      </c>
      <c r="K31" s="6" t="n">
        <f aca="false">'High scenario'!AG34</f>
        <v>4592447932.43736</v>
      </c>
      <c r="L31" s="6" t="n">
        <f aca="false">K31/$B$14*100</f>
        <v>89.6188116033154</v>
      </c>
      <c r="M31" s="7"/>
      <c r="O31" s="5" t="n">
        <f aca="false">O27+1</f>
        <v>2020</v>
      </c>
      <c r="P31" s="6" t="n">
        <f aca="false">'Low scenario'!AG34</f>
        <v>4592447932.43736</v>
      </c>
      <c r="Q31" s="6" t="n">
        <f aca="false">P31/$B$14*100</f>
        <v>89.6188116033154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4305412222.71334</v>
      </c>
      <c r="F32" s="9" t="n">
        <f aca="false">E32/$B$14*100</f>
        <v>84.0174853451584</v>
      </c>
      <c r="G32" s="7"/>
      <c r="H32" s="12" t="n">
        <f aca="false">'Central scenario'!BB35</f>
        <v>45.8289346581612</v>
      </c>
      <c r="K32" s="9" t="n">
        <f aca="false">'High scenario'!AG35</f>
        <v>4369993406.05404</v>
      </c>
      <c r="L32" s="9" t="n">
        <f aca="false">K32/$B$14*100</f>
        <v>85.2777476253358</v>
      </c>
      <c r="M32" s="7"/>
      <c r="O32" s="7" t="n">
        <f aca="false">O28+1</f>
        <v>2020</v>
      </c>
      <c r="P32" s="9" t="n">
        <f aca="false">'Low scenario'!AG35</f>
        <v>4359378131.4839</v>
      </c>
      <c r="Q32" s="9" t="n">
        <f aca="false">P32/$B$14*100</f>
        <v>85.0705970368445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4254757137.80492</v>
      </c>
      <c r="F33" s="9" t="n">
        <f aca="false">E33/$B$14*100</f>
        <v>83.0289823554796</v>
      </c>
      <c r="G33" s="10" t="n">
        <f aca="false">AVERAGE(E31:E34)/AVERAGE(E27:E30)-1</f>
        <v>-0.12371581755656</v>
      </c>
      <c r="H33" s="12" t="n">
        <f aca="false">'Central scenario'!BB36</f>
        <v>46.4144673290806</v>
      </c>
      <c r="K33" s="9" t="n">
        <f aca="false">'High scenario'!AG36</f>
        <v>4339852280.56101</v>
      </c>
      <c r="L33" s="9" t="n">
        <f aca="false">K33/$B$14*100</f>
        <v>84.6895620025892</v>
      </c>
      <c r="M33" s="10" t="n">
        <f aca="false">AVERAGE(K31:K34)/AVERAGE(K27:K30)-1</f>
        <v>-0.111795751393979</v>
      </c>
      <c r="O33" s="7" t="n">
        <f aca="false">O29+1</f>
        <v>2020</v>
      </c>
      <c r="P33" s="9" t="n">
        <f aca="false">'Low scenario'!AG36</f>
        <v>4377703389.93153</v>
      </c>
      <c r="Q33" s="9" t="n">
        <f aca="false">P33/$B$14*100</f>
        <v>85.4282032435041</v>
      </c>
      <c r="R33" s="10" t="n">
        <f aca="false">AVERAGE(P31:P34)/AVERAGE(P27:P30)-1</f>
        <v>-0.114426462264863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4570606424.8835</v>
      </c>
      <c r="F34" s="9" t="n">
        <f aca="false">E34/$B$14*100</f>
        <v>89.1925879466952</v>
      </c>
      <c r="G34" s="7"/>
      <c r="H34" s="12" t="n">
        <f aca="false">'Central scenario'!BB37</f>
        <v>47</v>
      </c>
      <c r="K34" s="9" t="n">
        <f aca="false">'High scenario'!AG37</f>
        <v>4662018553.38117</v>
      </c>
      <c r="L34" s="9" t="n">
        <f aca="false">K34/$B$14*100</f>
        <v>90.9764397056291</v>
      </c>
      <c r="M34" s="7"/>
      <c r="O34" s="7" t="n">
        <f aca="false">O30+1</f>
        <v>2020</v>
      </c>
      <c r="P34" s="9" t="n">
        <f aca="false">'Low scenario'!AG37</f>
        <v>4581575462.03578</v>
      </c>
      <c r="Q34" s="9" t="n">
        <f aca="false">P34/$B$14*100</f>
        <v>89.406641995534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4549709618.02388</v>
      </c>
      <c r="F35" s="6" t="n">
        <f aca="false">E35/$B$14*100</f>
        <v>88.7847995461265</v>
      </c>
      <c r="G35" s="7"/>
      <c r="H35" s="11" t="n">
        <f aca="false">'Central scenario'!BB38</f>
        <v>48</v>
      </c>
      <c r="K35" s="6" t="n">
        <f aca="false">'High scenario'!AG38</f>
        <v>4708949454.65471</v>
      </c>
      <c r="L35" s="6" t="n">
        <f aca="false">K35/$B$14*100</f>
        <v>91.8922675302409</v>
      </c>
      <c r="M35" s="7"/>
      <c r="O35" s="5" t="n">
        <f aca="false">O31+1</f>
        <v>2021</v>
      </c>
      <c r="P35" s="6" t="n">
        <f aca="false">'Low scenario'!AG38</f>
        <v>4425577745.23945</v>
      </c>
      <c r="Q35" s="6" t="n">
        <f aca="false">P35/$B$14*100</f>
        <v>86.3624419963633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5260625875.71462</v>
      </c>
      <c r="F36" s="9" t="n">
        <f aca="false">E36/$B$14*100</f>
        <v>102.657895354947</v>
      </c>
      <c r="G36" s="7"/>
      <c r="H36" s="12" t="n">
        <f aca="false">'Central scenario'!BB39</f>
        <v>49</v>
      </c>
      <c r="K36" s="9" t="n">
        <f aca="false">'High scenario'!AG39</f>
        <v>5431596216.67535</v>
      </c>
      <c r="L36" s="9" t="n">
        <f aca="false">K36/$B$14*100</f>
        <v>105.994276953982</v>
      </c>
      <c r="M36" s="7"/>
      <c r="O36" s="7" t="n">
        <f aca="false">O32+1</f>
        <v>2021</v>
      </c>
      <c r="P36" s="9" t="n">
        <f aca="false">'Low scenario'!AG39</f>
        <v>5095299336.25008</v>
      </c>
      <c r="Q36" s="9" t="n">
        <f aca="false">P36/$B$14*100</f>
        <v>99.4316490890606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4910610290.71305</v>
      </c>
      <c r="F37" s="9" t="n">
        <f aca="false">E37/$B$14*100</f>
        <v>95.8275553637358</v>
      </c>
      <c r="G37" s="10" t="n">
        <f aca="false">AVERAGE(E35:E38)/AVERAGE(E31:E34)-1</f>
        <v>0.108448659425643</v>
      </c>
      <c r="H37" s="12" t="n">
        <f aca="false">'Central scenario'!BB40</f>
        <v>50</v>
      </c>
      <c r="K37" s="9" t="n">
        <f aca="false">'High scenario'!AG40</f>
        <v>5070205125.16123</v>
      </c>
      <c r="L37" s="9" t="n">
        <f aca="false">K37/$B$14*100</f>
        <v>98.9419509130572</v>
      </c>
      <c r="M37" s="10" t="n">
        <f aca="false">AVERAGE(K35:K38)/AVERAGE(K31:K34)-1</f>
        <v>0.130432393423964</v>
      </c>
      <c r="O37" s="7" t="n">
        <f aca="false">O33+1</f>
        <v>2021</v>
      </c>
      <c r="P37" s="9" t="n">
        <f aca="false">'Low scenario'!AG40</f>
        <v>4794770071.61991</v>
      </c>
      <c r="Q37" s="9" t="n">
        <f aca="false">P37/$B$14*100</f>
        <v>93.567004362674</v>
      </c>
      <c r="R37" s="10" t="n">
        <f aca="false">AVERAGE(P35:P38)/AVERAGE(P31:P34)-1</f>
        <v>0.0674397835625984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4924337786.28798</v>
      </c>
      <c r="F38" s="9" t="n">
        <f aca="false">E38/$B$14*100</f>
        <v>96.0954390409845</v>
      </c>
      <c r="G38" s="7"/>
      <c r="H38" s="12" t="n">
        <f aca="false">'Central scenario'!BB41</f>
        <v>51</v>
      </c>
      <c r="K38" s="9" t="n">
        <f aca="false">'High scenario'!AG41</f>
        <v>5096689608.80805</v>
      </c>
      <c r="L38" s="9" t="n">
        <f aca="false">K38/$B$14*100</f>
        <v>99.4587794074189</v>
      </c>
      <c r="M38" s="7"/>
      <c r="O38" s="7" t="n">
        <f aca="false">O34+1</f>
        <v>2021</v>
      </c>
      <c r="P38" s="9" t="n">
        <f aca="false">'Low scenario'!AG41</f>
        <v>4803378801.67364</v>
      </c>
      <c r="Q38" s="9" t="n">
        <f aca="false">P38/$B$14*100</f>
        <v>93.7349984625918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4810204931.47405</v>
      </c>
      <c r="F39" s="6" t="n">
        <f aca="false">E39/$B$14*100</f>
        <v>93.8682062092146</v>
      </c>
      <c r="G39" s="7"/>
      <c r="H39" s="11" t="n">
        <f aca="false">'Central scenario'!BB42</f>
        <v>51.125</v>
      </c>
      <c r="K39" s="6" t="n">
        <f aca="false">'High scenario'!AG42</f>
        <v>5026664153.39038</v>
      </c>
      <c r="L39" s="6" t="n">
        <f aca="false">K39/$B$14*100</f>
        <v>98.0922754886293</v>
      </c>
      <c r="M39" s="7"/>
      <c r="O39" s="5" t="n">
        <f aca="false">O35+1</f>
        <v>2022</v>
      </c>
      <c r="P39" s="6" t="n">
        <f aca="false">'Low scenario'!AG42</f>
        <v>4641355284.00175</v>
      </c>
      <c r="Q39" s="6" t="n">
        <f aca="false">P39/$B$14*100</f>
        <v>90.5732086461014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5551103673.21321</v>
      </c>
      <c r="F40" s="9" t="n">
        <f aca="false">E40/$B$14*100</f>
        <v>108.326391850051</v>
      </c>
      <c r="G40" s="7"/>
      <c r="H40" s="12" t="n">
        <f aca="false">'Central scenario'!BB43</f>
        <v>51.25</v>
      </c>
      <c r="K40" s="9" t="n">
        <f aca="false">'High scenario'!AG43</f>
        <v>5800903338.5078</v>
      </c>
      <c r="L40" s="9" t="n">
        <f aca="false">K40/$B$14*100</f>
        <v>113.201079483303</v>
      </c>
      <c r="M40" s="7"/>
      <c r="O40" s="7" t="n">
        <f aca="false">O36+1</f>
        <v>2022</v>
      </c>
      <c r="P40" s="9" t="n">
        <f aca="false">'Low scenario'!AG43</f>
        <v>5356246715.62891</v>
      </c>
      <c r="Q40" s="9" t="n">
        <f aca="false">P40/$B$14*100</f>
        <v>104.523877542159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5144754762.74662</v>
      </c>
      <c r="F41" s="9" t="n">
        <f aca="false">E41/$B$14*100</f>
        <v>100.396741478819</v>
      </c>
      <c r="G41" s="10" t="n">
        <f aca="false">AVERAGE(E39:E42)/AVERAGE(E35:E38)-1</f>
        <v>0.0512176261987731</v>
      </c>
      <c r="H41" s="12" t="n">
        <f aca="false">'Central scenario'!BB44</f>
        <v>51.375</v>
      </c>
      <c r="K41" s="9" t="n">
        <f aca="false">'High scenario'!AG44</f>
        <v>5363406840.16335</v>
      </c>
      <c r="L41" s="9" t="n">
        <f aca="false">K41/$B$14*100</f>
        <v>104.663602991669</v>
      </c>
      <c r="M41" s="10" t="n">
        <f aca="false">AVERAGE(K39:K42)/AVERAGE(K35:K38)-1</f>
        <v>0.0614365280852347</v>
      </c>
      <c r="O41" s="7" t="n">
        <f aca="false">O37+1</f>
        <v>2022</v>
      </c>
      <c r="P41" s="9" t="n">
        <f aca="false">'Low scenario'!AG44</f>
        <v>4938306611.1094</v>
      </c>
      <c r="Q41" s="9" t="n">
        <f aca="false">P41/$B$14*100</f>
        <v>96.3680321108261</v>
      </c>
      <c r="R41" s="10" t="n">
        <f aca="false">AVERAGE(P39:P42)/AVERAGE(P35:P38)-1</f>
        <v>0.038179514545879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5145404993.80068</v>
      </c>
      <c r="F42" s="9" t="n">
        <f aca="false">E42/$B$14*100</f>
        <v>100.409430340008</v>
      </c>
      <c r="G42" s="7"/>
      <c r="H42" s="12" t="n">
        <f aca="false">'Central scenario'!BB45</f>
        <v>51.5</v>
      </c>
      <c r="K42" s="9" t="n">
        <f aca="false">'High scenario'!AG45</f>
        <v>5364084706.03721</v>
      </c>
      <c r="L42" s="9" t="n">
        <f aca="false">K42/$B$14*100</f>
        <v>104.676831129458</v>
      </c>
      <c r="M42" s="7"/>
      <c r="O42" s="7" t="n">
        <f aca="false">O38+1</f>
        <v>2022</v>
      </c>
      <c r="P42" s="9" t="n">
        <f aca="false">'Low scenario'!AG45</f>
        <v>4913072473.58669</v>
      </c>
      <c r="Q42" s="9" t="n">
        <f aca="false">P42/$B$14*100</f>
        <v>95.875603356077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5024226156.91977</v>
      </c>
      <c r="F43" s="6" t="n">
        <f aca="false">E43/$B$14*100</f>
        <v>98.0446994791451</v>
      </c>
      <c r="G43" s="7"/>
      <c r="H43" s="11" t="n">
        <f aca="false">'Central scenario'!BB46</f>
        <v>51.625</v>
      </c>
      <c r="K43" s="6" t="n">
        <f aca="false">'High scenario'!AG46</f>
        <v>5300558595.55035</v>
      </c>
      <c r="L43" s="6" t="n">
        <f aca="false">K43/$B$14*100</f>
        <v>103.437157950498</v>
      </c>
      <c r="M43" s="7"/>
      <c r="O43" s="5" t="n">
        <f aca="false">O39+1</f>
        <v>2023</v>
      </c>
      <c r="P43" s="6" t="n">
        <f aca="false">'Low scenario'!AG46</f>
        <v>5049858182.07592</v>
      </c>
      <c r="Q43" s="6" t="n">
        <f aca="false">P43/$B$14*100</f>
        <v>98.544892767621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5777224878.94163</v>
      </c>
      <c r="F44" s="9" t="n">
        <f aca="false">E44/$B$14*100</f>
        <v>112.739008832066</v>
      </c>
      <c r="G44" s="7"/>
      <c r="H44" s="12" t="n">
        <f aca="false">'Central scenario'!BB47</f>
        <v>51.75</v>
      </c>
      <c r="K44" s="9" t="n">
        <f aca="false">'High scenario'!AG47</f>
        <v>6066086122.88871</v>
      </c>
      <c r="L44" s="9" t="n">
        <f aca="false">K44/$B$14*100</f>
        <v>118.375959273669</v>
      </c>
      <c r="M44" s="7"/>
      <c r="O44" s="7" t="n">
        <f aca="false">O40+1</f>
        <v>2023</v>
      </c>
      <c r="P44" s="9" t="n">
        <f aca="false">'Low scenario'!AG47</f>
        <v>5806698467.27242</v>
      </c>
      <c r="Q44" s="9" t="n">
        <f aca="false">P44/$B$14*100</f>
        <v>113.31416787551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5342126859.21334</v>
      </c>
      <c r="F45" s="9" t="n">
        <f aca="false">E45/$B$14*100</f>
        <v>104.248337183163</v>
      </c>
      <c r="G45" s="10" t="n">
        <f aca="false">AVERAGE(E43:E46)/AVERAGE(E39:E42)-1</f>
        <v>0.0398097115008853</v>
      </c>
      <c r="H45" s="12" t="n">
        <f aca="false">'Central scenario'!BB48</f>
        <v>51.875</v>
      </c>
      <c r="K45" s="9" t="n">
        <f aca="false">'High scenario'!AG48</f>
        <v>5609233202.17401</v>
      </c>
      <c r="L45" s="9" t="n">
        <f aca="false">K45/$B$14*100</f>
        <v>109.460754042322</v>
      </c>
      <c r="M45" s="10" t="n">
        <f aca="false">AVERAGE(K43:K46)/AVERAGE(K39:K42)-1</f>
        <v>0.0478154277483811</v>
      </c>
      <c r="O45" s="7" t="n">
        <f aca="false">O41+1</f>
        <v>2023</v>
      </c>
      <c r="P45" s="9" t="n">
        <f aca="false">'Low scenario'!AG48</f>
        <v>5369380713.98941</v>
      </c>
      <c r="Q45" s="9" t="n">
        <f aca="false">P45/$B$14*100</f>
        <v>104.780179484388</v>
      </c>
      <c r="R45" s="10" t="n">
        <f aca="false">AVERAGE(P43:P46)/AVERAGE(P39:P42)-1</f>
        <v>0.087368103278318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5330019463.69023</v>
      </c>
      <c r="F46" s="9" t="n">
        <f aca="false">E46/$B$14*100</f>
        <v>104.0120687672</v>
      </c>
      <c r="G46" s="7"/>
      <c r="H46" s="12" t="n">
        <f aca="false">'Central scenario'!BB49</f>
        <v>52</v>
      </c>
      <c r="K46" s="9" t="n">
        <f aca="false">'High scenario'!AG49</f>
        <v>5609845485.53397</v>
      </c>
      <c r="L46" s="9" t="n">
        <f aca="false">K46/$B$14*100</f>
        <v>109.472702377478</v>
      </c>
      <c r="M46" s="7"/>
      <c r="O46" s="7" t="n">
        <f aca="false">O42+1</f>
        <v>2023</v>
      </c>
      <c r="P46" s="9" t="n">
        <f aca="false">'Low scenario'!AG49</f>
        <v>5357211550.33384</v>
      </c>
      <c r="Q46" s="9" t="n">
        <f aca="false">P46/$B$14*100</f>
        <v>104.542705701111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5199198453.89296</v>
      </c>
      <c r="F47" s="6" t="n">
        <f aca="false">E47/$B$14*100</f>
        <v>101.459176801247</v>
      </c>
      <c r="G47" s="7"/>
      <c r="H47" s="11" t="n">
        <f aca="false">'Central scenario'!BB50</f>
        <v>52</v>
      </c>
      <c r="K47" s="6" t="n">
        <f aca="false">'High scenario'!AG50</f>
        <v>5511150361.12654</v>
      </c>
      <c r="L47" s="6" t="n">
        <f aca="false">K47/$B$14*100</f>
        <v>107.546727409322</v>
      </c>
      <c r="M47" s="7"/>
      <c r="O47" s="5" t="n">
        <f aca="false">O43+1</f>
        <v>2024</v>
      </c>
      <c r="P47" s="6" t="n">
        <f aca="false">'Low scenario'!AG50</f>
        <v>5225723132.79867</v>
      </c>
      <c r="Q47" s="6" t="n">
        <f aca="false">P47/$B$14*100</f>
        <v>101.976789681493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5949468934.79935</v>
      </c>
      <c r="F48" s="9" t="n">
        <f aca="false">E48/$B$14*100</f>
        <v>116.100246198019</v>
      </c>
      <c r="G48" s="7"/>
      <c r="H48" s="12" t="n">
        <f aca="false">'Central scenario'!BB51</f>
        <v>52</v>
      </c>
      <c r="K48" s="9" t="n">
        <f aca="false">'High scenario'!AG51</f>
        <v>6306437070.88731</v>
      </c>
      <c r="L48" s="9" t="n">
        <f aca="false">K48/$B$14*100</f>
        <v>123.0662609699</v>
      </c>
      <c r="M48" s="7"/>
      <c r="O48" s="7" t="n">
        <f aca="false">O44+1</f>
        <v>2024</v>
      </c>
      <c r="P48" s="9" t="n">
        <f aca="false">'Low scenario'!AG51</f>
        <v>5979821258.24969</v>
      </c>
      <c r="Q48" s="9" t="n">
        <f aca="false">P48/$B$14*100</f>
        <v>116.692553219685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5511795093.09097</v>
      </c>
      <c r="F49" s="9" t="n">
        <f aca="false">E49/$B$14*100</f>
        <v>107.559308959141</v>
      </c>
      <c r="G49" s="10" t="n">
        <f aca="false">AVERAGE(E47:E50)/AVERAGE(E43:E46)-1</f>
        <v>0.031826561119259</v>
      </c>
      <c r="H49" s="12" t="n">
        <f aca="false">'Central scenario'!BB52</f>
        <v>52</v>
      </c>
      <c r="K49" s="9" t="n">
        <f aca="false">'High scenario'!AG52</f>
        <v>5814943823.21097</v>
      </c>
      <c r="L49" s="9" t="n">
        <f aca="false">K49/$B$14*100</f>
        <v>113.475070951894</v>
      </c>
      <c r="M49" s="10" t="n">
        <f aca="false">AVERAGE(K47:K50)/AVERAGE(K43:K46)-1</f>
        <v>0.0380517370841205</v>
      </c>
      <c r="O49" s="7" t="n">
        <f aca="false">O45+1</f>
        <v>2024</v>
      </c>
      <c r="P49" s="9" t="n">
        <f aca="false">'Low scenario'!AG52</f>
        <v>5539914541.95118</v>
      </c>
      <c r="Q49" s="9" t="n">
        <f aca="false">P49/$B$14*100</f>
        <v>108.108042799321</v>
      </c>
      <c r="R49" s="10" t="n">
        <f aca="false">AVERAGE(P47:P50)/AVERAGE(P43:P46)-1</f>
        <v>0.0318265611192561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5496565635.77078</v>
      </c>
      <c r="F50" s="9" t="n">
        <f aca="false">E50/$B$14*100</f>
        <v>107.262115417379</v>
      </c>
      <c r="G50" s="7"/>
      <c r="H50" s="7" t="n">
        <v>52</v>
      </c>
      <c r="K50" s="9" t="n">
        <f aca="false">'High scenario'!AG53</f>
        <v>5812618159.82759</v>
      </c>
      <c r="L50" s="9" t="n">
        <f aca="false">K50/$B$14*100</f>
        <v>113.429687053878</v>
      </c>
      <c r="M50" s="7"/>
      <c r="O50" s="7" t="n">
        <f aca="false">O46+1</f>
        <v>2024</v>
      </c>
      <c r="P50" s="9" t="n">
        <f aca="false">'Low scenario'!AG53</f>
        <v>5524607388.71903</v>
      </c>
      <c r="Q50" s="9" t="n">
        <f aca="false">P50/$B$14*100</f>
        <v>107.809333069374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5544544733.56547</v>
      </c>
      <c r="F51" s="6" t="n">
        <f aca="false">E51/$B$14*100</f>
        <v>108.198398155783</v>
      </c>
      <c r="G51" s="7"/>
      <c r="H51" s="3" t="n">
        <f aca="false">H50</f>
        <v>52</v>
      </c>
      <c r="K51" s="6" t="n">
        <f aca="false">'High scenario'!AG54</f>
        <v>5864535909.50021</v>
      </c>
      <c r="L51" s="6" t="n">
        <f aca="false">K51/$B$14*100</f>
        <v>114.442830173894</v>
      </c>
      <c r="M51" s="7"/>
      <c r="O51" s="5" t="n">
        <f aca="false">O47+1</f>
        <v>2025</v>
      </c>
      <c r="P51" s="6" t="n">
        <f aca="false">'Low scenario'!AG54</f>
        <v>5580477884.99984</v>
      </c>
      <c r="Q51" s="6" t="n">
        <f aca="false">P51/$B$14*100</f>
        <v>108.899611621038</v>
      </c>
      <c r="R51" s="7"/>
      <c r="S51" s="3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5644423056.44266</v>
      </c>
      <c r="F52" s="9" t="n">
        <f aca="false">E52/$B$14*100</f>
        <v>110.14746251816</v>
      </c>
      <c r="G52" s="7"/>
      <c r="H52" s="3" t="n">
        <f aca="false">H51</f>
        <v>52</v>
      </c>
      <c r="K52" s="9" t="n">
        <f aca="false">'High scenario'!AG55</f>
        <v>5882714798.47624</v>
      </c>
      <c r="L52" s="9" t="n">
        <f aca="false">K52/$B$14*100</f>
        <v>114.797580069868</v>
      </c>
      <c r="M52" s="7"/>
      <c r="O52" s="7" t="n">
        <f aca="false">O48+1</f>
        <v>2025</v>
      </c>
      <c r="P52" s="9" t="n">
        <f aca="false">'Low scenario'!AG55</f>
        <v>5650249042.73335</v>
      </c>
      <c r="Q52" s="9" t="n">
        <f aca="false">P52/$B$14*100</f>
        <v>110.261153076108</v>
      </c>
      <c r="R52" s="7"/>
      <c r="S52" s="3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5700468892.60206</v>
      </c>
      <c r="F53" s="9" t="n">
        <f aca="false">E53/$B$14*100</f>
        <v>111.241162720277</v>
      </c>
      <c r="G53" s="10" t="n">
        <f aca="false">AVERAGE(E51:E54)/AVERAGE(E47:E50)-1</f>
        <v>0.0218406574748218</v>
      </c>
      <c r="H53" s="3" t="n">
        <f aca="false">H52</f>
        <v>52</v>
      </c>
      <c r="K53" s="9" t="n">
        <f aca="false">'High scenario'!AG56</f>
        <v>5967032089.13699</v>
      </c>
      <c r="L53" s="9" t="n">
        <f aca="false">K53/$B$14*100</f>
        <v>116.44298040925</v>
      </c>
      <c r="M53" s="10" t="n">
        <f aca="false">AVERAGE(K51:K54)/AVERAGE(K47:K50)-1</f>
        <v>0.0112434008412134</v>
      </c>
      <c r="O53" s="7" t="n">
        <f aca="false">O49+1</f>
        <v>2025</v>
      </c>
      <c r="P53" s="9" t="n">
        <f aca="false">'Low scenario'!AG56</f>
        <v>5683740935.70016</v>
      </c>
      <c r="Q53" s="9" t="n">
        <f aca="false">P53/$B$14*100</f>
        <v>110.914726876005</v>
      </c>
      <c r="R53" s="10" t="n">
        <f aca="false">AVERAGE(P51:P54)/AVERAGE(P47:P50)-1</f>
        <v>0.0160907698615469</v>
      </c>
      <c r="S53" s="3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5751515496.71936</v>
      </c>
      <c r="F54" s="9" t="n">
        <f aca="false">E54/$B$14*100</f>
        <v>112.237305967774</v>
      </c>
      <c r="G54" s="7"/>
      <c r="H54" s="3" t="n">
        <f aca="false">H53</f>
        <v>52</v>
      </c>
      <c r="K54" s="9" t="n">
        <f aca="false">'High scenario'!AG57</f>
        <v>5994469830.59455</v>
      </c>
      <c r="L54" s="9" t="n">
        <f aca="false">K54/$B$14*100</f>
        <v>116.978411146557</v>
      </c>
      <c r="M54" s="7"/>
      <c r="O54" s="7" t="n">
        <f aca="false">O50+1</f>
        <v>2025</v>
      </c>
      <c r="P54" s="9" t="n">
        <f aca="false">'Low scenario'!AG57</f>
        <v>5713940970.26939</v>
      </c>
      <c r="Q54" s="9" t="n">
        <f aca="false">P54/$B$14*100</f>
        <v>111.504062073331</v>
      </c>
      <c r="R54" s="7"/>
      <c r="S54" s="3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5774174117.49133</v>
      </c>
      <c r="F55" s="6" t="n">
        <f aca="false">E55/$B$14*100</f>
        <v>112.679475088911</v>
      </c>
      <c r="G55" s="7"/>
      <c r="H55" s="3" t="n">
        <f aca="false">H54</f>
        <v>52</v>
      </c>
      <c r="K55" s="6" t="n">
        <f aca="false">'High scenario'!AG58</f>
        <v>6034120449.97604</v>
      </c>
      <c r="L55" s="6" t="n">
        <f aca="false">K55/$B$14*100</f>
        <v>117.752168724341</v>
      </c>
      <c r="M55" s="7"/>
      <c r="O55" s="5" t="n">
        <f aca="false">O51+1</f>
        <v>2026</v>
      </c>
      <c r="P55" s="6" t="n">
        <f aca="false">'Low scenario'!AG58</f>
        <v>5753043191.86397</v>
      </c>
      <c r="Q55" s="6" t="n">
        <f aca="false">P55/$B$14*100</f>
        <v>112.267118003831</v>
      </c>
      <c r="R55" s="7"/>
      <c r="S55" s="3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5824213746.21437</v>
      </c>
      <c r="F56" s="9" t="n">
        <f aca="false">E56/$B$14*100</f>
        <v>113.655967827686</v>
      </c>
      <c r="G56" s="7"/>
      <c r="H56" s="3" t="n">
        <f aca="false">H55</f>
        <v>52</v>
      </c>
      <c r="K56" s="9" t="n">
        <f aca="false">'High scenario'!AG59</f>
        <v>6110048101.06916</v>
      </c>
      <c r="L56" s="9" t="n">
        <f aca="false">K56/$B$14*100</f>
        <v>119.233850380596</v>
      </c>
      <c r="M56" s="7"/>
      <c r="O56" s="7" t="n">
        <f aca="false">O52+1</f>
        <v>2026</v>
      </c>
      <c r="P56" s="9" t="n">
        <f aca="false">'Low scenario'!AG59</f>
        <v>5810411580.58826</v>
      </c>
      <c r="Q56" s="9" t="n">
        <f aca="false">P56/$B$14*100</f>
        <v>113.386627010074</v>
      </c>
      <c r="R56" s="7"/>
      <c r="S56" s="3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5838001778.37614</v>
      </c>
      <c r="F57" s="9" t="n">
        <f aca="false">E57/$B$14*100</f>
        <v>113.925032839389</v>
      </c>
      <c r="G57" s="10" t="n">
        <f aca="false">AVERAGE(E55:E58)/AVERAGE(E51:E54)-1</f>
        <v>0.0295353065642261</v>
      </c>
      <c r="H57" s="3" t="n">
        <f aca="false">H56</f>
        <v>52</v>
      </c>
      <c r="K57" s="9" t="n">
        <f aca="false">'High scenario'!AG60</f>
        <v>6175190554.15295</v>
      </c>
      <c r="L57" s="9" t="n">
        <f aca="false">K57/$B$14*100</f>
        <v>120.505065496408</v>
      </c>
      <c r="M57" s="10" t="n">
        <f aca="false">AVERAGE(K55:K58)/AVERAGE(K51:K54)-1</f>
        <v>0.0355034581653597</v>
      </c>
      <c r="O57" s="7" t="n">
        <f aca="false">O53+1</f>
        <v>2026</v>
      </c>
      <c r="P57" s="9" t="n">
        <f aca="false">'Low scenario'!AG60</f>
        <v>5867151911.03272</v>
      </c>
      <c r="Q57" s="9" t="n">
        <f aca="false">P57/$B$14*100</f>
        <v>114.493879843252</v>
      </c>
      <c r="R57" s="10" t="n">
        <f aca="false">AVERAGE(P55:P58)/AVERAGE(P51:P54)-1</f>
        <v>0.0325910652012107</v>
      </c>
      <c r="S57" s="3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5873270000.7702</v>
      </c>
      <c r="F58" s="9" t="n">
        <f aca="false">E58/$B$14*100</f>
        <v>114.613270621247</v>
      </c>
      <c r="G58" s="7"/>
      <c r="H58" s="3" t="n">
        <f aca="false">H57</f>
        <v>52</v>
      </c>
      <c r="K58" s="9" t="n">
        <f aca="false">'High scenario'!AG61</f>
        <v>6231136229.58054</v>
      </c>
      <c r="L58" s="9" t="n">
        <f aca="false">K58/$B$14*100</f>
        <v>121.596811123125</v>
      </c>
      <c r="M58" s="7"/>
      <c r="O58" s="7" t="n">
        <f aca="false">O54+1</f>
        <v>2026</v>
      </c>
      <c r="P58" s="9" t="n">
        <f aca="false">'Low scenario'!AG61</f>
        <v>5935286097.91663</v>
      </c>
      <c r="Q58" s="9" t="n">
        <f aca="false">P58/$B$14*100</f>
        <v>115.82347681374</v>
      </c>
      <c r="R58" s="7"/>
      <c r="S58" s="3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5900431910.10854</v>
      </c>
      <c r="F59" s="6" t="n">
        <f aca="false">E59/$B$14*100</f>
        <v>115.143318663509</v>
      </c>
      <c r="G59" s="7"/>
      <c r="H59" s="3" t="n">
        <f aca="false">H58</f>
        <v>52</v>
      </c>
      <c r="K59" s="6" t="n">
        <f aca="false">'High scenario'!AG62</f>
        <v>6258542173.79961</v>
      </c>
      <c r="L59" s="6" t="n">
        <f aca="false">K59/$B$14*100</f>
        <v>122.131621356777</v>
      </c>
      <c r="M59" s="7"/>
      <c r="O59" s="5" t="n">
        <f aca="false">O55+1</f>
        <v>2027</v>
      </c>
      <c r="P59" s="6" t="n">
        <f aca="false">'Low scenario'!AG62</f>
        <v>5954760125.64892</v>
      </c>
      <c r="Q59" s="6" t="n">
        <f aca="false">P59/$B$14*100</f>
        <v>116.203500550138</v>
      </c>
      <c r="R59" s="7"/>
      <c r="S59" s="3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5975725626.78539</v>
      </c>
      <c r="F60" s="9" t="n">
        <f aca="false">E60/$B$14*100</f>
        <v>116.61262947749</v>
      </c>
      <c r="G60" s="7"/>
      <c r="H60" s="3" t="n">
        <f aca="false">H59</f>
        <v>52</v>
      </c>
      <c r="K60" s="9" t="n">
        <f aca="false">'High scenario'!AG63</f>
        <v>6323590717.9238</v>
      </c>
      <c r="L60" s="9" t="n">
        <f aca="false">K60/$B$14*100</f>
        <v>123.401003896698</v>
      </c>
      <c r="M60" s="7"/>
      <c r="O60" s="7" t="n">
        <f aca="false">O56+1</f>
        <v>2027</v>
      </c>
      <c r="P60" s="9" t="n">
        <f aca="false">'Low scenario'!AG63</f>
        <v>5998160043.79342</v>
      </c>
      <c r="Q60" s="9" t="n">
        <f aca="false">P60/$B$14*100</f>
        <v>117.050423399349</v>
      </c>
      <c r="R60" s="7"/>
      <c r="S60" s="3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6016945131.86091</v>
      </c>
      <c r="F61" s="9" t="n">
        <f aca="false">E61/$B$14*100</f>
        <v>117.417002899702</v>
      </c>
      <c r="G61" s="10" t="n">
        <f aca="false">AVERAGE(E59:E62)/AVERAGE(E55:E58)-1</f>
        <v>0.0275078801231945</v>
      </c>
      <c r="H61" s="3" t="n">
        <f aca="false">H60</f>
        <v>52</v>
      </c>
      <c r="K61" s="9" t="n">
        <f aca="false">'High scenario'!AG64</f>
        <v>6343241351.81485</v>
      </c>
      <c r="L61" s="9" t="n">
        <f aca="false">K61/$B$14*100</f>
        <v>123.784473994232</v>
      </c>
      <c r="M61" s="10" t="n">
        <f aca="false">AVERAGE(K59:K62)/AVERAGE(K55:K58)-1</f>
        <v>0.0330094517312498</v>
      </c>
      <c r="O61" s="7" t="n">
        <f aca="false">O57+1</f>
        <v>2027</v>
      </c>
      <c r="P61" s="9" t="n">
        <f aca="false">'Low scenario'!AG64</f>
        <v>6067469301.72467</v>
      </c>
      <c r="Q61" s="9" t="n">
        <f aca="false">P61/$B$14*100</f>
        <v>118.402951162382</v>
      </c>
      <c r="R61" s="10" t="n">
        <f aca="false">AVERAGE(P59:P62)/AVERAGE(P55:P58)-1</f>
        <v>0.0341429027833615</v>
      </c>
      <c r="S61" s="3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6057756297.26523</v>
      </c>
      <c r="F62" s="9" t="n">
        <f aca="false">E62/$B$14*100</f>
        <v>118.213407823065</v>
      </c>
      <c r="G62" s="7"/>
      <c r="H62" s="3" t="n">
        <f aca="false">H61</f>
        <v>52</v>
      </c>
      <c r="K62" s="9" t="n">
        <f aca="false">'High scenario'!AG65</f>
        <v>6435519481.97208</v>
      </c>
      <c r="L62" s="9" t="n">
        <f aca="false">K62/$B$14*100</f>
        <v>125.585225245706</v>
      </c>
      <c r="M62" s="7"/>
      <c r="O62" s="7" t="n">
        <f aca="false">O58+1</f>
        <v>2027</v>
      </c>
      <c r="P62" s="9" t="n">
        <f aca="false">'Low scenario'!AG65</f>
        <v>6143282715.91643</v>
      </c>
      <c r="Q62" s="9" t="n">
        <f aca="false">P62/$B$14*100</f>
        <v>119.8824035554</v>
      </c>
      <c r="R62" s="7"/>
      <c r="S62" s="3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6128284136.7341</v>
      </c>
      <c r="F63" s="6" t="n">
        <f aca="false">E63/$B$14*100</f>
        <v>119.58971545924</v>
      </c>
      <c r="G63" s="7"/>
      <c r="H63" s="3" t="n">
        <f aca="false">H62</f>
        <v>52</v>
      </c>
      <c r="K63" s="6" t="n">
        <f aca="false">'High scenario'!AG66</f>
        <v>6498366300.1497</v>
      </c>
      <c r="L63" s="6" t="n">
        <f aca="false">K63/$B$14*100</f>
        <v>126.811642450863</v>
      </c>
      <c r="M63" s="7"/>
      <c r="O63" s="5" t="n">
        <f aca="false">O59+1</f>
        <v>2028</v>
      </c>
      <c r="P63" s="6" t="n">
        <f aca="false">'Low scenario'!AG66</f>
        <v>6190033201.94392</v>
      </c>
      <c r="Q63" s="6" t="n">
        <f aca="false">P63/$B$14*100</f>
        <v>120.794710686869</v>
      </c>
      <c r="R63" s="7"/>
      <c r="S63" s="3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6183211099.35397</v>
      </c>
      <c r="F64" s="9" t="n">
        <f aca="false">E64/$B$14*100</f>
        <v>120.661581528794</v>
      </c>
      <c r="G64" s="7"/>
      <c r="H64" s="3" t="n">
        <f aca="false">H63</f>
        <v>52</v>
      </c>
      <c r="K64" s="9" t="n">
        <f aca="false">'High scenario'!AG67</f>
        <v>6543209901.63633</v>
      </c>
      <c r="L64" s="9" t="n">
        <f aca="false">K64/$B$14*100</f>
        <v>127.686737897206</v>
      </c>
      <c r="M64" s="7"/>
      <c r="O64" s="7" t="n">
        <f aca="false">O60+1</f>
        <v>2028</v>
      </c>
      <c r="P64" s="9" t="n">
        <f aca="false">'Low scenario'!AG67</f>
        <v>6218115106.34519</v>
      </c>
      <c r="Q64" s="9" t="n">
        <f aca="false">P64/$B$14*100</f>
        <v>121.342711869903</v>
      </c>
      <c r="R64" s="7"/>
      <c r="S64" s="3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6215165017.92738</v>
      </c>
      <c r="F65" s="9" t="n">
        <f aca="false">E65/$B$14*100</f>
        <v>121.285142699383</v>
      </c>
      <c r="G65" s="10" t="n">
        <f aca="false">AVERAGE(E63:E66)/AVERAGE(E59:E62)-1</f>
        <v>0.0338379651869702</v>
      </c>
      <c r="H65" s="3" t="n">
        <f aca="false">H64</f>
        <v>52</v>
      </c>
      <c r="K65" s="9" t="n">
        <f aca="false">'High scenario'!AG68</f>
        <v>6585156980.1867</v>
      </c>
      <c r="L65" s="9" t="n">
        <f aca="false">K65/$B$14*100</f>
        <v>128.505309470628</v>
      </c>
      <c r="M65" s="10" t="n">
        <f aca="false">AVERAGE(K63:K66)/AVERAGE(K59:K62)-1</f>
        <v>0.036133146118063</v>
      </c>
      <c r="O65" s="7" t="n">
        <f aca="false">O61+1</f>
        <v>2028</v>
      </c>
      <c r="P65" s="9" t="n">
        <f aca="false">'Low scenario'!AG68</f>
        <v>6209446906.16722</v>
      </c>
      <c r="Q65" s="9" t="n">
        <f aca="false">P65/$B$14*100</f>
        <v>121.173557246897</v>
      </c>
      <c r="R65" s="10" t="n">
        <f aca="false">AVERAGE(P63:P66)/AVERAGE(P59:P62)-1</f>
        <v>0.0276911468265841</v>
      </c>
      <c r="S65" s="3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6234647043.89485</v>
      </c>
      <c r="F66" s="9" t="n">
        <f aca="false">E66/$B$14*100</f>
        <v>121.665322516447</v>
      </c>
      <c r="G66" s="7"/>
      <c r="H66" s="3" t="n">
        <f aca="false">H65</f>
        <v>52</v>
      </c>
      <c r="K66" s="9" t="n">
        <f aca="false">'High scenario'!AG69</f>
        <v>6650529422.20615</v>
      </c>
      <c r="L66" s="9" t="n">
        <f aca="false">K66/$B$14*100</f>
        <v>129.781012679805</v>
      </c>
      <c r="M66" s="7"/>
      <c r="O66" s="7" t="n">
        <f aca="false">O62+1</f>
        <v>2028</v>
      </c>
      <c r="P66" s="9" t="n">
        <f aca="false">'Low scenario'!AG69</f>
        <v>6215196767.02907</v>
      </c>
      <c r="Q66" s="9" t="n">
        <f aca="false">P66/$B$14*100</f>
        <v>121.285762263677</v>
      </c>
      <c r="R66" s="7"/>
      <c r="S66" s="3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6268023489.08408</v>
      </c>
      <c r="F67" s="6" t="n">
        <f aca="false">E67/$B$14*100</f>
        <v>122.316643423598</v>
      </c>
      <c r="G67" s="7"/>
      <c r="H67" s="3" t="n">
        <f aca="false">H66</f>
        <v>52</v>
      </c>
      <c r="K67" s="6" t="n">
        <f aca="false">'High scenario'!AG70</f>
        <v>6680873217.63753</v>
      </c>
      <c r="L67" s="6" t="n">
        <f aca="false">K67/$B$14*100</f>
        <v>130.373153282399</v>
      </c>
      <c r="M67" s="7"/>
      <c r="O67" s="5" t="n">
        <f aca="false">O63+1</f>
        <v>2029</v>
      </c>
      <c r="P67" s="6" t="n">
        <f aca="false">'Low scenario'!AG70</f>
        <v>6253985234.28793</v>
      </c>
      <c r="Q67" s="6" t="n">
        <f aca="false">P67/$B$14*100</f>
        <v>122.042695470279</v>
      </c>
      <c r="R67" s="7"/>
      <c r="S67" s="3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6283103462.26969</v>
      </c>
      <c r="F68" s="9" t="n">
        <f aca="false">E68/$B$14*100</f>
        <v>122.610919873933</v>
      </c>
      <c r="G68" s="7"/>
      <c r="H68" s="3" t="n">
        <f aca="false">H67</f>
        <v>52</v>
      </c>
      <c r="K68" s="9" t="n">
        <f aca="false">'High scenario'!AG71</f>
        <v>6766341845.5342</v>
      </c>
      <c r="L68" s="9" t="n">
        <f aca="false">K68/$B$14*100</f>
        <v>132.041021263518</v>
      </c>
      <c r="M68" s="7"/>
      <c r="O68" s="7" t="n">
        <f aca="false">O64+1</f>
        <v>2029</v>
      </c>
      <c r="P68" s="9" t="n">
        <f aca="false">'Low scenario'!AG71</f>
        <v>6266593857.55958</v>
      </c>
      <c r="Q68" s="9" t="n">
        <f aca="false">P68/$B$14*100</f>
        <v>122.288745039089</v>
      </c>
      <c r="R68" s="7"/>
      <c r="S68" s="3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6360183851.5134</v>
      </c>
      <c r="F69" s="9" t="n">
        <f aca="false">E69/$B$14*100</f>
        <v>124.115096509916</v>
      </c>
      <c r="G69" s="10" t="n">
        <f aca="false">AVERAGE(E67:E70)/AVERAGE(E63:E66)-1</f>
        <v>0.0216626681488301</v>
      </c>
      <c r="H69" s="3" t="n">
        <f aca="false">H68</f>
        <v>52</v>
      </c>
      <c r="K69" s="9" t="n">
        <f aca="false">'High scenario'!AG72</f>
        <v>6805642792.65152</v>
      </c>
      <c r="L69" s="9" t="n">
        <f aca="false">K69/$B$14*100</f>
        <v>132.807955201007</v>
      </c>
      <c r="M69" s="10" t="n">
        <f aca="false">AVERAGE(K67:K70)/AVERAGE(K63:K66)-1</f>
        <v>0.0330218167456211</v>
      </c>
      <c r="O69" s="7" t="n">
        <f aca="false">O65+1</f>
        <v>2029</v>
      </c>
      <c r="P69" s="9" t="n">
        <f aca="false">'Low scenario'!AG72</f>
        <v>6289670909.76497</v>
      </c>
      <c r="Q69" s="9" t="n">
        <f aca="false">P69/$B$14*100</f>
        <v>122.739079593641</v>
      </c>
      <c r="R69" s="10" t="n">
        <f aca="false">AVERAGE(P67:P70)/AVERAGE(P63:P66)-1</f>
        <v>0.0134234864281944</v>
      </c>
      <c r="S69" s="3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6386392477.96896</v>
      </c>
      <c r="F70" s="9" t="n">
        <f aca="false">E70/$B$14*100</f>
        <v>124.626541819968</v>
      </c>
      <c r="G70" s="7"/>
      <c r="H70" s="3" t="n">
        <f aca="false">H69</f>
        <v>52</v>
      </c>
      <c r="K70" s="9" t="n">
        <f aca="false">'High scenario'!AG73</f>
        <v>6892127698.64737</v>
      </c>
      <c r="L70" s="9" t="n">
        <f aca="false">K70/$B$14*100</f>
        <v>134.495655227441</v>
      </c>
      <c r="M70" s="7"/>
      <c r="O70" s="7" t="n">
        <f aca="false">O66+1</f>
        <v>2029</v>
      </c>
      <c r="P70" s="9" t="n">
        <f aca="false">'Low scenario'!AG73</f>
        <v>6355884626.01056</v>
      </c>
      <c r="Q70" s="9" t="n">
        <f aca="false">P70/$B$14*100</f>
        <v>124.031199754624</v>
      </c>
      <c r="R70" s="7"/>
      <c r="S70" s="3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6407107311.83458</v>
      </c>
      <c r="F71" s="6" t="n">
        <f aca="false">E71/$B$14*100</f>
        <v>125.030779128895</v>
      </c>
      <c r="G71" s="7"/>
      <c r="H71" s="3" t="n">
        <f aca="false">H70</f>
        <v>52</v>
      </c>
      <c r="K71" s="6" t="n">
        <f aca="false">'High scenario'!AG74</f>
        <v>6909890352.37083</v>
      </c>
      <c r="L71" s="6" t="n">
        <f aca="false">K71/$B$14*100</f>
        <v>134.842282547127</v>
      </c>
      <c r="M71" s="7"/>
      <c r="O71" s="5" t="n">
        <f aca="false">O67+1</f>
        <v>2030</v>
      </c>
      <c r="P71" s="6" t="n">
        <f aca="false">'Low scenario'!AG74</f>
        <v>6344729904.28142</v>
      </c>
      <c r="Q71" s="6" t="n">
        <f aca="false">P71/$B$14*100</f>
        <v>123.813522184875</v>
      </c>
      <c r="R71" s="7"/>
      <c r="S71" s="3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6444621698.38539</v>
      </c>
      <c r="F72" s="9" t="n">
        <f aca="false">E72/$B$14*100</f>
        <v>125.762849430001</v>
      </c>
      <c r="G72" s="7"/>
      <c r="H72" s="3" t="n">
        <f aca="false">H71</f>
        <v>52</v>
      </c>
      <c r="K72" s="9" t="n">
        <f aca="false">'High scenario'!AG75</f>
        <v>6937584145.68914</v>
      </c>
      <c r="L72" s="9" t="n">
        <f aca="false">K72/$B$14*100</f>
        <v>135.382709979836</v>
      </c>
      <c r="M72" s="7"/>
      <c r="O72" s="7" t="n">
        <f aca="false">O68+1</f>
        <v>2030</v>
      </c>
      <c r="P72" s="9" t="n">
        <f aca="false">'Low scenario'!AG75</f>
        <v>6357823210.47794</v>
      </c>
      <c r="Q72" s="9" t="n">
        <f aca="false">P72/$B$14*100</f>
        <v>124.069030044421</v>
      </c>
      <c r="R72" s="7"/>
      <c r="S72" s="3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6462125129.52975</v>
      </c>
      <c r="F73" s="9" t="n">
        <f aca="false">E73/$B$14*100</f>
        <v>126.104418179656</v>
      </c>
      <c r="G73" s="10" t="n">
        <f aca="false">AVERAGE(E71:E74)/AVERAGE(E67:E70)-1</f>
        <v>0.020433431256043</v>
      </c>
      <c r="H73" s="3" t="n">
        <f aca="false">H72</f>
        <v>52</v>
      </c>
      <c r="K73" s="9" t="n">
        <f aca="false">'High scenario'!AG76</f>
        <v>6989750473.6674</v>
      </c>
      <c r="L73" s="9" t="n">
        <f aca="false">K73/$B$14*100</f>
        <v>136.400703953398</v>
      </c>
      <c r="M73" s="10" t="n">
        <f aca="false">AVERAGE(K71:K74)/AVERAGE(K67:K70)-1</f>
        <v>0.0268987283795996</v>
      </c>
      <c r="O73" s="7" t="n">
        <f aca="false">O69+1</f>
        <v>2030</v>
      </c>
      <c r="P73" s="9" t="n">
        <f aca="false">'Low scenario'!AG76</f>
        <v>6344905952.11446</v>
      </c>
      <c r="Q73" s="9" t="n">
        <f aca="false">P73/$B$14*100</f>
        <v>123.816957650626</v>
      </c>
      <c r="R73" s="10" t="n">
        <f aca="false">AVERAGE(P71:P74)/AVERAGE(P67:P70)-1</f>
        <v>0.010165540395116</v>
      </c>
      <c r="S73" s="3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6500768022.01115</v>
      </c>
      <c r="F74" s="9" t="n">
        <f aca="false">E74/$B$14*100</f>
        <v>126.858510583543</v>
      </c>
      <c r="G74" s="7"/>
      <c r="H74" s="3" t="n">
        <f aca="false">H73</f>
        <v>52</v>
      </c>
      <c r="K74" s="9" t="n">
        <f aca="false">'High scenario'!AG77</f>
        <v>7037926176.04112</v>
      </c>
      <c r="L74" s="9" t="n">
        <f aca="false">K74/$B$14*100</f>
        <v>137.340823309873</v>
      </c>
      <c r="M74" s="7"/>
      <c r="O74" s="7" t="n">
        <f aca="false">O70+1</f>
        <v>2030</v>
      </c>
      <c r="P74" s="9" t="n">
        <f aca="false">'Low scenario'!AG77</f>
        <v>6374502918.89525</v>
      </c>
      <c r="Q74" s="9" t="n">
        <f aca="false">P74/$B$14*100</f>
        <v>124.394524349036</v>
      </c>
      <c r="R74" s="7"/>
      <c r="S74" s="3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6546370037.23637</v>
      </c>
      <c r="F75" s="6" t="n">
        <f aca="false">E75/$B$14*100</f>
        <v>127.748406009974</v>
      </c>
      <c r="G75" s="7"/>
      <c r="H75" s="3" t="n">
        <f aca="false">H74</f>
        <v>52</v>
      </c>
      <c r="K75" s="6" t="n">
        <f aca="false">'High scenario'!AG78</f>
        <v>7092465018.26667</v>
      </c>
      <c r="L75" s="6" t="n">
        <f aca="false">K75/$B$14*100</f>
        <v>138.405115447395</v>
      </c>
      <c r="M75" s="7"/>
      <c r="O75" s="5" t="n">
        <f aca="false">O71+1</f>
        <v>2031</v>
      </c>
      <c r="P75" s="6" t="n">
        <f aca="false">'Low scenario'!AG78</f>
        <v>6388250230.13991</v>
      </c>
      <c r="Q75" s="6" t="n">
        <f aca="false">P75/$B$14*100</f>
        <v>124.662794716955</v>
      </c>
      <c r="R75" s="7"/>
      <c r="S75" s="3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6599780000.59142</v>
      </c>
      <c r="F76" s="9" t="n">
        <f aca="false">E76/$B$14*100</f>
        <v>128.790668767021</v>
      </c>
      <c r="G76" s="7"/>
      <c r="H76" s="3" t="n">
        <f aca="false">H75</f>
        <v>52</v>
      </c>
      <c r="K76" s="9" t="n">
        <f aca="false">'High scenario'!AG79</f>
        <v>7137599058.3633</v>
      </c>
      <c r="L76" s="9" t="n">
        <f aca="false">K76/$B$14*100</f>
        <v>139.285878625514</v>
      </c>
      <c r="M76" s="7"/>
      <c r="O76" s="7" t="n">
        <f aca="false">O72+1</f>
        <v>2031</v>
      </c>
      <c r="P76" s="9" t="n">
        <f aca="false">'Low scenario'!AG79</f>
        <v>6403855288.99294</v>
      </c>
      <c r="Q76" s="9" t="n">
        <f aca="false">P76/$B$14*100</f>
        <v>124.967317892826</v>
      </c>
      <c r="R76" s="7"/>
      <c r="S76" s="3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6625333036.708</v>
      </c>
      <c r="F77" s="9" t="n">
        <f aca="false">E77/$B$14*100</f>
        <v>129.289320632718</v>
      </c>
      <c r="G77" s="10" t="n">
        <f aca="false">AVERAGE(E75:E78)/AVERAGE(E71:E74)-1</f>
        <v>0.0239908152525172</v>
      </c>
      <c r="H77" s="3" t="n">
        <f aca="false">H76</f>
        <v>52</v>
      </c>
      <c r="K77" s="9" t="n">
        <f aca="false">'High scenario'!AG80</f>
        <v>7194500287.33523</v>
      </c>
      <c r="L77" s="9" t="n">
        <f aca="false">K77/$B$14*100</f>
        <v>140.396271295012</v>
      </c>
      <c r="M77" s="10" t="n">
        <f aca="false">AVERAGE(K75:K78)/AVERAGE(K71:K74)-1</f>
        <v>0.0263453010452115</v>
      </c>
      <c r="O77" s="7" t="n">
        <f aca="false">O73+1</f>
        <v>2031</v>
      </c>
      <c r="P77" s="9" t="n">
        <f aca="false">'Low scenario'!AG80</f>
        <v>6456024063.73471</v>
      </c>
      <c r="Q77" s="9" t="n">
        <f aca="false">P77/$B$14*100</f>
        <v>125.985359613482</v>
      </c>
      <c r="R77" s="10" t="n">
        <f aca="false">AVERAGE(P75:P78)/AVERAGE(P71:P74)-1</f>
        <v>0.0107000720997061</v>
      </c>
      <c r="S77" s="3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6662452918.32141</v>
      </c>
      <c r="F78" s="9" t="n">
        <f aca="false">E78/$B$14*100</f>
        <v>130.01369241134</v>
      </c>
      <c r="G78" s="7"/>
      <c r="H78" s="3" t="n">
        <f aca="false">H77</f>
        <v>52</v>
      </c>
      <c r="K78" s="9" t="n">
        <f aca="false">'High scenario'!AG81</f>
        <v>7184966032.47203</v>
      </c>
      <c r="L78" s="9" t="n">
        <f aca="false">K78/$B$14*100</f>
        <v>140.210216144702</v>
      </c>
      <c r="M78" s="7"/>
      <c r="O78" s="7" t="n">
        <f aca="false">O74+1</f>
        <v>2031</v>
      </c>
      <c r="P78" s="9" t="n">
        <f aca="false">'Low scenario'!AG81</f>
        <v>6445849229.06524</v>
      </c>
      <c r="Q78" s="9" t="n">
        <f aca="false">P78/$B$14*100</f>
        <v>125.786803940178</v>
      </c>
      <c r="R78" s="7"/>
      <c r="S78" s="3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6689125774.27414</v>
      </c>
      <c r="F79" s="6" t="n">
        <f aca="false">E79/$B$14*100</f>
        <v>130.534196876</v>
      </c>
      <c r="G79" s="7"/>
      <c r="H79" s="3" t="n">
        <f aca="false">H78</f>
        <v>52</v>
      </c>
      <c r="K79" s="6" t="n">
        <f aca="false">'High scenario'!AG82</f>
        <v>7256636959.94264</v>
      </c>
      <c r="L79" s="6" t="n">
        <f aca="false">K79/$B$14*100</f>
        <v>141.608830443855</v>
      </c>
      <c r="M79" s="7"/>
      <c r="O79" s="5" t="n">
        <f aca="false">O75+1</f>
        <v>2032</v>
      </c>
      <c r="P79" s="6" t="n">
        <f aca="false">'Low scenario'!AG82</f>
        <v>6460766955.2581</v>
      </c>
      <c r="Q79" s="6" t="n">
        <f aca="false">P79/$B$14*100</f>
        <v>126.077914239717</v>
      </c>
      <c r="R79" s="7"/>
      <c r="S79" s="3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6748653812.18083</v>
      </c>
      <c r="F80" s="9" t="n">
        <f aca="false">E80/$B$14*100</f>
        <v>131.695850114699</v>
      </c>
      <c r="G80" s="7"/>
      <c r="H80" s="3" t="n">
        <f aca="false">H79</f>
        <v>52</v>
      </c>
      <c r="K80" s="9" t="n">
        <f aca="false">'High scenario'!AG83</f>
        <v>7314084992.34797</v>
      </c>
      <c r="L80" s="9" t="n">
        <f aca="false">K80/$B$14*100</f>
        <v>142.729893647806</v>
      </c>
      <c r="M80" s="7"/>
      <c r="O80" s="7" t="n">
        <f aca="false">O76+1</f>
        <v>2032</v>
      </c>
      <c r="P80" s="9" t="n">
        <f aca="false">'Low scenario'!AG83</f>
        <v>6444189397.08589</v>
      </c>
      <c r="Q80" s="9" t="n">
        <f aca="false">P80/$B$14*100</f>
        <v>125.754413334636</v>
      </c>
      <c r="R80" s="7"/>
      <c r="S80" s="3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6759139538.06959</v>
      </c>
      <c r="F81" s="9" t="n">
        <f aca="false">E81/$B$14*100</f>
        <v>131.900472639935</v>
      </c>
      <c r="G81" s="10" t="n">
        <f aca="false">AVERAGE(E79:E82)/AVERAGE(E75:E78)-1</f>
        <v>0.0205414985803298</v>
      </c>
      <c r="H81" s="3" t="n">
        <f aca="false">H80</f>
        <v>52</v>
      </c>
      <c r="K81" s="9" t="n">
        <f aca="false">'High scenario'!AG84</f>
        <v>7377275350.49166</v>
      </c>
      <c r="L81" s="9" t="n">
        <f aca="false">K81/$B$14*100</f>
        <v>143.963014825212</v>
      </c>
      <c r="M81" s="10" t="n">
        <f aca="false">AVERAGE(K79:K82)/AVERAGE(K75:K78)-1</f>
        <v>0.0275125922605641</v>
      </c>
      <c r="O81" s="7" t="n">
        <f aca="false">O77+1</f>
        <v>2032</v>
      </c>
      <c r="P81" s="9" t="n">
        <f aca="false">'Low scenario'!AG84</f>
        <v>6460732353.10891</v>
      </c>
      <c r="Q81" s="9" t="n">
        <f aca="false">P81/$B$14*100</f>
        <v>126.077238999946</v>
      </c>
      <c r="R81" s="10" t="n">
        <f aca="false">AVERAGE(P79:P82)/AVERAGE(P75:P78)-1</f>
        <v>0.00483294757584707</v>
      </c>
      <c r="S81" s="3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6780009527.00245</v>
      </c>
      <c r="F82" s="9" t="n">
        <f aca="false">E82/$B$14*100</f>
        <v>132.307737705071</v>
      </c>
      <c r="G82" s="7"/>
      <c r="H82" s="3" t="n">
        <f aca="false">H81</f>
        <v>52</v>
      </c>
      <c r="K82" s="9" t="n">
        <f aca="false">'High scenario'!AG85</f>
        <v>7448655438.21834</v>
      </c>
      <c r="L82" s="9" t="n">
        <f aca="false">K82/$B$14*100</f>
        <v>145.355953564707</v>
      </c>
      <c r="M82" s="7"/>
      <c r="O82" s="7" t="n">
        <f aca="false">O78+1</f>
        <v>2032</v>
      </c>
      <c r="P82" s="9" t="n">
        <f aca="false">'Low scenario'!AG85</f>
        <v>6452467759.0929</v>
      </c>
      <c r="Q82" s="9" t="n">
        <f aca="false">P82/$B$14*100</f>
        <v>125.915960504251</v>
      </c>
      <c r="R82" s="7"/>
      <c r="S82" s="3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6817318966.10843</v>
      </c>
      <c r="F83" s="6" t="n">
        <f aca="false">E83/$B$14*100</f>
        <v>133.035808582183</v>
      </c>
      <c r="G83" s="7"/>
      <c r="H83" s="3" t="n">
        <f aca="false">H82</f>
        <v>52</v>
      </c>
      <c r="K83" s="6" t="n">
        <f aca="false">'High scenario'!AG86</f>
        <v>7508527525.63281</v>
      </c>
      <c r="L83" s="6" t="n">
        <f aca="false">K83/$B$14*100</f>
        <v>146.524320719051</v>
      </c>
      <c r="M83" s="7"/>
      <c r="O83" s="5" t="n">
        <f aca="false">O79+1</f>
        <v>2033</v>
      </c>
      <c r="P83" s="6" t="n">
        <f aca="false">'Low scenario'!AG86</f>
        <v>6467413738.74522</v>
      </c>
      <c r="Q83" s="6" t="n">
        <f aca="false">P83/$B$14*100</f>
        <v>126.207622152765</v>
      </c>
      <c r="R83" s="7"/>
      <c r="S83" s="3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6853972553.16803</v>
      </c>
      <c r="F84" s="9" t="n">
        <f aca="false">E84/$B$14*100</f>
        <v>133.751080907881</v>
      </c>
      <c r="G84" s="7"/>
      <c r="H84" s="3" t="n">
        <f aca="false">H83</f>
        <v>52</v>
      </c>
      <c r="K84" s="9" t="n">
        <f aca="false">'High scenario'!AG87</f>
        <v>7573309561.12759</v>
      </c>
      <c r="L84" s="9" t="n">
        <f aca="false">K84/$B$14*100</f>
        <v>147.788502506128</v>
      </c>
      <c r="M84" s="7"/>
      <c r="O84" s="7" t="n">
        <f aca="false">O80+1</f>
        <v>2033</v>
      </c>
      <c r="P84" s="9" t="n">
        <f aca="false">'Low scenario'!AG87</f>
        <v>6502729222.60805</v>
      </c>
      <c r="Q84" s="9" t="n">
        <f aca="false">P84/$B$14*100</f>
        <v>126.89678221327</v>
      </c>
      <c r="R84" s="7"/>
      <c r="S84" s="3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6919259275.17201</v>
      </c>
      <c r="F85" s="9" t="n">
        <f aca="false">E85/$B$14*100</f>
        <v>135.025111343402</v>
      </c>
      <c r="G85" s="10" t="n">
        <f aca="false">AVERAGE(E83:E86)/AVERAGE(E79:E82)-1</f>
        <v>0.0213300227931532</v>
      </c>
      <c r="H85" s="3" t="n">
        <f aca="false">H84</f>
        <v>52</v>
      </c>
      <c r="K85" s="9" t="n">
        <f aca="false">'High scenario'!AG88</f>
        <v>7599652403.77265</v>
      </c>
      <c r="L85" s="9" t="n">
        <f aca="false">K85/$B$14*100</f>
        <v>148.302566963</v>
      </c>
      <c r="M85" s="10" t="n">
        <f aca="false">AVERAGE(K83:K86)/AVERAGE(K79:K82)-1</f>
        <v>0.0323157709916349</v>
      </c>
      <c r="O85" s="7" t="n">
        <f aca="false">O81+1</f>
        <v>2033</v>
      </c>
      <c r="P85" s="9" t="n">
        <f aca="false">'Low scenario'!AG88</f>
        <v>6530453005.31042</v>
      </c>
      <c r="Q85" s="9" t="n">
        <f aca="false">P85/$B$14*100</f>
        <v>127.43779487046</v>
      </c>
      <c r="R85" s="10" t="n">
        <f aca="false">AVERAGE(P83:P86)/AVERAGE(P79:P82)-1</f>
        <v>0.00939586731131636</v>
      </c>
      <c r="S85" s="3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6961796360.10489</v>
      </c>
      <c r="F86" s="9" t="n">
        <f aca="false">E86/$B$14*100</f>
        <v>135.855196530396</v>
      </c>
      <c r="G86" s="7"/>
      <c r="H86" s="3" t="n">
        <f aca="false">H85</f>
        <v>52</v>
      </c>
      <c r="K86" s="9" t="n">
        <f aca="false">'High scenario'!AG89</f>
        <v>7665138748.36636</v>
      </c>
      <c r="L86" s="9" t="n">
        <f aca="false">K86/$B$14*100</f>
        <v>149.580492911225</v>
      </c>
      <c r="M86" s="7"/>
      <c r="O86" s="7" t="n">
        <f aca="false">O82+1</f>
        <v>2033</v>
      </c>
      <c r="P86" s="9" t="n">
        <f aca="false">'Low scenario'!AG89</f>
        <v>6560144470.24577</v>
      </c>
      <c r="Q86" s="9" t="n">
        <f aca="false">P86/$B$14*100</f>
        <v>128.017205642539</v>
      </c>
      <c r="R86" s="7"/>
      <c r="S86" s="3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6982386933.26897</v>
      </c>
      <c r="F87" s="6" t="n">
        <f aca="false">E87/$B$14*100</f>
        <v>136.257008967759</v>
      </c>
      <c r="G87" s="7"/>
      <c r="H87" s="3" t="n">
        <f aca="false">H86</f>
        <v>52</v>
      </c>
      <c r="K87" s="6" t="n">
        <f aca="false">'High scenario'!AG90</f>
        <v>7719703572.02588</v>
      </c>
      <c r="L87" s="6" t="n">
        <f aca="false">K87/$B$14*100</f>
        <v>150.645292060536</v>
      </c>
      <c r="M87" s="7"/>
      <c r="O87" s="5" t="n">
        <f aca="false">O83+1</f>
        <v>2034</v>
      </c>
      <c r="P87" s="6" t="n">
        <f aca="false">'Low scenario'!AG90</f>
        <v>6594978762.46031</v>
      </c>
      <c r="Q87" s="6" t="n">
        <f aca="false">P87/$B$14*100</f>
        <v>128.696975542435</v>
      </c>
      <c r="R87" s="7"/>
      <c r="S87" s="3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7023663310.04421</v>
      </c>
      <c r="F88" s="9" t="n">
        <f aca="false">E88/$B$14*100</f>
        <v>137.062492206395</v>
      </c>
      <c r="G88" s="7"/>
      <c r="H88" s="3" t="n">
        <f aca="false">H87</f>
        <v>52</v>
      </c>
      <c r="K88" s="9" t="n">
        <f aca="false">'High scenario'!AG91</f>
        <v>7769865254.91623</v>
      </c>
      <c r="L88" s="9" t="n">
        <f aca="false">K88/$B$14*100</f>
        <v>151.62416661171</v>
      </c>
      <c r="M88" s="7"/>
      <c r="O88" s="7" t="n">
        <f aca="false">O84+1</f>
        <v>2034</v>
      </c>
      <c r="P88" s="9" t="n">
        <f aca="false">'Low scenario'!AG91</f>
        <v>6596078209.12883</v>
      </c>
      <c r="Q88" s="9" t="n">
        <f aca="false">P88/$B$14*100</f>
        <v>128.718430571497</v>
      </c>
      <c r="R88" s="7"/>
      <c r="S88" s="3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7049393003.25982</v>
      </c>
      <c r="F89" s="9" t="n">
        <f aca="false">E89/$B$14*100</f>
        <v>137.564591427295</v>
      </c>
      <c r="G89" s="10" t="n">
        <f aca="false">AVERAGE(E87:E90)/AVERAGE(E83:E86)-1</f>
        <v>0.020914873797943</v>
      </c>
      <c r="H89" s="3" t="n">
        <f aca="false">H88</f>
        <v>52</v>
      </c>
      <c r="K89" s="9" t="n">
        <f aca="false">'High scenario'!AG92</f>
        <v>7808867870.42552</v>
      </c>
      <c r="L89" s="9" t="n">
        <f aca="false">K89/$B$14*100</f>
        <v>152.385278790397</v>
      </c>
      <c r="M89" s="10" t="n">
        <f aca="false">AVERAGE(K87:K90)/AVERAGE(K83:K86)-1</f>
        <v>0.0259386029276001</v>
      </c>
      <c r="O89" s="7" t="n">
        <f aca="false">O85+1</f>
        <v>2034</v>
      </c>
      <c r="P89" s="9" t="n">
        <f aca="false">'Low scenario'!AG92</f>
        <v>6597527373.86519</v>
      </c>
      <c r="Q89" s="9" t="n">
        <f aca="false">P89/$B$14*100</f>
        <v>128.746710134684</v>
      </c>
      <c r="R89" s="10" t="n">
        <f aca="false">AVERAGE(P87:P90)/AVERAGE(P83:P86)-1</f>
        <v>0.0126514444702375</v>
      </c>
      <c r="S89" s="3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7073157771.55495</v>
      </c>
      <c r="F90" s="9" t="n">
        <f aca="false">E90/$B$14*100</f>
        <v>138.028346340572</v>
      </c>
      <c r="G90" s="7"/>
      <c r="H90" s="3" t="n">
        <f aca="false">H89</f>
        <v>52</v>
      </c>
      <c r="K90" s="9" t="n">
        <f aca="false">'High scenario'!AG93</f>
        <v>7835340681.61208</v>
      </c>
      <c r="L90" s="9" t="n">
        <f aca="false">K90/$B$14*100</f>
        <v>152.901879503838</v>
      </c>
      <c r="M90" s="7"/>
      <c r="O90" s="7" t="n">
        <f aca="false">O86+1</f>
        <v>2034</v>
      </c>
      <c r="P90" s="9" t="n">
        <f aca="false">'Low scenario'!AG93</f>
        <v>6601862101.94597</v>
      </c>
      <c r="Q90" s="9" t="n">
        <f aca="false">P90/$B$14*100</f>
        <v>128.831299701063</v>
      </c>
      <c r="R90" s="7"/>
      <c r="S90" s="3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7095600349.08918</v>
      </c>
      <c r="F91" s="6" t="n">
        <f aca="false">E91/$B$14*100</f>
        <v>138.466299510107</v>
      </c>
      <c r="G91" s="7"/>
      <c r="H91" s="3" t="n">
        <f aca="false">H90</f>
        <v>52</v>
      </c>
      <c r="K91" s="6" t="n">
        <f aca="false">'High scenario'!AG94</f>
        <v>7889458055.38381</v>
      </c>
      <c r="L91" s="6" t="n">
        <f aca="false">K91/$B$14*100</f>
        <v>153.957946942351</v>
      </c>
      <c r="M91" s="7"/>
      <c r="O91" s="5" t="n">
        <f aca="false">O87+1</f>
        <v>2035</v>
      </c>
      <c r="P91" s="6" t="n">
        <f aca="false">'Low scenario'!AG94</f>
        <v>6602861598.13806</v>
      </c>
      <c r="Q91" s="6" t="n">
        <f aca="false">P91/$B$14*100</f>
        <v>128.85080425773</v>
      </c>
      <c r="R91" s="7"/>
      <c r="S91" s="3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7130698971.06673</v>
      </c>
      <c r="F92" s="9" t="n">
        <f aca="false">E92/$B$14*100</f>
        <v>139.151227643603</v>
      </c>
      <c r="G92" s="7"/>
      <c r="H92" s="3" t="n">
        <f aca="false">H91</f>
        <v>52</v>
      </c>
      <c r="K92" s="9" t="n">
        <f aca="false">'High scenario'!AG95</f>
        <v>7910316658.25862</v>
      </c>
      <c r="L92" s="9" t="n">
        <f aca="false">K92/$B$14*100</f>
        <v>154.36498981553</v>
      </c>
      <c r="M92" s="7"/>
      <c r="O92" s="7" t="n">
        <f aca="false">O88+1</f>
        <v>2035</v>
      </c>
      <c r="P92" s="9" t="n">
        <f aca="false">'Low scenario'!AG95</f>
        <v>6615086270.28701</v>
      </c>
      <c r="Q92" s="9" t="n">
        <f aca="false">P92/$B$14*100</f>
        <v>129.089361255293</v>
      </c>
      <c r="R92" s="7"/>
      <c r="S92" s="3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7191391792.40103</v>
      </c>
      <c r="F93" s="9" t="n">
        <f aca="false">E93/$B$14*100</f>
        <v>140.335610918243</v>
      </c>
      <c r="G93" s="10" t="n">
        <f aca="false">AVERAGE(E91:E94)/AVERAGE(E87:E90)-1</f>
        <v>0.0174865766685526</v>
      </c>
      <c r="H93" s="3" t="n">
        <f aca="false">H92</f>
        <v>52</v>
      </c>
      <c r="K93" s="9" t="n">
        <f aca="false">'High scenario'!AG96</f>
        <v>8013213469.31195</v>
      </c>
      <c r="L93" s="9" t="n">
        <f aca="false">K93/$B$14*100</f>
        <v>156.372958127863</v>
      </c>
      <c r="M93" s="10" t="n">
        <f aca="false">AVERAGE(K91:K94)/AVERAGE(K87:K90)-1</f>
        <v>0.0243218691288829</v>
      </c>
      <c r="O93" s="7" t="n">
        <f aca="false">O89+1</f>
        <v>2035</v>
      </c>
      <c r="P93" s="9" t="n">
        <f aca="false">'Low scenario'!AG96</f>
        <v>6639344265.70864</v>
      </c>
      <c r="Q93" s="9" t="n">
        <f aca="false">P93/$B$14*100</f>
        <v>129.562741194173</v>
      </c>
      <c r="R93" s="10" t="n">
        <f aca="false">AVERAGE(P91:P94)/AVERAGE(P87:P90)-1</f>
        <v>0.00737503071649415</v>
      </c>
      <c r="S93" s="3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7202782843.85364</v>
      </c>
      <c r="F94" s="9" t="n">
        <f aca="false">E94/$B$14*100</f>
        <v>140.557900317951</v>
      </c>
      <c r="G94" s="7"/>
      <c r="H94" s="3" t="n">
        <f aca="false">H93</f>
        <v>52</v>
      </c>
      <c r="K94" s="9" t="n">
        <f aca="false">'High scenario'!AG97</f>
        <v>8078020854.92465</v>
      </c>
      <c r="L94" s="9" t="n">
        <f aca="false">K94/$B$14*100</f>
        <v>157.637634606981</v>
      </c>
      <c r="M94" s="7"/>
      <c r="O94" s="7" t="n">
        <f aca="false">O90+1</f>
        <v>2035</v>
      </c>
      <c r="P94" s="9" t="n">
        <f aca="false">'Low scenario'!AG97</f>
        <v>6727784666.43815</v>
      </c>
      <c r="Q94" s="9" t="n">
        <f aca="false">P94/$B$14*100</f>
        <v>131.288601503904</v>
      </c>
      <c r="R94" s="7"/>
      <c r="S94" s="3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7216522332.985</v>
      </c>
      <c r="F95" s="6" t="n">
        <f aca="false">E95/$B$14*100</f>
        <v>140.826018042116</v>
      </c>
      <c r="G95" s="7"/>
      <c r="H95" s="3" t="n">
        <f aca="false">H94</f>
        <v>52</v>
      </c>
      <c r="K95" s="6" t="n">
        <f aca="false">'High scenario'!AG98</f>
        <v>8123651230.6944</v>
      </c>
      <c r="L95" s="6" t="n">
        <f aca="false">K95/$B$14*100</f>
        <v>158.528083472087</v>
      </c>
      <c r="M95" s="7"/>
      <c r="O95" s="5" t="n">
        <f aca="false">O91+1</f>
        <v>2036</v>
      </c>
      <c r="P95" s="6" t="n">
        <f aca="false">'Low scenario'!AG98</f>
        <v>6708215038.55272</v>
      </c>
      <c r="Q95" s="6" t="n">
        <f aca="false">P95/$B$14*100</f>
        <v>130.906712189008</v>
      </c>
      <c r="R95" s="7"/>
      <c r="S95" s="3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7266078870.67868</v>
      </c>
      <c r="F96" s="9" t="n">
        <f aca="false">E96/$B$14*100</f>
        <v>141.793083555023</v>
      </c>
      <c r="G96" s="7"/>
      <c r="H96" s="3" t="n">
        <f aca="false">H95</f>
        <v>52</v>
      </c>
      <c r="K96" s="9" t="n">
        <f aca="false">'High scenario'!AG99</f>
        <v>8204871171.82666</v>
      </c>
      <c r="L96" s="9" t="n">
        <f aca="false">K96/$B$14*100</f>
        <v>160.113040930473</v>
      </c>
      <c r="M96" s="7"/>
      <c r="O96" s="7" t="n">
        <f aca="false">O92+1</f>
        <v>2036</v>
      </c>
      <c r="P96" s="9" t="n">
        <f aca="false">'Low scenario'!AG99</f>
        <v>6689226937.08521</v>
      </c>
      <c r="Q96" s="9" t="n">
        <f aca="false">P96/$B$14*100</f>
        <v>130.536171006363</v>
      </c>
      <c r="R96" s="7"/>
      <c r="S96" s="3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7314450823.80886</v>
      </c>
      <c r="F97" s="9" t="n">
        <f aca="false">E97/$B$14*100</f>
        <v>142.737032624938</v>
      </c>
      <c r="G97" s="10" t="n">
        <f aca="false">AVERAGE(E95:E98)/AVERAGE(E91:E94)-1</f>
        <v>0.0172127986306645</v>
      </c>
      <c r="H97" s="3" t="n">
        <f aca="false">H96</f>
        <v>52</v>
      </c>
      <c r="K97" s="9" t="n">
        <f aca="false">'High scenario'!AG100</f>
        <v>8233703108.04254</v>
      </c>
      <c r="L97" s="9" t="n">
        <f aca="false">K97/$B$14*100</f>
        <v>160.675678525477</v>
      </c>
      <c r="M97" s="10" t="n">
        <f aca="false">AVERAGE(K95:K98)/AVERAGE(K91:K94)-1</f>
        <v>0.0291711261322229</v>
      </c>
      <c r="O97" s="7" t="n">
        <f aca="false">O93+1</f>
        <v>2036</v>
      </c>
      <c r="P97" s="9" t="n">
        <f aca="false">'Low scenario'!AG100</f>
        <v>6691393466.47501</v>
      </c>
      <c r="Q97" s="9" t="n">
        <f aca="false">P97/$B$14*100</f>
        <v>130.578449501857</v>
      </c>
      <c r="R97" s="10" t="n">
        <f aca="false">AVERAGE(P95:P98)/AVERAGE(P91:P94)-1</f>
        <v>0.00806884736228386</v>
      </c>
      <c r="S97" s="3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7316060383.86391</v>
      </c>
      <c r="F98" s="9" t="n">
        <f aca="false">E98/$B$14*100</f>
        <v>142.768442204635</v>
      </c>
      <c r="G98" s="7"/>
      <c r="H98" s="3" t="n">
        <f aca="false">H97</f>
        <v>52</v>
      </c>
      <c r="K98" s="9" t="n">
        <f aca="false">'High scenario'!AG101</f>
        <v>8259080174.44328</v>
      </c>
      <c r="L98" s="9" t="n">
        <f aca="false">K98/$B$14*100</f>
        <v>161.170896449833</v>
      </c>
      <c r="M98" s="7"/>
      <c r="O98" s="7" t="n">
        <f aca="false">O94+1</f>
        <v>2036</v>
      </c>
      <c r="P98" s="9" t="n">
        <f aca="false">'Low scenario'!AG101</f>
        <v>6710752285.27734</v>
      </c>
      <c r="Q98" s="9" t="n">
        <f aca="false">P98/$B$14*100</f>
        <v>130.956225006475</v>
      </c>
      <c r="R98" s="7"/>
      <c r="S98" s="3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7347744206.8398</v>
      </c>
      <c r="F99" s="6" t="n">
        <f aca="false">E99/$B$14*100</f>
        <v>143.386732624891</v>
      </c>
      <c r="G99" s="7"/>
      <c r="H99" s="3" t="n">
        <f aca="false">H98</f>
        <v>52</v>
      </c>
      <c r="K99" s="6" t="n">
        <f aca="false">'High scenario'!AG102</f>
        <v>8302539684.26919</v>
      </c>
      <c r="L99" s="6" t="n">
        <f aca="false">K99/$B$14*100</f>
        <v>162.018982194246</v>
      </c>
      <c r="M99" s="7"/>
      <c r="O99" s="5" t="n">
        <f aca="false">O95+1</f>
        <v>2037</v>
      </c>
      <c r="P99" s="6" t="n">
        <f aca="false">'Low scenario'!AG102</f>
        <v>6751847397.63758</v>
      </c>
      <c r="Q99" s="6" t="n">
        <f aca="false">P99/$B$14*100</f>
        <v>131.758170980956</v>
      </c>
      <c r="R99" s="7"/>
      <c r="S99" s="3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7406128864.21042</v>
      </c>
      <c r="F100" s="9" t="n">
        <f aca="false">E100/$B$14*100</f>
        <v>144.526073491984</v>
      </c>
      <c r="G100" s="7"/>
      <c r="H100" s="3" t="n">
        <f aca="false">H99</f>
        <v>52</v>
      </c>
      <c r="K100" s="9" t="n">
        <f aca="false">'High scenario'!AG103</f>
        <v>8307961896.17746</v>
      </c>
      <c r="L100" s="9" t="n">
        <f aca="false">K100/$B$14*100</f>
        <v>162.124793342163</v>
      </c>
      <c r="M100" s="7"/>
      <c r="O100" s="7" t="n">
        <f aca="false">O96+1</f>
        <v>2037</v>
      </c>
      <c r="P100" s="9" t="n">
        <f aca="false">'Low scenario'!AG103</f>
        <v>6759969573.10956</v>
      </c>
      <c r="Q100" s="9" t="n">
        <f aca="false">P100/$B$14*100</f>
        <v>131.916670265899</v>
      </c>
      <c r="R100" s="7"/>
      <c r="S100" s="3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7474636592.09639</v>
      </c>
      <c r="F101" s="9" t="n">
        <f aca="false">E101/$B$14*100</f>
        <v>145.862959886584</v>
      </c>
      <c r="G101" s="10" t="n">
        <f aca="false">AVERAGE(E99:E102)/AVERAGE(E95:E98)-1</f>
        <v>0.0219893217184306</v>
      </c>
      <c r="H101" s="3" t="n">
        <f aca="false">H100</f>
        <v>52</v>
      </c>
      <c r="K101" s="9" t="n">
        <f aca="false">'High scenario'!AG104</f>
        <v>8358083947.25912</v>
      </c>
      <c r="L101" s="9" t="n">
        <f aca="false">K101/$B$14*100</f>
        <v>163.102894502839</v>
      </c>
      <c r="M101" s="10" t="n">
        <f aca="false">AVERAGE(K99:K102)/AVERAGE(K95:K98)-1</f>
        <v>0.0169640542418745</v>
      </c>
      <c r="O101" s="7" t="n">
        <f aca="false">O97+1</f>
        <v>2037</v>
      </c>
      <c r="P101" s="9" t="n">
        <f aca="false">'Low scenario'!AG104</f>
        <v>6804414223.87675</v>
      </c>
      <c r="Q101" s="9" t="n">
        <f aca="false">P101/$B$14*100</f>
        <v>132.783980433043</v>
      </c>
      <c r="R101" s="10" t="n">
        <f aca="false">AVERAGE(P99:P102)/AVERAGE(P95:P98)-1</f>
        <v>0.0117107614690792</v>
      </c>
      <c r="S101" s="3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7524780343.22755</v>
      </c>
      <c r="F102" s="9" t="n">
        <f aca="false">E102/$B$14*100</f>
        <v>146.841484510448</v>
      </c>
      <c r="G102" s="7"/>
      <c r="H102" s="3" t="n">
        <f aca="false">H101</f>
        <v>52</v>
      </c>
      <c r="K102" s="9" t="n">
        <f aca="false">'High scenario'!AG105</f>
        <v>8409502567.2307</v>
      </c>
      <c r="L102" s="9" t="n">
        <f aca="false">K102/$B$14*100</f>
        <v>164.106297412121</v>
      </c>
      <c r="M102" s="7"/>
      <c r="O102" s="7" t="n">
        <f aca="false">O98+1</f>
        <v>2037</v>
      </c>
      <c r="P102" s="9" t="n">
        <f aca="false">'Low scenario'!AG105</f>
        <v>6797200112.11151</v>
      </c>
      <c r="Q102" s="9" t="n">
        <f aca="false">P102/$B$14*100</f>
        <v>132.643201455755</v>
      </c>
      <c r="R102" s="7"/>
      <c r="S102" s="3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7546783995.63648</v>
      </c>
      <c r="F103" s="6" t="n">
        <f aca="false">E103/$B$14*100</f>
        <v>147.27087232471</v>
      </c>
      <c r="G103" s="7"/>
      <c r="H103" s="3" t="n">
        <f aca="false">H102</f>
        <v>52</v>
      </c>
      <c r="K103" s="6" t="n">
        <f aca="false">'High scenario'!AG106</f>
        <v>8444991668.54327</v>
      </c>
      <c r="L103" s="6" t="n">
        <f aca="false">K103/$B$14*100</f>
        <v>164.798845510933</v>
      </c>
      <c r="M103" s="7"/>
      <c r="O103" s="5" t="n">
        <f aca="false">O99+1</f>
        <v>2038</v>
      </c>
      <c r="P103" s="6" t="n">
        <f aca="false">'Low scenario'!AG106</f>
        <v>6845110138.56141</v>
      </c>
      <c r="Q103" s="6" t="n">
        <f aca="false">P103/$B$14*100</f>
        <v>133.578136309126</v>
      </c>
      <c r="R103" s="7"/>
      <c r="S103" s="3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7569925392.14079</v>
      </c>
      <c r="F104" s="9" t="n">
        <f aca="false">E104/$B$14*100</f>
        <v>147.722462518887</v>
      </c>
      <c r="G104" s="7"/>
      <c r="H104" s="3" t="n">
        <f aca="false">H103</f>
        <v>52</v>
      </c>
      <c r="K104" s="9" t="n">
        <f aca="false">'High scenario'!AG107</f>
        <v>8544982800.58794</v>
      </c>
      <c r="L104" s="9" t="n">
        <f aca="false">K104/$B$14*100</f>
        <v>166.750111275193</v>
      </c>
      <c r="M104" s="7"/>
      <c r="O104" s="7" t="n">
        <f aca="false">O100+1</f>
        <v>2038</v>
      </c>
      <c r="P104" s="9" t="n">
        <f aca="false">'Low scenario'!AG107</f>
        <v>6860558323.68851</v>
      </c>
      <c r="Q104" s="9" t="n">
        <f aca="false">P104/$B$14*100</f>
        <v>133.879598190215</v>
      </c>
      <c r="R104" s="7"/>
      <c r="S104" s="3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7595991623.18284</v>
      </c>
      <c r="F105" s="9" t="n">
        <f aca="false">E105/$B$14*100</f>
        <v>148.231129069566</v>
      </c>
      <c r="G105" s="10" t="n">
        <f aca="false">AVERAGE(E103:E106)/AVERAGE(E99:E102)-1</f>
        <v>0.0198128756689573</v>
      </c>
      <c r="H105" s="3" t="n">
        <f aca="false">H104</f>
        <v>52</v>
      </c>
      <c r="K105" s="9" t="n">
        <f aca="false">'High scenario'!AG108</f>
        <v>8584145636.58271</v>
      </c>
      <c r="L105" s="9" t="n">
        <f aca="false">K105/$B$14*100</f>
        <v>167.514350058627</v>
      </c>
      <c r="M105" s="10" t="n">
        <f aca="false">AVERAGE(K103:K106)/AVERAGE(K99:K102)-1</f>
        <v>0.025019127218243</v>
      </c>
      <c r="O105" s="7" t="n">
        <f aca="false">O101+1</f>
        <v>2038</v>
      </c>
      <c r="P105" s="9" t="n">
        <f aca="false">'Low scenario'!AG108</f>
        <v>6896436334.62383</v>
      </c>
      <c r="Q105" s="9" t="n">
        <f aca="false">P105/$B$14*100</f>
        <v>134.579735622368</v>
      </c>
      <c r="R105" s="10" t="n">
        <f aca="false">AVERAGE(P103:P106)/AVERAGE(P99:P102)-1</f>
        <v>0.0144185476422902</v>
      </c>
      <c r="S105" s="3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7630087231.05277</v>
      </c>
      <c r="F106" s="9" t="n">
        <f aca="false">E106/$B$14*100</f>
        <v>148.896483996426</v>
      </c>
      <c r="G106" s="7"/>
      <c r="H106" s="3" t="n">
        <f aca="false">H105</f>
        <v>52</v>
      </c>
      <c r="K106" s="9" t="n">
        <f aca="false">'High scenario'!AG109</f>
        <v>8639058621.57149</v>
      </c>
      <c r="L106" s="9" t="n">
        <f aca="false">K106/$B$14*100</f>
        <v>168.585943363262</v>
      </c>
      <c r="M106" s="7"/>
      <c r="O106" s="7" t="n">
        <f aca="false">O102+1</f>
        <v>2038</v>
      </c>
      <c r="P106" s="9" t="n">
        <f aca="false">'Low scenario'!AG109</f>
        <v>6902262810.90378</v>
      </c>
      <c r="Q106" s="9" t="n">
        <f aca="false">P106/$B$14*100</f>
        <v>134.693435742158</v>
      </c>
      <c r="R106" s="7"/>
      <c r="S106" s="3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7657016880.99643</v>
      </c>
      <c r="F107" s="6" t="n">
        <f aca="false">E107/$B$14*100</f>
        <v>149.421999638705</v>
      </c>
      <c r="G107" s="7"/>
      <c r="H107" s="3" t="n">
        <f aca="false">H106</f>
        <v>52</v>
      </c>
      <c r="K107" s="6" t="n">
        <f aca="false">'High scenario'!AG110</f>
        <v>8675746513.26411</v>
      </c>
      <c r="L107" s="6" t="n">
        <f aca="false">K107/$B$14*100</f>
        <v>169.301885122884</v>
      </c>
      <c r="M107" s="7"/>
      <c r="O107" s="5" t="n">
        <f aca="false">O103+1</f>
        <v>2039</v>
      </c>
      <c r="P107" s="6" t="n">
        <f aca="false">'Low scenario'!AG110</f>
        <v>6887663532.46576</v>
      </c>
      <c r="Q107" s="6" t="n">
        <f aca="false">P107/$B$14*100</f>
        <v>134.408539755719</v>
      </c>
      <c r="R107" s="7"/>
      <c r="S107" s="3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7692318317.33673</v>
      </c>
      <c r="F108" s="9" t="n">
        <f aca="false">E108/$B$14*100</f>
        <v>150.110885570402</v>
      </c>
      <c r="G108" s="7"/>
      <c r="H108" s="3" t="n">
        <f aca="false">H107</f>
        <v>52</v>
      </c>
      <c r="K108" s="9" t="n">
        <f aca="false">'High scenario'!AG111</f>
        <v>8712680211.09396</v>
      </c>
      <c r="L108" s="9" t="n">
        <f aca="false">K108/$B$14*100</f>
        <v>170.022623638883</v>
      </c>
      <c r="M108" s="7"/>
      <c r="O108" s="7" t="n">
        <f aca="false">O104+1</f>
        <v>2039</v>
      </c>
      <c r="P108" s="9" t="n">
        <f aca="false">'Low scenario'!AG111</f>
        <v>6911629658.94761</v>
      </c>
      <c r="Q108" s="9" t="n">
        <f aca="false">P108/$B$14*100</f>
        <v>134.876224050813</v>
      </c>
      <c r="R108" s="7"/>
      <c r="S108" s="3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7723847282.55855</v>
      </c>
      <c r="F109" s="9" t="n">
        <f aca="false">E109/$B$14*100</f>
        <v>150.726154036334</v>
      </c>
      <c r="G109" s="10" t="n">
        <f aca="false">AVERAGE(E107:E110)/AVERAGE(E103:E106)-1</f>
        <v>0.0156707817168666</v>
      </c>
      <c r="H109" s="3" t="n">
        <f aca="false">H108</f>
        <v>52</v>
      </c>
      <c r="K109" s="9" t="n">
        <f aca="false">'High scenario'!AG112</f>
        <v>8772151785.5978</v>
      </c>
      <c r="L109" s="9" t="n">
        <f aca="false">K109/$B$14*100</f>
        <v>171.183175028822</v>
      </c>
      <c r="M109" s="10" t="n">
        <f aca="false">AVERAGE(K107:K110)/AVERAGE(K103:K106)-1</f>
        <v>0.0240806622847136</v>
      </c>
      <c r="O109" s="7" t="n">
        <f aca="false">O105+1</f>
        <v>2039</v>
      </c>
      <c r="P109" s="9" t="n">
        <f aca="false">'Low scenario'!AG112</f>
        <v>6909924488.72042</v>
      </c>
      <c r="Q109" s="9" t="n">
        <f aca="false">P109/$B$14*100</f>
        <v>134.842948697104</v>
      </c>
      <c r="R109" s="10" t="n">
        <f aca="false">AVERAGE(P107:P110)/AVERAGE(P103:P106)-1</f>
        <v>0.00439492835618127</v>
      </c>
      <c r="S109" s="3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7745100972.34285</v>
      </c>
      <c r="F110" s="9" t="n">
        <f aca="false">E110/$B$14*100</f>
        <v>151.140906788826</v>
      </c>
      <c r="G110" s="7"/>
      <c r="H110" s="3" t="n">
        <f aca="false">H109</f>
        <v>52</v>
      </c>
      <c r="K110" s="9" t="n">
        <f aca="false">'High scenario'!AG113</f>
        <v>8876476219.94785</v>
      </c>
      <c r="L110" s="9" t="n">
        <f aca="false">K110/$B$14*100</f>
        <v>173.219002536327</v>
      </c>
      <c r="M110" s="7"/>
      <c r="O110" s="7" t="n">
        <f aca="false">O106+1</f>
        <v>2039</v>
      </c>
      <c r="P110" s="9" t="n">
        <f aca="false">'Low scenario'!AG113</f>
        <v>6916029652.762</v>
      </c>
      <c r="Q110" s="9" t="n">
        <f aca="false">P110/$B$14*100</f>
        <v>134.962087238052</v>
      </c>
      <c r="R110" s="7"/>
      <c r="S110" s="3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7768513412.83072</v>
      </c>
      <c r="F111" s="6" t="n">
        <f aca="false">E111/$B$14*100</f>
        <v>151.597786240509</v>
      </c>
      <c r="G111" s="7"/>
      <c r="H111" s="3" t="n">
        <f aca="false">H110</f>
        <v>52</v>
      </c>
      <c r="K111" s="6" t="n">
        <f aca="false">'High scenario'!AG114</f>
        <v>8937145626.48542</v>
      </c>
      <c r="L111" s="6" t="n">
        <f aca="false">K111/$B$14*100</f>
        <v>174.402928885534</v>
      </c>
      <c r="M111" s="7"/>
      <c r="O111" s="5" t="n">
        <f aca="false">O107+1</f>
        <v>2040</v>
      </c>
      <c r="P111" s="6" t="n">
        <f aca="false">'Low scenario'!AG114</f>
        <v>6937610312.1843</v>
      </c>
      <c r="Q111" s="6" t="n">
        <f aca="false">P111/$B$14*100</f>
        <v>135.383220602979</v>
      </c>
      <c r="R111" s="7"/>
      <c r="S111" s="3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7834780560.42027</v>
      </c>
      <c r="F112" s="9" t="n">
        <f aca="false">E112/$B$14*100</f>
        <v>152.890949081479</v>
      </c>
      <c r="G112" s="7"/>
      <c r="H112" s="3" t="n">
        <f aca="false">H111</f>
        <v>52</v>
      </c>
      <c r="K112" s="9" t="n">
        <f aca="false">'High scenario'!AG115</f>
        <v>9016074568.85042</v>
      </c>
      <c r="L112" s="9" t="n">
        <f aca="false">K112/$B$14*100</f>
        <v>175.943178904679</v>
      </c>
      <c r="M112" s="7"/>
      <c r="O112" s="7" t="n">
        <f aca="false">O108+1</f>
        <v>2040</v>
      </c>
      <c r="P112" s="9" t="n">
        <f aca="false">'Low scenario'!AG115</f>
        <v>6909112117.37384</v>
      </c>
      <c r="Q112" s="9" t="n">
        <f aca="false">P112/$B$14*100</f>
        <v>134.827095767309</v>
      </c>
      <c r="R112" s="7"/>
      <c r="S112" s="3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7812980304.71378</v>
      </c>
      <c r="F113" s="9" t="n">
        <f aca="false">E113/$B$14*100</f>
        <v>152.465530429421</v>
      </c>
      <c r="G113" s="10" t="n">
        <f aca="false">AVERAGE(E111:E114)/AVERAGE(E107:E110)-1</f>
        <v>0.0145999927267269</v>
      </c>
      <c r="H113" s="3" t="n">
        <f aca="false">H112</f>
        <v>52</v>
      </c>
      <c r="K113" s="9" t="n">
        <f aca="false">'High scenario'!AG116</f>
        <v>9026287266.88228</v>
      </c>
      <c r="L113" s="9" t="n">
        <f aca="false">K113/$B$14*100</f>
        <v>176.142473458334</v>
      </c>
      <c r="M113" s="10" t="n">
        <f aca="false">AVERAGE(K111:K114)/AVERAGE(K107:K110)-1</f>
        <v>0.0292487365018745</v>
      </c>
      <c r="O113" s="7" t="n">
        <f aca="false">O109+1</f>
        <v>2040</v>
      </c>
      <c r="P113" s="9" t="n">
        <f aca="false">'Low scenario'!AG116</f>
        <v>6909160904.73745</v>
      </c>
      <c r="Q113" s="9" t="n">
        <f aca="false">P113/$B$14*100</f>
        <v>134.82804782286</v>
      </c>
      <c r="R113" s="10" t="n">
        <f aca="false">AVERAGE(P111:P114)/AVERAGE(P107:P110)-1</f>
        <v>0.00165173921664308</v>
      </c>
      <c r="S113" s="3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7851955889.53723</v>
      </c>
      <c r="F114" s="9" t="n">
        <f aca="false">E114/$B$14*100</f>
        <v>153.226115120812</v>
      </c>
      <c r="G114" s="7"/>
      <c r="H114" s="3" t="n">
        <f aca="false">H113</f>
        <v>52</v>
      </c>
      <c r="K114" s="9" t="n">
        <f aca="false">'High scenario'!AG117</f>
        <v>9082336849.2823</v>
      </c>
      <c r="L114" s="9" t="n">
        <f aca="false">K114/$B$14*100</f>
        <v>177.236246766045</v>
      </c>
      <c r="M114" s="7"/>
      <c r="O114" s="7" t="n">
        <f aca="false">O110+1</f>
        <v>2040</v>
      </c>
      <c r="P114" s="9" t="n">
        <f aca="false">'Low scenario'!AG117</f>
        <v>6914993702.9894</v>
      </c>
      <c r="Q114" s="9" t="n">
        <f aca="false">P114/$B$14*100</f>
        <v>134.941871312065</v>
      </c>
      <c r="R114" s="7"/>
      <c r="S114" s="3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6</v>
      </c>
      <c r="K120" s="13"/>
      <c r="P120" s="0" t="s">
        <v>7</v>
      </c>
    </row>
    <row r="121" customFormat="false" ht="12.8" hidden="false" customHeight="false" outlineLevel="0" collapsed="false">
      <c r="K121" s="13"/>
      <c r="W121" s="0" t="s">
        <v>8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3"/>
  <sheetViews>
    <sheetView showFormulas="false" showGridLines="true" showRowColHeaders="true" showZeros="true" rightToLeft="false" tabSelected="true" showOutlineSymbols="true" defaultGridColor="true" view="normal" topLeftCell="S1" colorId="64" zoomScale="75" zoomScaleNormal="75" zoomScalePageLayoutView="100" workbookViewId="0">
      <selection pane="topLeft" activeCell="E29" activeCellId="0" sqref="E29"/>
    </sheetView>
  </sheetViews>
  <sheetFormatPr defaultColWidth="11.5703125" defaultRowHeight="12.8" zeroHeight="false" outlineLevelRow="0" outlineLevelCol="0"/>
  <sheetData>
    <row r="1" customFormat="false" ht="91.7" hidden="false" customHeight="false" outlineLevel="0" collapsed="false">
      <c r="A1" s="95"/>
      <c r="B1" s="96" t="s">
        <v>122</v>
      </c>
      <c r="C1" s="97" t="s">
        <v>0</v>
      </c>
      <c r="D1" s="97" t="s">
        <v>128</v>
      </c>
      <c r="E1" s="97" t="s">
        <v>124</v>
      </c>
      <c r="F1" s="97" t="s">
        <v>129</v>
      </c>
      <c r="G1" s="97" t="s">
        <v>126</v>
      </c>
      <c r="H1" s="97" t="s">
        <v>130</v>
      </c>
      <c r="I1" s="97"/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  <c r="I2" s="95"/>
    </row>
    <row r="3" customFormat="false" ht="15" hidden="false" customHeight="false" outlineLevel="0" collapsed="false">
      <c r="A3" s="98" t="n">
        <v>1993</v>
      </c>
      <c r="B3" s="99" t="n">
        <v>-0.000446069275463893</v>
      </c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1994</v>
      </c>
      <c r="B4" s="100" t="n">
        <v>-0.0130853294610615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1995</v>
      </c>
      <c r="B5" s="99" t="n">
        <v>-0.00637934959758819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1996</v>
      </c>
      <c r="B6" s="100" t="n">
        <v>-0.00528730473079139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1997</v>
      </c>
      <c r="B7" s="99" t="n">
        <v>-0.00315594528811225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1998</v>
      </c>
      <c r="B8" s="100" t="n">
        <v>-0.00266006212398561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1999</v>
      </c>
      <c r="B9" s="99" t="n">
        <v>-0.0077596880146275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2000</v>
      </c>
      <c r="B10" s="100" t="n">
        <v>-0.00673854445377408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2001</v>
      </c>
      <c r="B11" s="99" t="n">
        <v>-0.0101649287372602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2002</v>
      </c>
      <c r="B12" s="100" t="n">
        <v>-0.0114398617982835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2003</v>
      </c>
      <c r="B13" s="99" t="n">
        <v>-0.00492707399415027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2004</v>
      </c>
      <c r="B14" s="100" t="n">
        <v>0.00382133245719463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2005</v>
      </c>
      <c r="B15" s="99" t="n">
        <v>0.00757769102751198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2006</v>
      </c>
      <c r="B16" s="100" t="n">
        <v>0.00917791831736937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2007</v>
      </c>
      <c r="B17" s="99" t="n">
        <v>0.0108470293692913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2008</v>
      </c>
      <c r="B18" s="100" t="n">
        <v>0.00473047402209589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2009</v>
      </c>
      <c r="B19" s="99" t="n">
        <v>0.00347884656778641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2010</v>
      </c>
      <c r="B20" s="100" t="n">
        <v>0.00411235591593429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2011</v>
      </c>
      <c r="B21" s="99" t="n">
        <v>0.00326307905881009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2012</v>
      </c>
      <c r="B22" s="100" t="n">
        <v>0.00105161751029002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2013</v>
      </c>
      <c r="B23" s="99" t="n">
        <v>-0.000951668558161176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2014</v>
      </c>
      <c r="B24" s="100" t="n">
        <v>-0.00129286375596846</v>
      </c>
      <c r="C24" s="101" t="n">
        <f aca="false">'Central scenario'!AL3+SUM($C104:$J104)-$H104-$F104-SUM($K104:$Q104)</f>
        <v>0.00115825366281495</v>
      </c>
      <c r="D24" s="102"/>
      <c r="E24" s="95"/>
      <c r="F24" s="95"/>
      <c r="G24" s="107"/>
      <c r="H24" s="95"/>
      <c r="I24" s="95"/>
    </row>
    <row r="25" customFormat="false" ht="15" hidden="false" customHeight="false" outlineLevel="0" collapsed="false">
      <c r="A25" s="98" t="n">
        <v>2015</v>
      </c>
      <c r="B25" s="99" t="n">
        <v>-0.00750733306177321</v>
      </c>
      <c r="C25" s="101" t="n">
        <f aca="false">'Central scenario'!AL4+SUM($C105:$J105)-$H105-$F105-SUM($K105:$Q105)</f>
        <v>-0.0116513100764573</v>
      </c>
      <c r="D25" s="102"/>
      <c r="E25" s="95"/>
      <c r="F25" s="95"/>
      <c r="G25" s="95"/>
      <c r="H25" s="95"/>
      <c r="I25" s="95"/>
    </row>
    <row r="26" customFormat="false" ht="15" hidden="false" customHeight="false" outlineLevel="0" collapsed="false">
      <c r="A26" s="98" t="n">
        <v>2016</v>
      </c>
      <c r="B26" s="100" t="n">
        <v>-0.0203467996958489</v>
      </c>
      <c r="C26" s="101" t="n">
        <f aca="false">'Central scenario'!AL5+SUM($C106:$J106)-$H106-$F106-SUM($K106:$Q106)</f>
        <v>-0.0153813483661032</v>
      </c>
      <c r="D26" s="101" t="n">
        <f aca="false">'Central scenario'!BO5+SUM($C106:$J106)-$H106-$F106-SUM($K106:$R106)</f>
        <v>-0.019225393959937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2017</v>
      </c>
      <c r="B27" s="99" t="n">
        <v>-0.0239156686325395</v>
      </c>
      <c r="C27" s="101" t="n">
        <f aca="false">'Central scenario'!AL6+SUM($C107:$J107)-$H107-$F107-SUM($K107:$Q107)</f>
        <v>-0.0181552597891607</v>
      </c>
      <c r="D27" s="101" t="n">
        <f aca="false">'Central scenario'!BO6+SUM($C107:$J107)-$H107-$F107-SUM($K107:$R107)</f>
        <v>-0.0260235820966923</v>
      </c>
      <c r="E27" s="104"/>
      <c r="F27" s="103"/>
      <c r="G27" s="103"/>
      <c r="H27" s="103"/>
      <c r="I27" s="103"/>
    </row>
    <row r="28" customFormat="false" ht="15" hidden="false" customHeight="false" outlineLevel="0" collapsed="false">
      <c r="A28" s="98" t="n">
        <v>2018</v>
      </c>
      <c r="B28" s="100" t="n">
        <v>-0.019363098915625</v>
      </c>
      <c r="C28" s="101" t="n">
        <f aca="false">'Central scenario'!$AL7+SUM($C108:$J108)-$F108-SUM($K108:$Q108)</f>
        <v>-0.00905067992232212</v>
      </c>
      <c r="D28" s="101" t="n">
        <f aca="false">'Central scenario'!BO7+SUM($C108:$J108)-$F108-SUM($K108:$R108)</f>
        <v>-0.0215448478775357</v>
      </c>
      <c r="E28" s="103"/>
      <c r="F28" s="103"/>
      <c r="G28" s="103"/>
      <c r="H28" s="103"/>
      <c r="I28" s="103"/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scenario'!$AL8+SUM($D$112:$J$112)-SUM($K$112:$Q$112)</f>
        <v>-0.0143847161683463</v>
      </c>
      <c r="D29" s="101" t="n">
        <f aca="false">'Central scenario'!$BO8+SUM($D$112:$J$112)-SUM($K$112:$Q$112)-$I$112*12/15</f>
        <v>-0.0276916092479832</v>
      </c>
      <c r="E29" s="103" t="n">
        <f aca="false">'Low scenario'!$AL8+SUM($D$112:$J$112)-SUM($K$112:$Q$112)</f>
        <v>-0.014339537465681</v>
      </c>
      <c r="F29" s="103" t="n">
        <f aca="false">'Low scenario'!$BO8+SUM($D$112:$J$112)-SUM($K$112:$Q$112)-$I$112*12/15</f>
        <v>-0.0276464305453178</v>
      </c>
      <c r="G29" s="103" t="n">
        <f aca="false">'High scenario'!$AL8+SUM($D$112:$J$112)-SUM($K$112:$Q$112)</f>
        <v>-0.014339392808146</v>
      </c>
      <c r="H29" s="103" t="n">
        <f aca="false">'High scenario'!$BO8+SUM($D$112:$J$112)-SUM($K$112:$Q$112)-$I$112*12/15</f>
        <v>-0.0276462858877828</v>
      </c>
      <c r="I29" s="103"/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scenario'!$AL9+SUM($D$112:$J$112)-SUM($K$112:$Q$112)</f>
        <v>-0.0277733046889023</v>
      </c>
      <c r="D30" s="101" t="n">
        <f aca="false">'Central scenario'!$BO9+SUM($D$112:$J$112)-SUM($K$112:$Q$112)-$I$112</f>
        <v>-0.0447129142921187</v>
      </c>
      <c r="E30" s="103" t="n">
        <f aca="false">'Low scenario'!$AL9+SUM($D$112:$J$112)-SUM($K$112:$Q$112)</f>
        <v>-0.0269385474019812</v>
      </c>
      <c r="F30" s="103" t="n">
        <f aca="false">'Low scenario'!$BO9+SUM($D$112:$J$112)-SUM($K$112:$Q$112)-$I$112</f>
        <v>-0.0438555825745535</v>
      </c>
      <c r="G30" s="103" t="n">
        <f aca="false">'High scenario'!$AL9+SUM($D$112:$J$112)-SUM($K$112:$Q$112)</f>
        <v>-0.0271014552965585</v>
      </c>
      <c r="H30" s="103" t="n">
        <f aca="false">'High scenario'!$BO9+SUM($D$112:$J$112)-SUM($K$112:$Q$112)-$I$112</f>
        <v>-0.0440425103764817</v>
      </c>
      <c r="I30" s="103"/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scenario'!$AL10+SUM($D$112:$J$112)-SUM($K$112:$Q$112)</f>
        <v>-0.0214312660322725</v>
      </c>
      <c r="D31" s="101" t="n">
        <f aca="false">'Central scenario'!$BO10+SUM($D$112:$J$112)-SUM($K$112:$Q$112)-$I$112</f>
        <v>-0.0387417380554779</v>
      </c>
      <c r="E31" s="103" t="n">
        <f aca="false">'Low scenario'!$AL10+SUM($D$112:$J$112)-SUM($K$112:$Q$112)</f>
        <v>-0.0242090959454877</v>
      </c>
      <c r="F31" s="103" t="n">
        <f aca="false">'Low scenario'!$BO10+SUM($D$112:$J$112)-SUM($K$112:$Q$112)-$I$112</f>
        <v>-0.0415028191635531</v>
      </c>
      <c r="G31" s="103" t="n">
        <f aca="false">'High scenario'!$AL10+SUM($D$112:$J$112)-SUM($K$112:$Q$112)</f>
        <v>-0.0167135026936272</v>
      </c>
      <c r="H31" s="103" t="n">
        <f aca="false">'High scenario'!$BO10+SUM($D$112:$J$112)-SUM($K$112:$Q$112)-$I$112</f>
        <v>-0.0339581993787011</v>
      </c>
      <c r="I31" s="103"/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scenario'!$AL11+SUM($D$112:$J$112)-SUM($K$112:$Q$112)</f>
        <v>-0.0224425032758126</v>
      </c>
      <c r="D32" s="101" t="n">
        <f aca="false">'Central scenario'!$BO11+SUM($D$112:$J$112)-SUM($K$112:$Q$112)-$I$112</f>
        <v>-0.0401904400647044</v>
      </c>
      <c r="E32" s="103" t="n">
        <f aca="false">'Low scenario'!$AL11+SUM($D$112:$J$112)-SUM($K$112:$Q$112)</f>
        <v>-0.0253754385755002</v>
      </c>
      <c r="F32" s="103" t="n">
        <f aca="false">'Low scenario'!$BO11+SUM($D$112:$J$112)-SUM($K$112:$Q$112)-$I$112</f>
        <v>-0.0431003676266866</v>
      </c>
      <c r="G32" s="103" t="n">
        <f aca="false">'High scenario'!$AL11+SUM($D$112:$J$112)-SUM($K$112:$Q$112)</f>
        <v>-0.0162642599831229</v>
      </c>
      <c r="H32" s="103" t="n">
        <f aca="false">'High scenario'!$BO11+SUM($D$112:$J$112)-SUM($K$112:$Q$112)-$I$112</f>
        <v>-0.0339405228269892</v>
      </c>
      <c r="I32" s="103"/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scenario'!$AL12+SUM($D$112:$J$112)-SUM($K$112:$Q$112)</f>
        <v>-0.0217190458602255</v>
      </c>
      <c r="D33" s="101" t="n">
        <f aca="false">'Central scenario'!$BO12+SUM($D$112:$J$112)-SUM($K$112:$Q$112)-$I$112</f>
        <v>-0.0397144181626583</v>
      </c>
      <c r="E33" s="103" t="n">
        <f aca="false">'Low scenario'!$AL12+SUM($D$112:$J$112)-SUM($K$112:$Q$112)</f>
        <v>-0.0231632020059124</v>
      </c>
      <c r="F33" s="103" t="n">
        <f aca="false">'Low scenario'!$BO12+SUM($D$112:$J$112)-SUM($K$112:$Q$112)-$I$112</f>
        <v>-0.0410620428852399</v>
      </c>
      <c r="G33" s="103" t="n">
        <f aca="false">'High scenario'!$AL12+SUM($D$112:$J$112)-SUM($K$112:$Q$112)</f>
        <v>-0.0149778180164459</v>
      </c>
      <c r="H33" s="103" t="n">
        <f aca="false">'High scenario'!$BO12+SUM($D$112:$J$112)-SUM($K$112:$Q$112)-$I$112</f>
        <v>-0.032858788640903</v>
      </c>
      <c r="I33" s="103"/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scenario'!$AL13+SUM($D$112:$J$112)-SUM($K$112:$Q$112)</f>
        <v>-0.0216494659595992</v>
      </c>
      <c r="D34" s="104" t="n">
        <f aca="false">'Central scenario'!$BO13+SUM($D$112:$J$112)-SUM($K$112:$Q$112)-$I$112</f>
        <v>-0.0399972155689517</v>
      </c>
      <c r="E34" s="103" t="n">
        <f aca="false">'Low scenario'!$AL13+SUM($D$112:$J$112)-SUM($K$112:$Q$112)</f>
        <v>-0.0242262047884612</v>
      </c>
      <c r="F34" s="103" t="n">
        <f aca="false">'Low scenario'!$BO13+SUM($D$112:$J$112)-SUM($K$112:$Q$112)-$I$112</f>
        <v>-0.0425737075044051</v>
      </c>
      <c r="G34" s="103" t="n">
        <f aca="false">'High scenario'!$AL13+SUM($D$112:$J$112)-SUM($K$112:$Q$112)</f>
        <v>-0.0137044060443764</v>
      </c>
      <c r="H34" s="103" t="n">
        <f aca="false">'High scenario'!$BO13+SUM($D$112:$J$112)-SUM($K$112:$Q$112)-$I$112</f>
        <v>-0.0318716391756698</v>
      </c>
      <c r="I34" s="103"/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scenario'!$AL14+SUM($D$112:$J$112)-SUM($K$112:$Q$112)</f>
        <v>-0.0212616300112662</v>
      </c>
      <c r="D35" s="105" t="n">
        <f aca="false">'Central scenario'!$BO14+SUM($D$112:$J$112)-SUM($K$112:$Q$112)-$I$112</f>
        <v>-0.0406898638501194</v>
      </c>
      <c r="E35" s="103" t="n">
        <f aca="false">'Low scenario'!$AL14+SUM($D$112:$J$112)-SUM($K$112:$Q$112)</f>
        <v>-0.0237247899505592</v>
      </c>
      <c r="F35" s="103" t="n">
        <f aca="false">'Low scenario'!$BO14+SUM($D$112:$J$112)-SUM($K$112:$Q$112)-$I$112</f>
        <v>-0.0431263528088377</v>
      </c>
      <c r="G35" s="103" t="n">
        <f aca="false">'High scenario'!$AL14+SUM($D$112:$J$112)-SUM($K$112:$Q$112)</f>
        <v>-0.0123475422674716</v>
      </c>
      <c r="H35" s="103" t="n">
        <f aca="false">'High scenario'!$BO14+SUM($D$112:$J$112)-SUM($K$112:$Q$112)-$I$112</f>
        <v>-0.0315225330654603</v>
      </c>
      <c r="I35" s="103"/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scenario'!$AL15+SUM($D$112:$J$112)-SUM($K$112:$Q$112)</f>
        <v>-0.0213648687444669</v>
      </c>
      <c r="D36" s="106" t="n">
        <f aca="false">'Central scenario'!$BO15+SUM($D$112:$J$112)-SUM($K$112:$Q$112)-$I$112</f>
        <v>-0.042153556090663</v>
      </c>
      <c r="E36" s="103" t="n">
        <f aca="false">'Low scenario'!$AL15+SUM($D$112:$J$112)-SUM($K$112:$Q$112)</f>
        <v>-0.0234874322093986</v>
      </c>
      <c r="F36" s="103" t="n">
        <f aca="false">'Low scenario'!$BO15+SUM($D$112:$J$112)-SUM($K$112:$Q$112)-$I$112</f>
        <v>-0.044203741366284</v>
      </c>
      <c r="G36" s="103" t="n">
        <f aca="false">'High scenario'!$AL15+SUM($D$112:$J$112)-SUM($K$112:$Q$112)</f>
        <v>-0.0120149080948052</v>
      </c>
      <c r="H36" s="103" t="n">
        <f aca="false">'High scenario'!$BO15+SUM($D$112:$J$112)-SUM($K$112:$Q$112)-$I$112</f>
        <v>-0.0324164442226321</v>
      </c>
      <c r="I36" s="103"/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scenario'!$AL16+SUM($D$112:$J$112)-SUM($K$112:$Q$112)</f>
        <v>-0.0194609914549059</v>
      </c>
      <c r="D37" s="106" t="n">
        <f aca="false">'Central scenario'!$BO16+SUM($D$112:$J$112)-SUM($K$112:$Q$112)-$I$112</f>
        <v>-0.0411065712270185</v>
      </c>
      <c r="E37" s="103" t="n">
        <f aca="false">'Low scenario'!$AL16+SUM($D$112:$J$112)-SUM($K$112:$Q$112)</f>
        <v>-0.0226409833706685</v>
      </c>
      <c r="F37" s="103" t="n">
        <f aca="false">'Low scenario'!$BO16+SUM($D$112:$J$112)-SUM($K$112:$Q$112)-$I$112</f>
        <v>-0.0443594914838457</v>
      </c>
      <c r="G37" s="103" t="n">
        <f aca="false">'High scenario'!$AL16+SUM($D$112:$J$112)-SUM($K$112:$Q$112)</f>
        <v>-0.0094497004744927</v>
      </c>
      <c r="H37" s="103" t="n">
        <f aca="false">'High scenario'!$BO16+SUM($D$112:$J$112)-SUM($K$112:$Q$112)-$I$112</f>
        <v>-0.0307103872863465</v>
      </c>
      <c r="I37" s="103"/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scenario'!$AL17+SUM($D$112:$J$112)-SUM($K$112:$Q$112)</f>
        <v>-0.0158343513324592</v>
      </c>
      <c r="D38" s="106" t="n">
        <f aca="false">'Central scenario'!$BO17+SUM($D$112:$J$112)-SUM($K$112:$Q$112)-$I$112</f>
        <v>-0.0384135501669998</v>
      </c>
      <c r="E38" s="103" t="n">
        <f aca="false">'Low scenario'!$AL17+SUM($D$112:$J$112)-SUM($K$112:$Q$112)</f>
        <v>-0.0221311944453515</v>
      </c>
      <c r="F38" s="103" t="n">
        <f aca="false">'Low scenario'!$BO17+SUM($D$112:$J$112)-SUM($K$112:$Q$112)-$I$112</f>
        <v>-0.0446943119406291</v>
      </c>
      <c r="G38" s="103" t="n">
        <f aca="false">'High scenario'!$AL17+SUM($D$112:$J$112)-SUM($K$112:$Q$112)</f>
        <v>-0.00657835873771</v>
      </c>
      <c r="H38" s="103" t="n">
        <f aca="false">'High scenario'!$BO17+SUM($D$112:$J$112)-SUM($K$112:$Q$112)-$I$112</f>
        <v>-0.0288470150988762</v>
      </c>
      <c r="I38" s="103"/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scenario'!$AL18+SUM($D$112:$J$112)-SUM($K$112:$Q$112)</f>
        <v>-0.0140785802145243</v>
      </c>
      <c r="D39" s="105" t="n">
        <f aca="false">'Central scenario'!$BO18+SUM($D$112:$J$112)-SUM($K$112:$Q$112)-$I$112</f>
        <v>-0.0376635222093178</v>
      </c>
      <c r="E39" s="103" t="n">
        <f aca="false">'Low scenario'!$AL18+SUM($D$112:$J$112)-SUM($K$112:$Q$112)</f>
        <v>-0.0216237783169028</v>
      </c>
      <c r="F39" s="103" t="n">
        <f aca="false">'Low scenario'!$BO18+SUM($D$112:$J$112)-SUM($K$112:$Q$112)-$I$112</f>
        <v>-0.0451627041167363</v>
      </c>
      <c r="G39" s="103" t="n">
        <f aca="false">'High scenario'!$AL18+SUM($D$112:$J$112)-SUM($K$112:$Q$112)</f>
        <v>-0.00346890670860943</v>
      </c>
      <c r="H39" s="103" t="n">
        <f aca="false">'High scenario'!$BO18+SUM($D$112:$J$112)-SUM($K$112:$Q$112)-$I$112</f>
        <v>-0.0265042441931541</v>
      </c>
      <c r="I39" s="103"/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scenario'!$AL19+SUM($D$112:$J$112)-SUM($K$112:$Q$112)</f>
        <v>-0.0127878620630174</v>
      </c>
      <c r="D40" s="106" t="n">
        <f aca="false">'Central scenario'!$BO19+SUM($D$112:$J$112)-SUM($K$112:$Q$112)-$I$112</f>
        <v>-0.0371766156601327</v>
      </c>
      <c r="E40" s="103" t="n">
        <f aca="false">'Low scenario'!$AL19+SUM($D$112:$J$112)-SUM($K$112:$Q$112)</f>
        <v>-0.0211280415015624</v>
      </c>
      <c r="F40" s="103" t="n">
        <f aca="false">'Low scenario'!$BO19+SUM($D$112:$J$112)-SUM($K$112:$Q$112)-$I$112</f>
        <v>-0.0454263048447558</v>
      </c>
      <c r="G40" s="103" t="n">
        <f aca="false">'High scenario'!$AL19+SUM($D$112:$J$112)-SUM($K$112:$Q$112)</f>
        <v>-0.00151021257057082</v>
      </c>
      <c r="H40" s="103" t="n">
        <f aca="false">'High scenario'!$BO19+SUM($D$112:$J$112)-SUM($K$112:$Q$112)-$I$112</f>
        <v>-0.0251425426149013</v>
      </c>
      <c r="I40" s="103"/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scenario'!$AL20+SUM($D$112:$J$112)-SUM($K$112:$Q$112)</f>
        <v>-0.0111573388698406</v>
      </c>
      <c r="D41" s="106" t="n">
        <f aca="false">'Central scenario'!$BO20+SUM($D$112:$J$112)-SUM($K$112:$Q$112)-$I$112</f>
        <v>-0.036102829520388</v>
      </c>
      <c r="E41" s="103" t="n">
        <f aca="false">'Low scenario'!$AL20+SUM($D$112:$J$112)-SUM($K$112:$Q$112)</f>
        <v>-0.0201259617501344</v>
      </c>
      <c r="F41" s="103" t="n">
        <f aca="false">'Low scenario'!$BO20+SUM($D$112:$J$112)-SUM($K$112:$Q$112)-$I$112</f>
        <v>-0.0452680214195497</v>
      </c>
      <c r="G41" s="103" t="n">
        <f aca="false">'High scenario'!$AL20+SUM($D$112:$J$112)-SUM($K$112:$Q$112)</f>
        <v>8.98973942752429E-005</v>
      </c>
      <c r="H41" s="103" t="n">
        <f aca="false">'High scenario'!$BO20+SUM($D$112:$J$112)-SUM($K$112:$Q$112)-$I$112</f>
        <v>-0.0241415088230344</v>
      </c>
      <c r="I41" s="103"/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scenario'!$AL21+SUM($D$112:$J$112)-SUM($K$112:$Q$112)</f>
        <v>-0.00928838485968802</v>
      </c>
      <c r="D42" s="106" t="n">
        <f aca="false">'Central scenario'!$BO21+SUM($D$112:$J$112)-SUM($K$112:$Q$112)-$I$112</f>
        <v>-0.0350239536517436</v>
      </c>
      <c r="E42" s="103" t="n">
        <f aca="false">'Low scenario'!$AL21+SUM($D$112:$J$112)-SUM($K$112:$Q$112)</f>
        <v>-0.0195972519484941</v>
      </c>
      <c r="F42" s="103" t="n">
        <f aca="false">'Low scenario'!$BO21+SUM($D$112:$J$112)-SUM($K$112:$Q$112)-$I$112</f>
        <v>-0.0458392758067114</v>
      </c>
      <c r="G42" s="103" t="n">
        <f aca="false">'High scenario'!$AL21+SUM($D$112:$J$112)-SUM($K$112:$Q$112)</f>
        <v>0.00265383358980823</v>
      </c>
      <c r="H42" s="103" t="n">
        <f aca="false">'High scenario'!$BO21+SUM($D$112:$J$112)-SUM($K$112:$Q$112)-$I$112</f>
        <v>-0.0223972044876806</v>
      </c>
      <c r="I42" s="103"/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scenario'!$AL22+SUM($D$112:$J$112)-SUM($K$112:$Q$112)</f>
        <v>-0.00752369369055861</v>
      </c>
      <c r="D43" s="105" t="n">
        <f aca="false">'Central scenario'!$BO22+SUM($D$112:$J$112)-SUM($K$112:$Q$112)-$I$112</f>
        <v>-0.0341309021607232</v>
      </c>
      <c r="E43" s="103" t="n">
        <f aca="false">'Low scenario'!$AL22+SUM($D$112:$J$112)-SUM($K$112:$Q$112)</f>
        <v>-0.0183793172698734</v>
      </c>
      <c r="F43" s="103" t="n">
        <f aca="false">'Low scenario'!$BO22+SUM($D$112:$J$112)-SUM($K$112:$Q$112)-$I$112</f>
        <v>-0.0458325429770141</v>
      </c>
      <c r="G43" s="103" t="n">
        <f aca="false">'High scenario'!$AL22+SUM($D$112:$J$112)-SUM($K$112:$Q$112)</f>
        <v>0.00545065871512116</v>
      </c>
      <c r="H43" s="103" t="n">
        <f aca="false">'High scenario'!$BO22+SUM($D$112:$J$112)-SUM($K$112:$Q$112)-$I$112</f>
        <v>-0.0203334850109545</v>
      </c>
      <c r="I43" s="103"/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scenario'!$AL23+SUM($D$112:$J$112)-SUM($K$112:$Q$112)</f>
        <v>-0.00517896062876519</v>
      </c>
      <c r="D44" s="106" t="n">
        <f aca="false">'Central scenario'!$BO23+SUM($D$112:$J$112)-SUM($K$112:$Q$112)-$I$112</f>
        <v>-0.0325255007978547</v>
      </c>
      <c r="E44" s="103" t="n">
        <f aca="false">'Low scenario'!$AL23+SUM($D$112:$J$112)-SUM($K$112:$Q$112)</f>
        <v>-0.0162162664175561</v>
      </c>
      <c r="F44" s="103" t="n">
        <f aca="false">'Low scenario'!$BO23+SUM($D$112:$J$112)-SUM($K$112:$Q$112)-$I$112</f>
        <v>-0.0446495373910189</v>
      </c>
      <c r="G44" s="103" t="n">
        <f aca="false">'High scenario'!$AL23+SUM($D$112:$J$112)-SUM($K$112:$Q$112)</f>
        <v>0.00734110678636303</v>
      </c>
      <c r="H44" s="103" t="n">
        <f aca="false">'High scenario'!$BO23+SUM($D$112:$J$112)-SUM($K$112:$Q$112)-$I$112</f>
        <v>-0.0188855440576285</v>
      </c>
      <c r="I44" s="103"/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scenario'!$AL24+SUM($D$112:$J$112)-SUM($K$112:$Q$112)</f>
        <v>-0.00369560707384662</v>
      </c>
      <c r="D45" s="106" t="n">
        <f aca="false">'Central scenario'!$BO24+SUM($D$112:$J$112)-SUM($K$112:$Q$112)-$I$112</f>
        <v>-0.0318286004743759</v>
      </c>
      <c r="E45" s="103" t="n">
        <f aca="false">'Low scenario'!$AL24+SUM($D$112:$J$112)-SUM($K$112:$Q$112)</f>
        <v>-0.0148856991010427</v>
      </c>
      <c r="F45" s="103" t="n">
        <f aca="false">'Low scenario'!$BO24+SUM($D$112:$J$112)-SUM($K$112:$Q$112)-$I$112</f>
        <v>-0.0445260940298392</v>
      </c>
      <c r="G45" s="103" t="n">
        <f aca="false">'High scenario'!$AL24+SUM($D$112:$J$112)-SUM($K$112:$Q$112)</f>
        <v>0.00880420314093994</v>
      </c>
      <c r="H45" s="103" t="n">
        <f aca="false">'High scenario'!$BO24+SUM($D$112:$J$112)-SUM($K$112:$Q$112)-$I$112</f>
        <v>-0.0179460746109239</v>
      </c>
      <c r="I45" s="103"/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scenario'!$AL25+SUM($D$112:$J$112)-SUM($K$112:$Q$112)</f>
        <v>-0.00212707833265601</v>
      </c>
      <c r="D46" s="106" t="n">
        <f aca="false">'Central scenario'!$BO25+SUM($D$112:$J$112)-SUM($K$112:$Q$112)-$I$112</f>
        <v>-0.0310125018090911</v>
      </c>
      <c r="E46" s="103" t="n">
        <f aca="false">'Low scenario'!$AL25+SUM($D$112:$J$112)-SUM($K$112:$Q$112)</f>
        <v>-0.0142130363926972</v>
      </c>
      <c r="F46" s="103" t="n">
        <f aca="false">'Low scenario'!$BO25+SUM($D$112:$J$112)-SUM($K$112:$Q$112)-$I$112</f>
        <v>-0.0446497366387598</v>
      </c>
      <c r="G46" s="103" t="n">
        <f aca="false">'High scenario'!$AL25+SUM($D$112:$J$112)-SUM($K$112:$Q$112)</f>
        <v>0.0119204264972992</v>
      </c>
      <c r="H46" s="103" t="n">
        <f aca="false">'High scenario'!$BO25+SUM($D$112:$J$112)-SUM($K$112:$Q$112)-$I$112</f>
        <v>-0.0153526551356591</v>
      </c>
      <c r="I46" s="103"/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scenario'!$AL26+SUM($D$112:$J$112)-SUM($K$112:$Q$112)</f>
        <v>-0.000474055285218</v>
      </c>
      <c r="D47" s="105" t="n">
        <f aca="false">'Central scenario'!$BO26+SUM($D$112:$J$112)-SUM($K$112:$Q$112)-$I$112</f>
        <v>-0.0303239613448897</v>
      </c>
      <c r="E47" s="103" t="n">
        <f aca="false">'Low scenario'!$AL26+SUM($D$112:$J$112)-SUM($K$112:$Q$112)</f>
        <v>-0.0129482334983589</v>
      </c>
      <c r="F47" s="103" t="n">
        <f aca="false">'Low scenario'!$BO26+SUM($D$112:$J$112)-SUM($K$112:$Q$112)-$I$112</f>
        <v>-0.0442223642042884</v>
      </c>
      <c r="G47" s="103" t="n">
        <f aca="false">'High scenario'!$AL26+SUM($D$112:$J$112)-SUM($K$112:$Q$112)</f>
        <v>0.0125152851082907</v>
      </c>
      <c r="H47" s="103" t="n">
        <f aca="false">'High scenario'!$BO26+SUM($D$112:$J$112)-SUM($K$112:$Q$112)-$I$112</f>
        <v>-0.015464372725123</v>
      </c>
      <c r="I47" s="103"/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scenario'!$AL27+SUM($D$112:$J$112)-SUM($K$112:$Q$112)</f>
        <v>0.00152972649757171</v>
      </c>
      <c r="D48" s="106" t="n">
        <f aca="false">'Central scenario'!$BO27+SUM($D$112:$J$112)-SUM($K$112:$Q$112)-$I$112</f>
        <v>-0.0291080071849799</v>
      </c>
      <c r="E48" s="103" t="n">
        <f aca="false">'Low scenario'!$AL27+SUM($D$112:$J$112)-SUM($K$112:$Q$112)</f>
        <v>-0.011549178530956</v>
      </c>
      <c r="F48" s="103" t="n">
        <f aca="false">'Low scenario'!$BO27+SUM($D$112:$J$112)-SUM($K$112:$Q$112)-$I$112</f>
        <v>-0.0436000013207592</v>
      </c>
      <c r="G48" s="103" t="n">
        <f aca="false">'High scenario'!$AL27+SUM($D$112:$J$112)-SUM($K$112:$Q$112)</f>
        <v>0.0140420581648537</v>
      </c>
      <c r="H48" s="103" t="n">
        <f aca="false">'High scenario'!$BO27+SUM($D$112:$J$112)-SUM($K$112:$Q$112)-$I$112</f>
        <v>-0.0142928081283818</v>
      </c>
      <c r="I48" s="103"/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scenario'!$AL28+SUM($D$112:$J$112)-SUM($K$112:$Q$112)</f>
        <v>0.00260461445317781</v>
      </c>
      <c r="D49" s="106" t="n">
        <f aca="false">'Central scenario'!$BO28+SUM($D$112:$J$112)-SUM($K$112:$Q$112)-$I$112</f>
        <v>-0.0287559709531284</v>
      </c>
      <c r="E49" s="103" t="n">
        <f aca="false">'Low scenario'!$AL28+SUM($D$112:$J$112)-SUM($K$112:$Q$112)</f>
        <v>-0.0110231126846375</v>
      </c>
      <c r="F49" s="103" t="n">
        <f aca="false">'Low scenario'!$BO28+SUM($D$112:$J$112)-SUM($K$112:$Q$112)-$I$112</f>
        <v>-0.0441531910466605</v>
      </c>
      <c r="G49" s="103" t="n">
        <f aca="false">'High scenario'!$AL28+SUM($D$112:$J$112)-SUM($K$112:$Q$112)</f>
        <v>0.0152199905228022</v>
      </c>
      <c r="H49" s="103" t="n">
        <f aca="false">'High scenario'!$BO28+SUM($D$112:$J$112)-SUM($K$112:$Q$112)-$I$112</f>
        <v>-0.0135866277731269</v>
      </c>
      <c r="I49" s="103"/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scenario'!$AL29+SUM($D$112:$J$112)-SUM($K$112:$Q$112)</f>
        <v>0.00340670850816489</v>
      </c>
      <c r="D50" s="106" t="n">
        <f aca="false">'Central scenario'!$BO29+SUM($D$112:$J$112)-SUM($K$112:$Q$112)-$I$112</f>
        <v>-0.028700296258133</v>
      </c>
      <c r="E50" s="103" t="n">
        <f aca="false">'Low scenario'!$AL29+SUM($D$112:$J$112)-SUM($K$112:$Q$112)</f>
        <v>-0.0116075519921348</v>
      </c>
      <c r="F50" s="103" t="n">
        <f aca="false">'Low scenario'!$BO29+SUM($D$112:$J$112)-SUM($K$112:$Q$112)-$I$112</f>
        <v>-0.0459584158844932</v>
      </c>
      <c r="G50" s="103" t="n">
        <f aca="false">'High scenario'!$AL29+SUM($D$112:$J$112)-SUM($K$112:$Q$112)</f>
        <v>0.0175591739546008</v>
      </c>
      <c r="H50" s="103" t="n">
        <f aca="false">'High scenario'!$BO29+SUM($D$112:$J$112)-SUM($K$112:$Q$112)-$I$112</f>
        <v>-0.0117453375005877</v>
      </c>
      <c r="I50" s="103"/>
    </row>
    <row r="53" customFormat="false" ht="12.8" hidden="false" customHeight="false" outlineLevel="0" collapsed="false">
      <c r="C53" s="109"/>
      <c r="D53" s="109"/>
      <c r="E53" s="109"/>
      <c r="F53" s="109" t="s">
        <v>131</v>
      </c>
      <c r="G53" s="109"/>
      <c r="H53" s="109"/>
      <c r="I53" s="109"/>
      <c r="J53" s="109"/>
    </row>
    <row r="54" customFormat="false" ht="12.8" hidden="false" customHeight="false" outlineLevel="0" collapsed="false">
      <c r="C54" s="110" t="s">
        <v>132</v>
      </c>
      <c r="D54" s="110"/>
      <c r="E54" s="110"/>
      <c r="F54" s="110"/>
      <c r="G54" s="110"/>
      <c r="H54" s="110"/>
      <c r="I54" s="109"/>
      <c r="J54" s="110" t="s">
        <v>133</v>
      </c>
      <c r="K54" s="110"/>
      <c r="L54" s="110"/>
      <c r="M54" s="110"/>
      <c r="N54" s="110"/>
      <c r="O54" s="110"/>
      <c r="P54" s="110"/>
    </row>
    <row r="55" customFormat="false" ht="12.8" hidden="false" customHeight="false" outlineLevel="0" collapsed="false">
      <c r="B55" s="111"/>
      <c r="C55" s="112" t="s">
        <v>134</v>
      </c>
      <c r="D55" s="112"/>
      <c r="E55" s="112"/>
      <c r="F55" s="112"/>
      <c r="G55" s="112"/>
      <c r="H55" s="112"/>
      <c r="I55" s="112"/>
      <c r="J55" s="112"/>
      <c r="K55" s="113"/>
      <c r="L55" s="113" t="s">
        <v>135</v>
      </c>
      <c r="M55" s="113"/>
      <c r="N55" s="113"/>
      <c r="O55" s="113"/>
      <c r="P55" s="113"/>
      <c r="Q55" s="113"/>
      <c r="R55" s="113"/>
    </row>
    <row r="56" customFormat="false" ht="12.8" hidden="false" customHeight="false" outlineLevel="0" collapsed="false">
      <c r="B56" s="111"/>
      <c r="C56" s="114" t="s">
        <v>136</v>
      </c>
      <c r="D56" s="115" t="s">
        <v>137</v>
      </c>
      <c r="E56" s="114" t="s">
        <v>138</v>
      </c>
      <c r="F56" s="115" t="s">
        <v>139</v>
      </c>
      <c r="G56" s="114" t="s">
        <v>140</v>
      </c>
      <c r="H56" s="115" t="s">
        <v>141</v>
      </c>
      <c r="I56" s="114" t="s">
        <v>142</v>
      </c>
      <c r="J56" s="115" t="s">
        <v>143</v>
      </c>
      <c r="K56" s="115" t="s">
        <v>144</v>
      </c>
      <c r="L56" s="116" t="s">
        <v>145</v>
      </c>
      <c r="M56" s="115" t="s">
        <v>146</v>
      </c>
      <c r="N56" s="116" t="s">
        <v>147</v>
      </c>
      <c r="O56" s="115" t="s">
        <v>148</v>
      </c>
      <c r="P56" s="116" t="s">
        <v>149</v>
      </c>
      <c r="Q56" s="115" t="s">
        <v>150</v>
      </c>
      <c r="R56" s="116" t="s">
        <v>151</v>
      </c>
    </row>
    <row r="57" customFormat="false" ht="12.8" hidden="false" customHeight="false" outlineLevel="0" collapsed="false">
      <c r="B57" s="115" t="n">
        <v>1993</v>
      </c>
      <c r="C57" s="117" t="n">
        <v>853307.6</v>
      </c>
      <c r="D57" s="115"/>
      <c r="E57" s="115"/>
      <c r="F57" s="118"/>
      <c r="G57" s="115"/>
      <c r="H57" s="117"/>
      <c r="I57" s="117" t="n">
        <v>3015865.81949566</v>
      </c>
      <c r="J57" s="117"/>
      <c r="K57" s="119" t="n">
        <v>352371.13373</v>
      </c>
      <c r="L57" s="119"/>
      <c r="M57" s="119" t="n">
        <v>1036245.35282</v>
      </c>
      <c r="N57" s="119" t="n">
        <v>214541.63623</v>
      </c>
      <c r="O57" s="119" t="n">
        <v>0</v>
      </c>
      <c r="P57" s="119"/>
      <c r="Q57" s="119"/>
      <c r="R57" s="119"/>
    </row>
    <row r="58" customFormat="false" ht="12.8" hidden="false" customHeight="false" outlineLevel="0" collapsed="false">
      <c r="B58" s="111" t="n">
        <v>1994</v>
      </c>
      <c r="C58" s="120" t="n">
        <v>1164662.22</v>
      </c>
      <c r="D58" s="121"/>
      <c r="E58" s="121"/>
      <c r="F58" s="121"/>
      <c r="G58" s="121"/>
      <c r="H58" s="120"/>
      <c r="I58" s="120" t="n">
        <v>3226509.52498154</v>
      </c>
      <c r="J58" s="120"/>
      <c r="K58" s="117" t="n">
        <v>293763.12069</v>
      </c>
      <c r="L58" s="117"/>
      <c r="M58" s="117" t="n">
        <v>1287640.9398</v>
      </c>
      <c r="N58" s="117" t="n">
        <v>456594.30016</v>
      </c>
      <c r="O58" s="117" t="n">
        <v>0</v>
      </c>
      <c r="P58" s="117"/>
      <c r="Q58" s="117"/>
      <c r="R58" s="117"/>
    </row>
    <row r="59" customFormat="false" ht="12.8" hidden="false" customHeight="false" outlineLevel="0" collapsed="false">
      <c r="B59" s="111" t="n">
        <v>1995</v>
      </c>
      <c r="C59" s="117" t="n">
        <v>1243225.6</v>
      </c>
      <c r="D59" s="115"/>
      <c r="E59" s="115"/>
      <c r="F59" s="115"/>
      <c r="G59" s="115"/>
      <c r="H59" s="117"/>
      <c r="I59" s="117" t="n">
        <v>2990988.48141767</v>
      </c>
      <c r="J59" s="117"/>
      <c r="K59" s="119" t="n">
        <v>296927.9492</v>
      </c>
      <c r="L59" s="119"/>
      <c r="M59" s="119" t="n">
        <v>1187925.9343</v>
      </c>
      <c r="N59" s="119" t="n">
        <v>524982.07006</v>
      </c>
      <c r="O59" s="119" t="n">
        <v>0</v>
      </c>
      <c r="P59" s="119"/>
      <c r="Q59" s="119"/>
      <c r="R59" s="119"/>
    </row>
    <row r="60" customFormat="false" ht="12.8" hidden="false" customHeight="false" outlineLevel="0" collapsed="false">
      <c r="B60" s="111" t="n">
        <v>1996</v>
      </c>
      <c r="C60" s="120" t="n">
        <v>1456325.4</v>
      </c>
      <c r="D60" s="120"/>
      <c r="E60" s="121" t="n">
        <v>1903838.651715</v>
      </c>
      <c r="F60" s="120" t="n">
        <v>2338287</v>
      </c>
      <c r="G60" s="121" t="n">
        <v>172304</v>
      </c>
      <c r="H60" s="120"/>
      <c r="I60" s="120" t="n">
        <v>3231346.71425055</v>
      </c>
      <c r="J60" s="120" t="n">
        <v>516954.41</v>
      </c>
      <c r="K60" s="117" t="n">
        <v>330883.704</v>
      </c>
      <c r="L60" s="117"/>
      <c r="M60" s="117" t="n">
        <v>1011324.76855</v>
      </c>
      <c r="N60" s="117" t="n">
        <v>1019118.98165</v>
      </c>
      <c r="O60" s="117" t="n">
        <v>0</v>
      </c>
      <c r="P60" s="117"/>
      <c r="Q60" s="117"/>
      <c r="R60" s="117"/>
    </row>
    <row r="61" customFormat="false" ht="12.8" hidden="false" customHeight="false" outlineLevel="0" collapsed="false">
      <c r="B61" s="111" t="n">
        <v>1997</v>
      </c>
      <c r="C61" s="117" t="n">
        <v>1669177.74063</v>
      </c>
      <c r="D61" s="117"/>
      <c r="E61" s="115" t="n">
        <v>2043538.989492</v>
      </c>
      <c r="F61" s="117" t="n">
        <v>3917421</v>
      </c>
      <c r="G61" s="115" t="n">
        <v>193825</v>
      </c>
      <c r="H61" s="117"/>
      <c r="I61" s="117" t="n">
        <v>3598188.08761998</v>
      </c>
      <c r="J61" s="117" t="n">
        <v>1986806.99</v>
      </c>
      <c r="K61" s="119" t="n">
        <v>246102.79437</v>
      </c>
      <c r="L61" s="119"/>
      <c r="M61" s="119" t="n">
        <v>1102667.44057</v>
      </c>
      <c r="N61" s="119" t="n">
        <v>1011029.82583</v>
      </c>
      <c r="O61" s="119" t="n">
        <v>0</v>
      </c>
      <c r="P61" s="119"/>
      <c r="Q61" s="119"/>
      <c r="R61" s="119"/>
    </row>
    <row r="62" customFormat="false" ht="12.8" hidden="false" customHeight="false" outlineLevel="0" collapsed="false">
      <c r="B62" s="111" t="n">
        <v>1998</v>
      </c>
      <c r="C62" s="120" t="n">
        <v>1902253.64072</v>
      </c>
      <c r="D62" s="120" t="n">
        <v>43509.9</v>
      </c>
      <c r="E62" s="121" t="n">
        <v>2097707.449838</v>
      </c>
      <c r="F62" s="120" t="n">
        <v>3692434</v>
      </c>
      <c r="G62" s="121" t="n">
        <v>197766</v>
      </c>
      <c r="H62" s="120"/>
      <c r="I62" s="120" t="n">
        <v>3797640.46271228</v>
      </c>
      <c r="J62" s="120" t="n">
        <v>1855405.55</v>
      </c>
      <c r="K62" s="117" t="n">
        <v>231684.89787</v>
      </c>
      <c r="L62" s="117"/>
      <c r="M62" s="117" t="n">
        <v>1323795.24164</v>
      </c>
      <c r="N62" s="117" t="n">
        <v>1121821.99199</v>
      </c>
      <c r="O62" s="117" t="n">
        <v>0</v>
      </c>
      <c r="P62" s="117"/>
      <c r="Q62" s="117"/>
      <c r="R62" s="117"/>
    </row>
    <row r="63" customFormat="false" ht="12.8" hidden="false" customHeight="false" outlineLevel="0" collapsed="false">
      <c r="B63" s="111" t="n">
        <v>1999</v>
      </c>
      <c r="C63" s="117" t="n">
        <v>1850960.88511</v>
      </c>
      <c r="D63" s="117" t="n">
        <v>193381.3</v>
      </c>
      <c r="E63" s="115" t="n">
        <v>1876157.764481</v>
      </c>
      <c r="F63" s="117" t="n">
        <v>3587875</v>
      </c>
      <c r="G63" s="115" t="n">
        <v>196994</v>
      </c>
      <c r="H63" s="117"/>
      <c r="I63" s="117" t="n">
        <v>3702544.47452621</v>
      </c>
      <c r="J63" s="117" t="n">
        <v>1868434.31</v>
      </c>
      <c r="K63" s="119" t="n">
        <v>239526.32367</v>
      </c>
      <c r="L63" s="119"/>
      <c r="M63" s="119" t="n">
        <v>1408351.81663</v>
      </c>
      <c r="N63" s="119" t="n">
        <v>1053075.5174</v>
      </c>
      <c r="O63" s="119" t="n">
        <v>0</v>
      </c>
      <c r="P63" s="119"/>
      <c r="Q63" s="119"/>
      <c r="R63" s="119"/>
    </row>
    <row r="64" customFormat="false" ht="12.8" hidden="false" customHeight="false" outlineLevel="0" collapsed="false">
      <c r="B64" s="111" t="n">
        <v>2000</v>
      </c>
      <c r="C64" s="120" t="n">
        <v>2095954.20594</v>
      </c>
      <c r="D64" s="120" t="n">
        <v>225126.798267</v>
      </c>
      <c r="E64" s="121" t="n">
        <v>1959837.85384788</v>
      </c>
      <c r="F64" s="120" t="n">
        <v>3478201</v>
      </c>
      <c r="G64" s="121" t="n">
        <v>487254.75526</v>
      </c>
      <c r="H64" s="120"/>
      <c r="I64" s="120" t="n">
        <v>3765213.6844696</v>
      </c>
      <c r="J64" s="120" t="n">
        <v>1776845.4022295</v>
      </c>
      <c r="K64" s="117" t="n">
        <v>215402.99416</v>
      </c>
      <c r="L64" s="117"/>
      <c r="M64" s="117" t="n">
        <v>1300825.33734</v>
      </c>
      <c r="N64" s="117" t="n">
        <v>1093248.25442</v>
      </c>
      <c r="O64" s="117" t="n">
        <v>0</v>
      </c>
      <c r="P64" s="117"/>
      <c r="Q64" s="117"/>
      <c r="R64" s="117"/>
    </row>
    <row r="65" customFormat="false" ht="12.8" hidden="false" customHeight="false" outlineLevel="0" collapsed="false">
      <c r="B65" s="111" t="n">
        <v>2001</v>
      </c>
      <c r="C65" s="117" t="n">
        <v>1994592.07047</v>
      </c>
      <c r="D65" s="117" t="n">
        <v>213002.63159</v>
      </c>
      <c r="E65" s="115" t="n">
        <v>1582734.84789566</v>
      </c>
      <c r="F65" s="117" t="n">
        <v>3419627</v>
      </c>
      <c r="G65" s="115" t="n">
        <v>225853.29969</v>
      </c>
      <c r="H65" s="117" t="n">
        <v>2933082</v>
      </c>
      <c r="I65" s="117" t="n">
        <v>3343942.45631307</v>
      </c>
      <c r="J65" s="117" t="n">
        <v>1739519.1815753</v>
      </c>
      <c r="K65" s="119" t="n">
        <v>184976.21637</v>
      </c>
      <c r="L65" s="119"/>
      <c r="M65" s="119" t="n">
        <v>1232567.64749</v>
      </c>
      <c r="N65" s="119" t="n">
        <v>1053013.16575</v>
      </c>
      <c r="O65" s="119" t="n">
        <v>0</v>
      </c>
      <c r="P65" s="119"/>
      <c r="Q65" s="119"/>
      <c r="R65" s="119"/>
    </row>
    <row r="66" customFormat="false" ht="12.8" hidden="false" customHeight="false" outlineLevel="0" collapsed="false">
      <c r="B66" s="111" t="n">
        <v>2002</v>
      </c>
      <c r="C66" s="120" t="n">
        <v>1721480.99196</v>
      </c>
      <c r="D66" s="120" t="n">
        <v>161900.70904</v>
      </c>
      <c r="E66" s="121" t="n">
        <v>1571513.88819431</v>
      </c>
      <c r="F66" s="120" t="n">
        <v>4483171</v>
      </c>
      <c r="G66" s="121" t="n">
        <v>217634.09198</v>
      </c>
      <c r="H66" s="120" t="n">
        <v>4857335</v>
      </c>
      <c r="I66" s="120" t="n">
        <v>3012321.73270982</v>
      </c>
      <c r="J66" s="120" t="n">
        <v>1808967.1664198</v>
      </c>
      <c r="K66" s="117" t="n">
        <v>210715.14495</v>
      </c>
      <c r="L66" s="117"/>
      <c r="M66" s="117" t="n">
        <v>1228490.33447</v>
      </c>
      <c r="N66" s="117" t="n">
        <v>896657.02276</v>
      </c>
      <c r="O66" s="117" t="n">
        <v>0</v>
      </c>
      <c r="P66" s="117"/>
      <c r="Q66" s="117"/>
      <c r="R66" s="117"/>
    </row>
    <row r="67" customFormat="false" ht="12.8" hidden="false" customHeight="false" outlineLevel="0" collapsed="false">
      <c r="B67" s="111" t="n">
        <v>2003</v>
      </c>
      <c r="C67" s="117" t="n">
        <v>2926862.80533</v>
      </c>
      <c r="D67" s="117" t="n">
        <v>206266.978848</v>
      </c>
      <c r="E67" s="115" t="n">
        <v>2159757.59570741</v>
      </c>
      <c r="F67" s="117" t="n">
        <v>4973177</v>
      </c>
      <c r="G67" s="115" t="n">
        <v>256304.73254</v>
      </c>
      <c r="H67" s="117" t="n">
        <v>5900237</v>
      </c>
      <c r="I67" s="117" t="n">
        <v>4436735.16197493</v>
      </c>
      <c r="J67" s="117" t="n">
        <v>1866693.826383</v>
      </c>
      <c r="K67" s="119" t="n">
        <v>256579.96757</v>
      </c>
      <c r="L67" s="119"/>
      <c r="M67" s="119" t="n">
        <v>1474636.94382</v>
      </c>
      <c r="N67" s="119" t="n">
        <v>1080109.03364</v>
      </c>
      <c r="O67" s="119" t="n">
        <v>0</v>
      </c>
      <c r="P67" s="119"/>
      <c r="Q67" s="119"/>
      <c r="R67" s="119"/>
    </row>
    <row r="68" customFormat="false" ht="12.8" hidden="false" customHeight="false" outlineLevel="0" collapsed="false">
      <c r="B68" s="111" t="n">
        <v>2004</v>
      </c>
      <c r="C68" s="120" t="n">
        <v>4445674.9968</v>
      </c>
      <c r="D68" s="120" t="n">
        <v>319188.208521</v>
      </c>
      <c r="E68" s="121" t="n">
        <v>3193816.385506</v>
      </c>
      <c r="F68" s="120" t="n">
        <v>5378515</v>
      </c>
      <c r="G68" s="121" t="n">
        <v>343399.86403</v>
      </c>
      <c r="H68" s="120" t="n">
        <v>7681862</v>
      </c>
      <c r="I68" s="120" t="n">
        <v>6613425.98806711</v>
      </c>
      <c r="J68" s="120" t="n">
        <v>2024594.8909331</v>
      </c>
      <c r="K68" s="117" t="n">
        <v>292385.97512</v>
      </c>
      <c r="L68" s="117"/>
      <c r="M68" s="117" t="n">
        <v>1469347.76251</v>
      </c>
      <c r="N68" s="117" t="n">
        <v>1558850.89528</v>
      </c>
      <c r="O68" s="117" t="n">
        <v>0</v>
      </c>
      <c r="P68" s="117"/>
      <c r="Q68" s="117"/>
      <c r="R68" s="117"/>
    </row>
    <row r="69" customFormat="false" ht="12.8" hidden="false" customHeight="false" outlineLevel="0" collapsed="false">
      <c r="B69" s="111" t="n">
        <v>2005</v>
      </c>
      <c r="C69" s="117" t="n">
        <v>5603319.4768</v>
      </c>
      <c r="D69" s="117" t="n">
        <v>414100.619296</v>
      </c>
      <c r="E69" s="115" t="n">
        <v>3799668.14863337</v>
      </c>
      <c r="F69" s="117" t="n">
        <v>6017379</v>
      </c>
      <c r="G69" s="115" t="n">
        <v>392086.011</v>
      </c>
      <c r="H69" s="117" t="n">
        <v>9434291</v>
      </c>
      <c r="I69" s="117" t="n">
        <v>8146311.50442478</v>
      </c>
      <c r="J69" s="117" t="n">
        <v>2283146.7197573</v>
      </c>
      <c r="K69" s="119" t="n">
        <v>443286.29688</v>
      </c>
      <c r="L69" s="119"/>
      <c r="M69" s="119" t="n">
        <v>1538056.66477</v>
      </c>
      <c r="N69" s="119" t="n">
        <v>1940345.98108</v>
      </c>
      <c r="O69" s="119" t="n">
        <v>0</v>
      </c>
      <c r="P69" s="119"/>
      <c r="Q69" s="119"/>
      <c r="R69" s="119"/>
    </row>
    <row r="70" customFormat="false" ht="12.8" hidden="false" customHeight="false" outlineLevel="0" collapsed="false">
      <c r="B70" s="111" t="n">
        <v>2006</v>
      </c>
      <c r="C70" s="120" t="n">
        <v>6733513.05459</v>
      </c>
      <c r="D70" s="120" t="n">
        <v>463050.868035</v>
      </c>
      <c r="E70" s="121" t="n">
        <v>4856595.57018673</v>
      </c>
      <c r="F70" s="120" t="n">
        <v>6572626</v>
      </c>
      <c r="G70" s="121" t="n">
        <v>398243.52609</v>
      </c>
      <c r="H70" s="120" t="n">
        <v>11685685</v>
      </c>
      <c r="I70" s="120" t="n">
        <v>10103645.4250591</v>
      </c>
      <c r="J70" s="120" t="n">
        <v>2437923.9389405</v>
      </c>
      <c r="K70" s="117" t="n">
        <v>596706.40429</v>
      </c>
      <c r="L70" s="117"/>
      <c r="M70" s="117" t="n">
        <v>1685933.6627</v>
      </c>
      <c r="N70" s="117" t="n">
        <v>2798293.27906</v>
      </c>
      <c r="O70" s="117" t="n">
        <v>0</v>
      </c>
      <c r="P70" s="117"/>
      <c r="Q70" s="117"/>
      <c r="R70" s="117"/>
    </row>
    <row r="71" customFormat="false" ht="12.8" hidden="false" customHeight="false" outlineLevel="0" collapsed="false">
      <c r="B71" s="111" t="n">
        <v>2007</v>
      </c>
      <c r="C71" s="117" t="n">
        <v>8488745.60076</v>
      </c>
      <c r="D71" s="117" t="n">
        <v>525160.252624</v>
      </c>
      <c r="E71" s="115" t="n">
        <v>6461394.65383149</v>
      </c>
      <c r="F71" s="117" t="n">
        <v>7465676</v>
      </c>
      <c r="G71" s="115" t="n">
        <v>447075.21997</v>
      </c>
      <c r="H71" s="117" t="n">
        <v>15064961</v>
      </c>
      <c r="I71" s="117" t="n">
        <v>13371549.19129</v>
      </c>
      <c r="J71" s="117" t="n">
        <v>2704319.9941651</v>
      </c>
      <c r="K71" s="119" t="n">
        <v>838168.47267</v>
      </c>
      <c r="L71" s="119"/>
      <c r="M71" s="119" t="n">
        <v>2059936.26201</v>
      </c>
      <c r="N71" s="119" t="n">
        <v>4169261.10058</v>
      </c>
      <c r="O71" s="119" t="n">
        <v>0</v>
      </c>
      <c r="P71" s="119"/>
      <c r="Q71" s="119"/>
      <c r="R71" s="119"/>
    </row>
    <row r="72" customFormat="false" ht="12.8" hidden="false" customHeight="false" outlineLevel="0" collapsed="false">
      <c r="B72" s="111" t="n">
        <v>2008</v>
      </c>
      <c r="C72" s="120" t="n">
        <v>10735671.1304</v>
      </c>
      <c r="D72" s="120" t="n">
        <v>710091.538779</v>
      </c>
      <c r="E72" s="121" t="n">
        <v>8271840.77363275</v>
      </c>
      <c r="F72" s="120" t="n">
        <v>9693850</v>
      </c>
      <c r="G72" s="121" t="n">
        <v>555098.17588</v>
      </c>
      <c r="H72" s="120" t="n">
        <v>19495157</v>
      </c>
      <c r="I72" s="120" t="n">
        <v>16753835.7595</v>
      </c>
      <c r="J72" s="120" t="n">
        <v>3269922.0771961</v>
      </c>
      <c r="K72" s="117" t="n">
        <v>1265908.80827</v>
      </c>
      <c r="L72" s="117"/>
      <c r="M72" s="117" t="n">
        <v>2527385.48547</v>
      </c>
      <c r="N72" s="117" t="n">
        <v>6157865.94606</v>
      </c>
      <c r="O72" s="117" t="n">
        <v>1341518.04191</v>
      </c>
      <c r="P72" s="117"/>
      <c r="Q72" s="117"/>
      <c r="R72" s="117"/>
    </row>
    <row r="73" customFormat="false" ht="12.8" hidden="false" customHeight="false" outlineLevel="0" collapsed="false">
      <c r="B73" s="111" t="n">
        <v>2009</v>
      </c>
      <c r="C73" s="117" t="n">
        <v>11102856.8612</v>
      </c>
      <c r="D73" s="117" t="n">
        <v>900098.5</v>
      </c>
      <c r="E73" s="115" t="n">
        <v>9009731.229499</v>
      </c>
      <c r="F73" s="117" t="n">
        <v>11593279</v>
      </c>
      <c r="G73" s="115" t="n">
        <v>658385</v>
      </c>
      <c r="H73" s="117" t="n">
        <v>20561471</v>
      </c>
      <c r="I73" s="117" t="n">
        <v>18241431.1264</v>
      </c>
      <c r="J73" s="117" t="n">
        <v>3806449.67</v>
      </c>
      <c r="K73" s="119" t="n">
        <v>2218502.32568</v>
      </c>
      <c r="L73" s="119"/>
      <c r="M73" s="119" t="n">
        <v>3449309.24374</v>
      </c>
      <c r="N73" s="119" t="n">
        <v>8571574.85123</v>
      </c>
      <c r="O73" s="119" t="n">
        <v>2090315.13795</v>
      </c>
      <c r="P73" s="119"/>
      <c r="Q73" s="119"/>
      <c r="R73" s="119"/>
    </row>
    <row r="74" customFormat="false" ht="12.8" hidden="false" customHeight="false" outlineLevel="0" collapsed="false">
      <c r="B74" s="111" t="n">
        <v>2010</v>
      </c>
      <c r="C74" s="120" t="n">
        <v>15263717.30188</v>
      </c>
      <c r="D74" s="120" t="n">
        <v>1463000</v>
      </c>
      <c r="E74" s="121" t="n">
        <v>11741500</v>
      </c>
      <c r="F74" s="120" t="n">
        <v>15269008</v>
      </c>
      <c r="G74" s="121" t="n">
        <v>771500</v>
      </c>
      <c r="H74" s="120" t="n">
        <v>26884733</v>
      </c>
      <c r="I74" s="120" t="n">
        <v>24500782.05837</v>
      </c>
      <c r="J74" s="120" t="n">
        <v>4960800</v>
      </c>
      <c r="K74" s="117" t="n">
        <v>3204177.57701</v>
      </c>
      <c r="L74" s="117"/>
      <c r="M74" s="117" t="n">
        <v>4575635.74562</v>
      </c>
      <c r="N74" s="117" t="n">
        <v>11981071.62296</v>
      </c>
      <c r="O74" s="117" t="n">
        <v>2146300</v>
      </c>
      <c r="P74" s="117"/>
      <c r="Q74" s="117"/>
      <c r="R74" s="117"/>
    </row>
    <row r="75" customFormat="false" ht="12.8" hidden="false" customHeight="false" outlineLevel="0" collapsed="false">
      <c r="B75" s="111" t="n">
        <v>2011</v>
      </c>
      <c r="C75" s="117" t="n">
        <v>21562243.17099</v>
      </c>
      <c r="D75" s="117" t="n">
        <v>2085600</v>
      </c>
      <c r="E75" s="115" t="n">
        <v>15229500</v>
      </c>
      <c r="F75" s="117" t="n">
        <v>18131477</v>
      </c>
      <c r="G75" s="115" t="n">
        <v>1013100</v>
      </c>
      <c r="H75" s="117" t="n">
        <v>36179425</v>
      </c>
      <c r="I75" s="117" t="n">
        <v>32436095.45798</v>
      </c>
      <c r="J75" s="117" t="n">
        <v>5715000</v>
      </c>
      <c r="K75" s="119" t="n">
        <v>4769282.46596</v>
      </c>
      <c r="L75" s="119" t="n">
        <v>729678.74661</v>
      </c>
      <c r="M75" s="119" t="n">
        <v>5370180.45524</v>
      </c>
      <c r="N75" s="119" t="n">
        <v>17562855.03792</v>
      </c>
      <c r="O75" s="119" t="n">
        <v>2247300</v>
      </c>
      <c r="P75" s="119"/>
      <c r="Q75" s="119" t="n">
        <v>716700</v>
      </c>
      <c r="R75" s="119"/>
    </row>
    <row r="76" customFormat="false" ht="12.8" hidden="false" customHeight="false" outlineLevel="0" collapsed="false">
      <c r="B76" s="111" t="n">
        <v>2012</v>
      </c>
      <c r="C76" s="120" t="n">
        <v>27594331.3664</v>
      </c>
      <c r="D76" s="120" t="n">
        <v>2672800</v>
      </c>
      <c r="E76" s="121" t="n">
        <v>19313800</v>
      </c>
      <c r="F76" s="120" t="n">
        <v>25785407</v>
      </c>
      <c r="G76" s="121" t="n">
        <v>1229100</v>
      </c>
      <c r="H76" s="120" t="n">
        <v>43931228</v>
      </c>
      <c r="I76" s="120" t="n">
        <v>41041468.20529</v>
      </c>
      <c r="J76" s="120" t="n">
        <v>8238600</v>
      </c>
      <c r="K76" s="117" t="n">
        <v>6238307.1858</v>
      </c>
      <c r="L76" s="117" t="n">
        <v>953762.92164</v>
      </c>
      <c r="M76" s="117" t="n">
        <v>6683313.77334</v>
      </c>
      <c r="N76" s="117" t="n">
        <v>26606758.85089</v>
      </c>
      <c r="O76" s="117" t="n">
        <v>3258800</v>
      </c>
      <c r="P76" s="117"/>
      <c r="Q76" s="117" t="n">
        <v>0</v>
      </c>
      <c r="R76" s="117"/>
    </row>
    <row r="77" customFormat="false" ht="12.8" hidden="false" customHeight="false" outlineLevel="0" collapsed="false">
      <c r="B77" s="111" t="n">
        <v>2013</v>
      </c>
      <c r="C77" s="117" t="n">
        <v>36576358.35</v>
      </c>
      <c r="D77" s="117" t="n">
        <v>3099000</v>
      </c>
      <c r="E77" s="115" t="n">
        <v>24906800</v>
      </c>
      <c r="F77" s="117" t="n">
        <v>31010317</v>
      </c>
      <c r="G77" s="115" t="n">
        <v>1332400</v>
      </c>
      <c r="H77" s="117" t="n">
        <v>56514839</v>
      </c>
      <c r="I77" s="117" t="n">
        <v>53287660.80492</v>
      </c>
      <c r="J77" s="117" t="n">
        <v>8682000</v>
      </c>
      <c r="K77" s="119" t="n">
        <v>7042799.31211</v>
      </c>
      <c r="L77" s="119" t="n">
        <v>1253574.1296</v>
      </c>
      <c r="M77" s="119" t="n">
        <v>8856389.21015</v>
      </c>
      <c r="N77" s="119" t="n">
        <v>36122011.13802</v>
      </c>
      <c r="O77" s="119" t="n">
        <v>5590600</v>
      </c>
      <c r="P77" s="119"/>
      <c r="Q77" s="119" t="n">
        <v>0</v>
      </c>
      <c r="R77" s="119"/>
    </row>
    <row r="78" customFormat="false" ht="12.8" hidden="false" customHeight="false" outlineLevel="0" collapsed="false">
      <c r="B78" s="111" t="n">
        <v>2014</v>
      </c>
      <c r="C78" s="120" t="n">
        <v>53294684.66403</v>
      </c>
      <c r="D78" s="120" t="n">
        <v>2940800</v>
      </c>
      <c r="E78" s="121" t="n">
        <v>32721600</v>
      </c>
      <c r="F78" s="120" t="n">
        <v>44490091</v>
      </c>
      <c r="G78" s="121" t="n">
        <v>1984900</v>
      </c>
      <c r="H78" s="120" t="n">
        <v>76739818</v>
      </c>
      <c r="I78" s="120" t="n">
        <v>72676066.20744</v>
      </c>
      <c r="J78" s="120" t="n">
        <v>12167700</v>
      </c>
      <c r="K78" s="117" t="n">
        <v>9516808.09741</v>
      </c>
      <c r="L78" s="117" t="n">
        <v>1610245.75254</v>
      </c>
      <c r="M78" s="117" t="n">
        <v>11872462.07607</v>
      </c>
      <c r="N78" s="117" t="n">
        <v>49042610.26827</v>
      </c>
      <c r="O78" s="117" t="n">
        <v>8266200</v>
      </c>
      <c r="P78" s="117"/>
      <c r="Q78" s="117" t="n">
        <v>0</v>
      </c>
      <c r="R78" s="117"/>
    </row>
    <row r="79" customFormat="false" ht="12.8" hidden="false" customHeight="false" outlineLevel="0" collapsed="false">
      <c r="B79" s="111" t="n">
        <v>2015</v>
      </c>
      <c r="C79" s="117" t="n">
        <v>75797809.1</v>
      </c>
      <c r="D79" s="117" t="n">
        <v>3969300</v>
      </c>
      <c r="E79" s="122" t="n">
        <v>43272400</v>
      </c>
      <c r="F79" s="117" t="n">
        <v>56478261</v>
      </c>
      <c r="G79" s="115" t="n">
        <v>2916400</v>
      </c>
      <c r="H79" s="117" t="n">
        <v>97479599</v>
      </c>
      <c r="I79" s="117" t="n">
        <v>95600316.12798</v>
      </c>
      <c r="J79" s="117" t="n">
        <v>14199800</v>
      </c>
      <c r="K79" s="119" t="n">
        <v>12485483.44174</v>
      </c>
      <c r="L79" s="119" t="n">
        <v>2178603.64548</v>
      </c>
      <c r="M79" s="119" t="n">
        <v>16038444.76165</v>
      </c>
      <c r="N79" s="119" t="n">
        <v>68361691.35172</v>
      </c>
      <c r="O79" s="119" t="n">
        <v>10207500</v>
      </c>
      <c r="P79" s="119"/>
      <c r="Q79" s="119" t="n">
        <v>0</v>
      </c>
      <c r="R79" s="119"/>
    </row>
    <row r="80" customFormat="false" ht="12.8" hidden="false" customHeight="false" outlineLevel="0" collapsed="false">
      <c r="B80" s="111" t="n">
        <v>2016</v>
      </c>
      <c r="C80" s="120" t="n">
        <v>86485940.4164</v>
      </c>
      <c r="D80" s="120" t="n">
        <v>4810100</v>
      </c>
      <c r="E80" s="120" t="n">
        <v>58259500</v>
      </c>
      <c r="F80" s="120" t="n">
        <v>75663968</v>
      </c>
      <c r="G80" s="121" t="n">
        <v>4187600</v>
      </c>
      <c r="H80" s="120" t="n">
        <v>131669079</v>
      </c>
      <c r="I80" s="120" t="n">
        <v>126199197.124</v>
      </c>
      <c r="J80" s="120" t="n">
        <v>19962000</v>
      </c>
      <c r="K80" s="117" t="n">
        <v>14554479.38537</v>
      </c>
      <c r="L80" s="117" t="n">
        <v>2916910.09244</v>
      </c>
      <c r="M80" s="117" t="n">
        <v>22415518.30814</v>
      </c>
      <c r="N80" s="117" t="n">
        <v>88401916.12013</v>
      </c>
      <c r="O80" s="117" t="n">
        <v>16218300</v>
      </c>
      <c r="P80" s="117"/>
      <c r="Q80" s="117" t="n">
        <v>12099400</v>
      </c>
      <c r="R80" s="117" t="n">
        <v>31300557.6342019</v>
      </c>
    </row>
    <row r="81" customFormat="false" ht="12.8" hidden="false" customHeight="false" outlineLevel="0" collapsed="false">
      <c r="B81" s="123" t="n">
        <v>2017</v>
      </c>
      <c r="C81" s="124" t="n">
        <v>109245834.21693</v>
      </c>
      <c r="D81" s="124" t="n">
        <v>7282225.6</v>
      </c>
      <c r="E81" s="124" t="n">
        <v>74727533.13788</v>
      </c>
      <c r="F81" s="124" t="n">
        <v>102845595</v>
      </c>
      <c r="G81" s="125" t="n">
        <v>5625587</v>
      </c>
      <c r="H81" s="124" t="n">
        <v>172838482</v>
      </c>
      <c r="I81" s="124" t="n">
        <v>166461992.04945</v>
      </c>
      <c r="J81" s="124" t="n">
        <v>29455686.93297</v>
      </c>
      <c r="K81" s="126" t="n">
        <v>18322852.72915</v>
      </c>
      <c r="L81" s="126" t="n">
        <v>5017571.50117</v>
      </c>
      <c r="M81" s="126" t="n">
        <v>30933083.00808</v>
      </c>
      <c r="N81" s="126" t="n">
        <v>104611186.68281</v>
      </c>
      <c r="O81" s="126" t="n">
        <v>18023556.12808</v>
      </c>
      <c r="P81" s="126" t="n">
        <v>9373728.112</v>
      </c>
      <c r="Q81" s="126" t="n">
        <v>10845000</v>
      </c>
      <c r="R81" s="126" t="n">
        <v>77978329.8140266</v>
      </c>
    </row>
    <row r="82" customFormat="false" ht="12.8" hidden="false" customHeight="false" outlineLevel="0" collapsed="false">
      <c r="B82" s="111" t="n">
        <v>2018</v>
      </c>
      <c r="C82" s="127"/>
      <c r="D82" s="127" t="n">
        <v>11016890.5</v>
      </c>
      <c r="E82" s="127" t="n">
        <v>106984441.63282</v>
      </c>
      <c r="F82" s="127" t="n">
        <v>116408746.14157</v>
      </c>
      <c r="G82" s="127" t="n">
        <v>6845924</v>
      </c>
      <c r="H82" s="127" t="n">
        <v>232591321.05233</v>
      </c>
      <c r="I82" s="127" t="n">
        <v>260430300</v>
      </c>
      <c r="J82" s="127" t="n">
        <v>30341077.9158</v>
      </c>
      <c r="K82" s="117" t="n">
        <v>21525462.73405</v>
      </c>
      <c r="L82" s="117" t="n">
        <v>6263843.69233</v>
      </c>
      <c r="M82" s="117" t="n">
        <v>39299818.62715</v>
      </c>
      <c r="N82" s="117" t="n">
        <v>101267287.8766</v>
      </c>
      <c r="O82" s="117" t="n">
        <v>22662949.94606</v>
      </c>
      <c r="P82" s="117" t="n">
        <v>38198551.272</v>
      </c>
      <c r="Q82" s="117" t="n">
        <v>19529500</v>
      </c>
      <c r="R82" s="117" t="n">
        <v>168141700</v>
      </c>
    </row>
    <row r="83" customFormat="false" ht="12.8" hidden="false" customHeight="false" outlineLevel="0" collapsed="false">
      <c r="B83" s="111" t="n">
        <v>1993</v>
      </c>
      <c r="C83" s="128" t="n">
        <v>0.00360798997870177</v>
      </c>
      <c r="D83" s="128"/>
      <c r="E83" s="128"/>
      <c r="F83" s="128"/>
      <c r="G83" s="128"/>
      <c r="H83" s="128"/>
      <c r="I83" s="128" t="n">
        <v>0.0127518067972787</v>
      </c>
      <c r="J83" s="128" t="n">
        <v>0</v>
      </c>
      <c r="K83" s="129" t="n">
        <v>0.00148990999175634</v>
      </c>
      <c r="L83" s="129"/>
      <c r="M83" s="129" t="n">
        <v>0.00438149484248217</v>
      </c>
      <c r="N83" s="129" t="n">
        <v>0.000907133691920851</v>
      </c>
      <c r="O83" s="129"/>
      <c r="P83" s="129"/>
      <c r="Q83" s="129"/>
      <c r="R83" s="129"/>
    </row>
    <row r="84" customFormat="false" ht="12.8" hidden="false" customHeight="false" outlineLevel="0" collapsed="false">
      <c r="B84" s="111" t="n">
        <v>1994</v>
      </c>
      <c r="C84" s="130" t="n">
        <v>0.00452401493112597</v>
      </c>
      <c r="D84" s="130"/>
      <c r="E84" s="130"/>
      <c r="F84" s="130"/>
      <c r="G84" s="130"/>
      <c r="H84" s="130"/>
      <c r="I84" s="130" t="n">
        <v>0.0125330563795884</v>
      </c>
      <c r="J84" s="130" t="n">
        <v>0</v>
      </c>
      <c r="K84" s="128" t="n">
        <v>0.00114109371918643</v>
      </c>
      <c r="L84" s="128"/>
      <c r="M84" s="128" t="n">
        <v>0.00500171357630564</v>
      </c>
      <c r="N84" s="128" t="n">
        <v>0.00177359529305488</v>
      </c>
      <c r="O84" s="128"/>
      <c r="P84" s="128"/>
      <c r="Q84" s="128"/>
      <c r="R84" s="128"/>
    </row>
    <row r="85" customFormat="false" ht="12.8" hidden="false" customHeight="false" outlineLevel="0" collapsed="false">
      <c r="B85" s="111" t="n">
        <v>1995</v>
      </c>
      <c r="C85" s="128" t="n">
        <v>0.00481810842810914</v>
      </c>
      <c r="D85" s="128"/>
      <c r="E85" s="128"/>
      <c r="F85" s="128"/>
      <c r="G85" s="128"/>
      <c r="H85" s="128"/>
      <c r="I85" s="128" t="n">
        <v>0.011591546064283</v>
      </c>
      <c r="J85" s="128" t="n">
        <v>0</v>
      </c>
      <c r="K85" s="129" t="n">
        <v>0.00115074130920541</v>
      </c>
      <c r="L85" s="129"/>
      <c r="M85" s="129" t="n">
        <v>0.00460379512456971</v>
      </c>
      <c r="N85" s="129" t="n">
        <v>0.00203456278278236</v>
      </c>
      <c r="O85" s="129"/>
      <c r="P85" s="129"/>
      <c r="Q85" s="129"/>
      <c r="R85" s="129"/>
    </row>
    <row r="86" customFormat="false" ht="12.8" hidden="false" customHeight="false" outlineLevel="0" collapsed="false">
      <c r="B86" s="111" t="n">
        <v>1996</v>
      </c>
      <c r="C86" s="130" t="n">
        <v>0.00535119124011765</v>
      </c>
      <c r="D86" s="130"/>
      <c r="E86" s="130" t="n">
        <v>0.00699555519367766</v>
      </c>
      <c r="F86" s="130" t="n">
        <v>0.00859191284535789</v>
      </c>
      <c r="G86" s="130" t="n">
        <v>0.000633122003803018</v>
      </c>
      <c r="H86" s="130"/>
      <c r="I86" s="130" t="n">
        <v>0.0118734138888743</v>
      </c>
      <c r="J86" s="130" t="n">
        <v>0.00189952184472796</v>
      </c>
      <c r="K86" s="128" t="n">
        <v>0.00121581480233915</v>
      </c>
      <c r="L86" s="128"/>
      <c r="M86" s="128" t="n">
        <v>0.00371605977783452</v>
      </c>
      <c r="N86" s="128" t="n">
        <v>0.00374469920475403</v>
      </c>
      <c r="O86" s="128"/>
      <c r="P86" s="128"/>
      <c r="Q86" s="128"/>
      <c r="R86" s="128"/>
    </row>
    <row r="87" customFormat="false" ht="12.8" hidden="false" customHeight="false" outlineLevel="0" collapsed="false">
      <c r="B87" s="111" t="n">
        <v>1997</v>
      </c>
      <c r="C87" s="128" t="n">
        <v>0.00569959755309632</v>
      </c>
      <c r="D87" s="128"/>
      <c r="E87" s="128" t="n">
        <v>0.00697789668568757</v>
      </c>
      <c r="F87" s="128" t="n">
        <v>0.0133764802888043</v>
      </c>
      <c r="G87" s="128" t="n">
        <v>0.000661837543623088</v>
      </c>
      <c r="H87" s="128"/>
      <c r="I87" s="128" t="n">
        <v>0.0122864231415156</v>
      </c>
      <c r="J87" s="128" t="n">
        <v>0.00678417881034325</v>
      </c>
      <c r="K87" s="129" t="n">
        <v>0.000840346028141977</v>
      </c>
      <c r="L87" s="129"/>
      <c r="M87" s="129" t="n">
        <v>0.00376518359499552</v>
      </c>
      <c r="N87" s="129" t="n">
        <v>0.00345227651983493</v>
      </c>
      <c r="O87" s="129"/>
      <c r="P87" s="129"/>
      <c r="Q87" s="129"/>
      <c r="R87" s="129"/>
    </row>
    <row r="88" customFormat="false" ht="12.8" hidden="false" customHeight="false" outlineLevel="0" collapsed="false">
      <c r="B88" s="111" t="n">
        <v>1998</v>
      </c>
      <c r="C88" s="130" t="n">
        <v>0.00636315131456079</v>
      </c>
      <c r="D88" s="130" t="n">
        <v>0.000145543197528915</v>
      </c>
      <c r="E88" s="130" t="n">
        <v>0.00701695590496987</v>
      </c>
      <c r="F88" s="130" t="n">
        <v>0.0123514108518862</v>
      </c>
      <c r="G88" s="130" t="n">
        <v>0.000661539006122823</v>
      </c>
      <c r="H88" s="130"/>
      <c r="I88" s="130" t="n">
        <v>0.0127033327129764</v>
      </c>
      <c r="J88" s="130" t="n">
        <v>0.00620644167097362</v>
      </c>
      <c r="K88" s="128" t="n">
        <v>0.000774999732363437</v>
      </c>
      <c r="L88" s="128"/>
      <c r="M88" s="128" t="n">
        <v>0.0044281736419033</v>
      </c>
      <c r="N88" s="128" t="n">
        <v>0.00375256113602839</v>
      </c>
      <c r="O88" s="128"/>
      <c r="P88" s="128"/>
      <c r="Q88" s="128"/>
      <c r="R88" s="128"/>
    </row>
    <row r="89" customFormat="false" ht="12.8" hidden="false" customHeight="false" outlineLevel="0" collapsed="false">
      <c r="B89" s="111" t="n">
        <v>1999</v>
      </c>
      <c r="C89" s="128" t="n">
        <v>0.00652843236193813</v>
      </c>
      <c r="D89" s="128" t="n">
        <v>0.000682065594832189</v>
      </c>
      <c r="E89" s="128" t="n">
        <v>0.00661730302583426</v>
      </c>
      <c r="F89" s="128" t="n">
        <v>0.0126546160153983</v>
      </c>
      <c r="G89" s="128" t="n">
        <v>0.000694807769874193</v>
      </c>
      <c r="H89" s="128"/>
      <c r="I89" s="128" t="n">
        <v>0.0130590610333592</v>
      </c>
      <c r="J89" s="128" t="n">
        <v>0.00659006201248528</v>
      </c>
      <c r="K89" s="129" t="n">
        <v>0.000844821419816424</v>
      </c>
      <c r="L89" s="129"/>
      <c r="M89" s="129" t="n">
        <v>0.00496732786232554</v>
      </c>
      <c r="N89" s="129" t="n">
        <v>0.00371425044292621</v>
      </c>
      <c r="O89" s="129"/>
      <c r="P89" s="129"/>
      <c r="Q89" s="129"/>
      <c r="R89" s="129"/>
    </row>
    <row r="90" customFormat="false" ht="12.8" hidden="false" customHeight="false" outlineLevel="0" collapsed="false">
      <c r="B90" s="111" t="n">
        <v>2000</v>
      </c>
      <c r="C90" s="130" t="n">
        <v>0.00737482979989829</v>
      </c>
      <c r="D90" s="130" t="n">
        <v>0.000792131724972759</v>
      </c>
      <c r="E90" s="130" t="n">
        <v>0.00689589045722683</v>
      </c>
      <c r="F90" s="130" t="n">
        <v>0.0122384068851027</v>
      </c>
      <c r="G90" s="130" t="n">
        <v>0.00171445582114806</v>
      </c>
      <c r="H90" s="130"/>
      <c r="I90" s="130" t="n">
        <v>0.0132482904466693</v>
      </c>
      <c r="J90" s="130" t="n">
        <v>0.00625201275153695</v>
      </c>
      <c r="K90" s="128" t="n">
        <v>0.000757917523110217</v>
      </c>
      <c r="L90" s="128"/>
      <c r="M90" s="128" t="n">
        <v>0.00457708734050099</v>
      </c>
      <c r="N90" s="128" t="n">
        <v>0.00384670608858436</v>
      </c>
      <c r="O90" s="128"/>
      <c r="P90" s="128"/>
      <c r="Q90" s="128"/>
      <c r="R90" s="128"/>
    </row>
    <row r="91" customFormat="false" ht="12.8" hidden="false" customHeight="false" outlineLevel="0" collapsed="false">
      <c r="B91" s="111" t="n">
        <v>2001</v>
      </c>
      <c r="C91" s="128" t="n">
        <v>0.00742320990503864</v>
      </c>
      <c r="D91" s="128" t="n">
        <v>0.000792725123110313</v>
      </c>
      <c r="E91" s="128" t="n">
        <v>0.00589041397180548</v>
      </c>
      <c r="F91" s="128" t="n">
        <v>0.012726717103591</v>
      </c>
      <c r="G91" s="128" t="n">
        <v>0.000840551046084029</v>
      </c>
      <c r="H91" s="128" t="n">
        <v>0.0109159580432705</v>
      </c>
      <c r="I91" s="128" t="n">
        <v>0.0124450443431941</v>
      </c>
      <c r="J91" s="128" t="n">
        <v>0.006473913242637</v>
      </c>
      <c r="K91" s="129" t="n">
        <v>0.000688420104483218</v>
      </c>
      <c r="L91" s="129"/>
      <c r="M91" s="129" t="n">
        <v>0.00458720783308938</v>
      </c>
      <c r="N91" s="129" t="n">
        <v>0.00391896562603379</v>
      </c>
      <c r="O91" s="129"/>
      <c r="P91" s="129"/>
      <c r="Q91" s="129"/>
      <c r="R91" s="129"/>
    </row>
    <row r="92" customFormat="false" ht="12.8" hidden="false" customHeight="false" outlineLevel="0" collapsed="false">
      <c r="B92" s="111" t="n">
        <v>2002</v>
      </c>
      <c r="C92" s="130" t="n">
        <v>0.00550732676330524</v>
      </c>
      <c r="D92" s="130" t="n">
        <v>0.000517949435432862</v>
      </c>
      <c r="E92" s="130" t="n">
        <v>0.005027555073672</v>
      </c>
      <c r="F92" s="130" t="n">
        <v>0.014342468925354</v>
      </c>
      <c r="G92" s="130" t="n">
        <v>0.000696250533678235</v>
      </c>
      <c r="H92" s="130" t="n">
        <v>0.0155394867377431</v>
      </c>
      <c r="I92" s="130" t="n">
        <v>0.00963695804700716</v>
      </c>
      <c r="J92" s="130" t="n">
        <v>0.00578721074243246</v>
      </c>
      <c r="K92" s="128" t="n">
        <v>0.000674115579920293</v>
      </c>
      <c r="L92" s="128"/>
      <c r="M92" s="128" t="n">
        <v>0.00393016113979006</v>
      </c>
      <c r="N92" s="128" t="n">
        <v>0.00286856679917758</v>
      </c>
      <c r="O92" s="128"/>
      <c r="P92" s="128"/>
      <c r="Q92" s="128"/>
      <c r="R92" s="128"/>
    </row>
    <row r="93" customFormat="false" ht="12.8" hidden="false" customHeight="false" outlineLevel="0" collapsed="false">
      <c r="B93" s="111" t="n">
        <v>2003</v>
      </c>
      <c r="C93" s="128" t="n">
        <v>0.00778608650355386</v>
      </c>
      <c r="D93" s="128" t="n">
        <v>0.000548714663773305</v>
      </c>
      <c r="E93" s="128" t="n">
        <v>0.00574542115068131</v>
      </c>
      <c r="F93" s="128" t="n">
        <v>0.0132297237331965</v>
      </c>
      <c r="G93" s="128" t="n">
        <v>0.000681825883738911</v>
      </c>
      <c r="H93" s="128" t="n">
        <v>0.0156959033371192</v>
      </c>
      <c r="I93" s="128" t="n">
        <v>0.0118026727120887</v>
      </c>
      <c r="J93" s="128" t="n">
        <v>0.00496580829870134</v>
      </c>
      <c r="K93" s="129" t="n">
        <v>0.000682558068297916</v>
      </c>
      <c r="L93" s="129"/>
      <c r="M93" s="129" t="n">
        <v>0.00392285240873266</v>
      </c>
      <c r="N93" s="129" t="n">
        <v>0.00287332305220327</v>
      </c>
      <c r="O93" s="129"/>
      <c r="P93" s="129"/>
      <c r="Q93" s="129"/>
      <c r="R93" s="129"/>
    </row>
    <row r="94" customFormat="false" ht="12.8" hidden="false" customHeight="false" outlineLevel="0" collapsed="false">
      <c r="B94" s="111" t="n">
        <v>2004</v>
      </c>
      <c r="C94" s="130" t="n">
        <v>0.0091641635742257</v>
      </c>
      <c r="D94" s="130" t="n">
        <v>0.000657963741379203</v>
      </c>
      <c r="E94" s="130" t="n">
        <v>0.00658362471478164</v>
      </c>
      <c r="F94" s="130" t="n">
        <v>0.0110870883008554</v>
      </c>
      <c r="G94" s="130" t="n">
        <v>0.000707872826421854</v>
      </c>
      <c r="H94" s="130" t="n">
        <v>0.015835129642473</v>
      </c>
      <c r="I94" s="130" t="n">
        <v>0.0136326919048979</v>
      </c>
      <c r="J94" s="130" t="n">
        <v>0.00417343120345224</v>
      </c>
      <c r="K94" s="128" t="n">
        <v>0.000602714526981359</v>
      </c>
      <c r="L94" s="128"/>
      <c r="M94" s="128" t="n">
        <v>0.00302886361525675</v>
      </c>
      <c r="N94" s="128" t="n">
        <v>0.00321336233585605</v>
      </c>
      <c r="O94" s="128"/>
      <c r="P94" s="128"/>
      <c r="Q94" s="128"/>
      <c r="R94" s="128"/>
    </row>
    <row r="95" customFormat="false" ht="12.8" hidden="false" customHeight="false" outlineLevel="0" collapsed="false">
      <c r="B95" s="111" t="n">
        <v>2005</v>
      </c>
      <c r="C95" s="128" t="n">
        <v>0.00961880222981258</v>
      </c>
      <c r="D95" s="128" t="n">
        <v>0.000710855766254805</v>
      </c>
      <c r="E95" s="128" t="n">
        <v>0.00652260800262184</v>
      </c>
      <c r="F95" s="128" t="n">
        <v>0.0103295874494527</v>
      </c>
      <c r="G95" s="128" t="n">
        <v>0.000673064923836705</v>
      </c>
      <c r="H95" s="128" t="n">
        <v>0.0161951464097716</v>
      </c>
      <c r="I95" s="128" t="n">
        <v>0.0139841677041514</v>
      </c>
      <c r="J95" s="128" t="n">
        <v>0.00391930834033625</v>
      </c>
      <c r="K95" s="129" t="n">
        <v>0.000760956650522766</v>
      </c>
      <c r="L95" s="129"/>
      <c r="M95" s="129" t="n">
        <v>0.00264026760171751</v>
      </c>
      <c r="N95" s="129" t="n">
        <v>0.00333084778169367</v>
      </c>
      <c r="O95" s="129"/>
      <c r="P95" s="129"/>
      <c r="Q95" s="129"/>
      <c r="R95" s="129"/>
    </row>
    <row r="96" customFormat="false" ht="12.8" hidden="false" customHeight="false" outlineLevel="0" collapsed="false">
      <c r="B96" s="111" t="n">
        <v>2006</v>
      </c>
      <c r="C96" s="130" t="n">
        <v>0.00940560535877528</v>
      </c>
      <c r="D96" s="130" t="n">
        <v>0.000646805566494996</v>
      </c>
      <c r="E96" s="130" t="n">
        <v>0.00678386170042615</v>
      </c>
      <c r="F96" s="130" t="n">
        <v>0.00918087272210537</v>
      </c>
      <c r="G96" s="130" t="n">
        <v>0.000556280415991225</v>
      </c>
      <c r="H96" s="130" t="n">
        <v>0.0163229714661409</v>
      </c>
      <c r="I96" s="130" t="n">
        <v>0.0141131235333868</v>
      </c>
      <c r="J96" s="130" t="n">
        <v>0.00340537699689386</v>
      </c>
      <c r="K96" s="128" t="n">
        <v>0.000833500270706357</v>
      </c>
      <c r="L96" s="128"/>
      <c r="M96" s="128" t="n">
        <v>0.00235497081001743</v>
      </c>
      <c r="N96" s="128" t="n">
        <v>0.0039087534319118</v>
      </c>
      <c r="O96" s="128"/>
      <c r="P96" s="128"/>
      <c r="Q96" s="128"/>
      <c r="R96" s="128"/>
    </row>
    <row r="97" customFormat="false" ht="12.8" hidden="false" customHeight="false" outlineLevel="0" collapsed="false">
      <c r="B97" s="111" t="n">
        <v>2007</v>
      </c>
      <c r="C97" s="128" t="n">
        <v>0.00946369367588668</v>
      </c>
      <c r="D97" s="128" t="n">
        <v>0.000585475875391982</v>
      </c>
      <c r="E97" s="128" t="n">
        <v>0.00720349773674433</v>
      </c>
      <c r="F97" s="128" t="n">
        <v>0.00832312264618854</v>
      </c>
      <c r="G97" s="128" t="n">
        <v>0.000498422632844237</v>
      </c>
      <c r="H97" s="128" t="n">
        <v>0.0167951995322389</v>
      </c>
      <c r="I97" s="128" t="n">
        <v>0.0149072962567154</v>
      </c>
      <c r="J97" s="128" t="n">
        <v>0.00301491612895818</v>
      </c>
      <c r="K97" s="129" t="n">
        <v>0.000934433666315139</v>
      </c>
      <c r="L97" s="129"/>
      <c r="M97" s="129" t="n">
        <v>0.00229652373770847</v>
      </c>
      <c r="N97" s="129" t="n">
        <v>0.00464810842100707</v>
      </c>
      <c r="O97" s="129"/>
      <c r="P97" s="129"/>
      <c r="Q97" s="129"/>
      <c r="R97" s="129"/>
    </row>
    <row r="98" customFormat="false" ht="12.8" hidden="false" customHeight="false" outlineLevel="0" collapsed="false">
      <c r="B98" s="111" t="n">
        <v>2008</v>
      </c>
      <c r="C98" s="130" t="n">
        <v>0.00933824001867382</v>
      </c>
      <c r="D98" s="130" t="n">
        <v>0.000617660986798567</v>
      </c>
      <c r="E98" s="130" t="n">
        <v>0.00719511929922144</v>
      </c>
      <c r="F98" s="130" t="n">
        <v>0.00843202971714432</v>
      </c>
      <c r="G98" s="130" t="n">
        <v>0.00048284265951637</v>
      </c>
      <c r="H98" s="130" t="n">
        <v>0.0169575290688833</v>
      </c>
      <c r="I98" s="130" t="n">
        <v>0.0145730376476074</v>
      </c>
      <c r="J98" s="130" t="n">
        <v>0.00284428582324504</v>
      </c>
      <c r="K98" s="128" t="n">
        <v>0.00110112913760037</v>
      </c>
      <c r="L98" s="128"/>
      <c r="M98" s="128" t="n">
        <v>0.00219840306175176</v>
      </c>
      <c r="N98" s="128" t="n">
        <v>0.00535631443145592</v>
      </c>
      <c r="O98" s="128" t="n">
        <v>0.00116689653702816</v>
      </c>
      <c r="P98" s="128"/>
      <c r="Q98" s="128"/>
      <c r="R98" s="128"/>
    </row>
    <row r="99" customFormat="false" ht="12.8" hidden="false" customHeight="false" outlineLevel="0" collapsed="false">
      <c r="B99" s="111" t="n">
        <v>2009</v>
      </c>
      <c r="C99" s="128" t="n">
        <v>0.0088970241644898</v>
      </c>
      <c r="D99" s="128" t="n">
        <v>0.000721273651010169</v>
      </c>
      <c r="E99" s="128" t="n">
        <v>0.00721974510403148</v>
      </c>
      <c r="F99" s="128" t="n">
        <v>0.00929001289471043</v>
      </c>
      <c r="G99" s="128" t="n">
        <v>0.000527581984327637</v>
      </c>
      <c r="H99" s="128" t="n">
        <v>0.0164764714731884</v>
      </c>
      <c r="I99" s="128" t="n">
        <v>0.0146173597980544</v>
      </c>
      <c r="J99" s="128" t="n">
        <v>0.00305021267213239</v>
      </c>
      <c r="K99" s="129" t="n">
        <v>0.00177774684905904</v>
      </c>
      <c r="L99" s="129"/>
      <c r="M99" s="129" t="n">
        <v>0.00276402623901215</v>
      </c>
      <c r="N99" s="129" t="n">
        <v>0.00686863836330536</v>
      </c>
      <c r="O99" s="129" t="n">
        <v>0.00167502693461996</v>
      </c>
      <c r="P99" s="129"/>
      <c r="Q99" s="129"/>
      <c r="R99" s="129"/>
    </row>
    <row r="100" customFormat="false" ht="12.8" hidden="false" customHeight="false" outlineLevel="0" collapsed="false">
      <c r="B100" s="111" t="n">
        <v>2010</v>
      </c>
      <c r="C100" s="130" t="n">
        <v>0.00918548780578398</v>
      </c>
      <c r="D100" s="130" t="n">
        <v>0.000880412575395823</v>
      </c>
      <c r="E100" s="130" t="n">
        <v>0.00706586756938487</v>
      </c>
      <c r="F100" s="130" t="n">
        <v>0.00918867167260385</v>
      </c>
      <c r="G100" s="130" t="n">
        <v>0.000464277718330744</v>
      </c>
      <c r="H100" s="130" t="n">
        <v>0.0161788496372926</v>
      </c>
      <c r="I100" s="130" t="n">
        <v>0.0147442218942046</v>
      </c>
      <c r="J100" s="130" t="n">
        <v>0.0029853388270838</v>
      </c>
      <c r="K100" s="128" t="n">
        <v>0.00192822845700678</v>
      </c>
      <c r="L100" s="128"/>
      <c r="M100" s="128" t="n">
        <v>0.00275355246129494</v>
      </c>
      <c r="N100" s="128" t="n">
        <v>0.00721003836197678</v>
      </c>
      <c r="O100" s="128" t="n">
        <v>0.00129161278918117</v>
      </c>
      <c r="P100" s="128"/>
      <c r="Q100" s="128"/>
      <c r="R100" s="128"/>
    </row>
    <row r="101" customFormat="false" ht="12.8" hidden="false" customHeight="false" outlineLevel="0" collapsed="false">
      <c r="B101" s="111" t="n">
        <v>2011</v>
      </c>
      <c r="C101" s="128" t="n">
        <v>0.00989536698334916</v>
      </c>
      <c r="D101" s="128" t="n">
        <v>0.000957125713536113</v>
      </c>
      <c r="E101" s="128" t="n">
        <v>0.00698913792400184</v>
      </c>
      <c r="F101" s="128" t="n">
        <v>0.00832091621647902</v>
      </c>
      <c r="G101" s="128" t="n">
        <v>0.000464932901986689</v>
      </c>
      <c r="H101" s="128" t="n">
        <v>0.0166034992177078</v>
      </c>
      <c r="I101" s="128" t="n">
        <v>0.0148856065446608</v>
      </c>
      <c r="J101" s="128" t="n">
        <v>0.00262273372308155</v>
      </c>
      <c r="K101" s="129" t="n">
        <v>0.00218872405220907</v>
      </c>
      <c r="L101" s="129" t="n">
        <v>0.000334864926640407</v>
      </c>
      <c r="M101" s="129" t="n">
        <v>0.00246448878022597</v>
      </c>
      <c r="N101" s="129" t="n">
        <v>0.00805996363631593</v>
      </c>
      <c r="O101" s="129" t="n">
        <v>0.00103133324512357</v>
      </c>
      <c r="P101" s="129"/>
      <c r="Q101" s="129" t="n">
        <v>0.000328908706794847</v>
      </c>
      <c r="R101" s="129"/>
    </row>
    <row r="102" customFormat="false" ht="12.8" hidden="false" customHeight="false" outlineLevel="0" collapsed="false">
      <c r="B102" s="111" t="n">
        <v>2012</v>
      </c>
      <c r="C102" s="130" t="n">
        <v>0.0104606643560655</v>
      </c>
      <c r="D102" s="130" t="n">
        <v>0.00101322490187011</v>
      </c>
      <c r="E102" s="130" t="n">
        <v>0.00732161894258414</v>
      </c>
      <c r="F102" s="130" t="n">
        <v>0.00977492385410648</v>
      </c>
      <c r="G102" s="130" t="n">
        <v>0.000465936368934656</v>
      </c>
      <c r="H102" s="130" t="n">
        <v>0.0166537766309987</v>
      </c>
      <c r="I102" s="130" t="n">
        <v>0.0155583049965991</v>
      </c>
      <c r="J102" s="130" t="n">
        <v>0.00312314975925886</v>
      </c>
      <c r="K102" s="128" t="n">
        <v>0.00236486388288229</v>
      </c>
      <c r="L102" s="128" t="n">
        <v>0.000361559541561672</v>
      </c>
      <c r="M102" s="128" t="n">
        <v>0.00253356028964366</v>
      </c>
      <c r="N102" s="128" t="n">
        <v>0.0100862880222144</v>
      </c>
      <c r="O102" s="128" t="n">
        <v>0.00123537014000835</v>
      </c>
      <c r="P102" s="128"/>
      <c r="Q102" s="128" t="n">
        <v>0</v>
      </c>
      <c r="R102" s="128"/>
    </row>
    <row r="103" customFormat="false" ht="12.8" hidden="false" customHeight="false" outlineLevel="0" collapsed="false">
      <c r="B103" s="111" t="n">
        <v>2013</v>
      </c>
      <c r="C103" s="128" t="n">
        <v>0.0109238316835513</v>
      </c>
      <c r="D103" s="128" t="n">
        <v>0.000925541959737644</v>
      </c>
      <c r="E103" s="128" t="n">
        <v>0.0074386216465936</v>
      </c>
      <c r="F103" s="128" t="n">
        <v>0.00926148743732353</v>
      </c>
      <c r="G103" s="128" t="n">
        <v>0.000397932270782329</v>
      </c>
      <c r="H103" s="128" t="n">
        <v>0.0168786236987149</v>
      </c>
      <c r="I103" s="128" t="n">
        <v>0.0159148002617685</v>
      </c>
      <c r="J103" s="128" t="n">
        <v>0.00259295104693199</v>
      </c>
      <c r="K103" s="129" t="n">
        <v>0.00210339021534986</v>
      </c>
      <c r="L103" s="129" t="n">
        <v>0.000374390273180508</v>
      </c>
      <c r="M103" s="129" t="n">
        <v>0.0026450338256733</v>
      </c>
      <c r="N103" s="129" t="n">
        <v>0.0107881371340265</v>
      </c>
      <c r="O103" s="129" t="n">
        <v>0.00166967888999977</v>
      </c>
      <c r="P103" s="129"/>
      <c r="Q103" s="129" t="n">
        <v>0</v>
      </c>
      <c r="R103" s="129"/>
    </row>
    <row r="104" customFormat="false" ht="12.8" hidden="false" customHeight="false" outlineLevel="0" collapsed="false">
      <c r="B104" s="111" t="n">
        <v>2014</v>
      </c>
      <c r="C104" s="130" t="n">
        <v>0.0116387156111073</v>
      </c>
      <c r="D104" s="130" t="n">
        <v>0.000642224174604135</v>
      </c>
      <c r="E104" s="130" t="n">
        <v>0.00714587954016821</v>
      </c>
      <c r="F104" s="130" t="n">
        <v>0.00971593170924165</v>
      </c>
      <c r="G104" s="130" t="n">
        <v>0.000433470744073636</v>
      </c>
      <c r="H104" s="130" t="n">
        <v>0.0167587616547611</v>
      </c>
      <c r="I104" s="130" t="n">
        <v>0.015871302582137</v>
      </c>
      <c r="J104" s="130" t="n">
        <v>0.00265723309620876</v>
      </c>
      <c r="K104" s="128" t="n">
        <v>0.00207832026157001</v>
      </c>
      <c r="L104" s="128" t="n">
        <v>0.000351652186253678</v>
      </c>
      <c r="M104" s="128" t="n">
        <v>0.00259275780648903</v>
      </c>
      <c r="N104" s="128" t="n">
        <v>0.0107101298626129</v>
      </c>
      <c r="O104" s="128" t="n">
        <v>0.00180520724704594</v>
      </c>
      <c r="P104" s="128"/>
      <c r="Q104" s="128" t="n">
        <v>0</v>
      </c>
      <c r="R104" s="128"/>
    </row>
    <row r="105" customFormat="false" ht="12.8" hidden="false" customHeight="false" outlineLevel="0" collapsed="false">
      <c r="B105" s="111" t="n">
        <v>2015</v>
      </c>
      <c r="C105" s="128" t="n">
        <v>0.0127294769340055</v>
      </c>
      <c r="D105" s="128" t="n">
        <v>0.000666603868820108</v>
      </c>
      <c r="E105" s="128" t="n">
        <v>0.00726716278767824</v>
      </c>
      <c r="F105" s="128" t="n">
        <v>0.00948495384244874</v>
      </c>
      <c r="G105" s="128" t="n">
        <v>0.000489779941810133</v>
      </c>
      <c r="H105" s="128" t="n">
        <v>0.0163707146913644</v>
      </c>
      <c r="I105" s="128" t="n">
        <v>0.0160551081025211</v>
      </c>
      <c r="J105" s="128" t="n">
        <v>0.00238471307698379</v>
      </c>
      <c r="K105" s="129" t="n">
        <v>0.00209681091536374</v>
      </c>
      <c r="L105" s="129" t="n">
        <v>0.000365874491397112</v>
      </c>
      <c r="M105" s="129" t="n">
        <v>0.00269349490539226</v>
      </c>
      <c r="N105" s="129" t="n">
        <v>0.0114806560184775</v>
      </c>
      <c r="O105" s="129" t="n">
        <v>0.00171424659032607</v>
      </c>
      <c r="P105" s="129"/>
      <c r="Q105" s="129" t="n">
        <v>0</v>
      </c>
      <c r="R105" s="129" t="n">
        <v>0</v>
      </c>
    </row>
    <row r="106" customFormat="false" ht="12.8" hidden="false" customHeight="false" outlineLevel="0" collapsed="false">
      <c r="B106" s="111" t="n">
        <v>2016</v>
      </c>
      <c r="C106" s="130" t="n">
        <v>0.0105109702628087</v>
      </c>
      <c r="D106" s="130" t="n">
        <v>0.000584590024895527</v>
      </c>
      <c r="E106" s="130" t="n">
        <v>0.00708050197613375</v>
      </c>
      <c r="F106" s="130" t="n">
        <v>0.00919573417118446</v>
      </c>
      <c r="G106" s="130" t="n">
        <v>0.00050893519641016</v>
      </c>
      <c r="H106" s="130" t="n">
        <v>0.0160022515479057</v>
      </c>
      <c r="I106" s="130" t="n">
        <v>0.0153374756841884</v>
      </c>
      <c r="J106" s="130" t="n">
        <v>0.00242605893369462</v>
      </c>
      <c r="K106" s="128" t="n">
        <v>0.00176886207484977</v>
      </c>
      <c r="L106" s="128" t="n">
        <v>0.000354503345784394</v>
      </c>
      <c r="M106" s="128" t="n">
        <v>0.00272424448676778</v>
      </c>
      <c r="N106" s="128" t="n">
        <v>0.0107438261877048</v>
      </c>
      <c r="O106" s="128" t="n">
        <v>0.00197107261819154</v>
      </c>
      <c r="P106" s="128"/>
      <c r="Q106" s="128" t="n">
        <v>0.0014704867980335</v>
      </c>
      <c r="R106" s="128" t="n">
        <v>0.00380407762138458</v>
      </c>
    </row>
    <row r="107" customFormat="false" ht="12.8" hidden="false" customHeight="false" outlineLevel="0" collapsed="false">
      <c r="B107" s="111" t="n">
        <v>2017</v>
      </c>
      <c r="C107" s="128" t="n">
        <v>0.0102628562112773</v>
      </c>
      <c r="D107" s="128" t="n">
        <v>0.000684112440227956</v>
      </c>
      <c r="E107" s="128" t="n">
        <v>0.00702011141307824</v>
      </c>
      <c r="F107" s="128" t="n">
        <v>0.00966160001444418</v>
      </c>
      <c r="G107" s="128" t="n">
        <v>0.000528483222256211</v>
      </c>
      <c r="H107" s="128" t="n">
        <v>0.0162369256572215</v>
      </c>
      <c r="I107" s="128" t="n">
        <v>0.0156379005322433</v>
      </c>
      <c r="J107" s="128" t="n">
        <v>0.00276714880493469</v>
      </c>
      <c r="K107" s="129" t="n">
        <v>0.00172129952860513</v>
      </c>
      <c r="L107" s="129" t="n">
        <v>0.000471364562460638</v>
      </c>
      <c r="M107" s="129" t="n">
        <v>0.00290593948372479</v>
      </c>
      <c r="N107" s="129" t="n">
        <v>0.00982746458674933</v>
      </c>
      <c r="O107" s="129" t="n">
        <v>0.00169318277702992</v>
      </c>
      <c r="P107" s="129" t="n">
        <v>0.000880593978403211</v>
      </c>
      <c r="Q107" s="129" t="n">
        <v>0.00101880933409591</v>
      </c>
      <c r="R107" s="129" t="n">
        <v>0.00732550025557765</v>
      </c>
    </row>
    <row r="108" customFormat="false" ht="12.8" hidden="false" customHeight="false" outlineLevel="0" collapsed="false">
      <c r="B108" s="111" t="n">
        <v>2018</v>
      </c>
      <c r="C108" s="131" t="n">
        <v>0</v>
      </c>
      <c r="D108" s="131" t="n">
        <v>0.00075631386805743</v>
      </c>
      <c r="E108" s="131" t="n">
        <v>0.00734452401730619</v>
      </c>
      <c r="F108" s="131" t="n">
        <v>0.00799150623036929</v>
      </c>
      <c r="G108" s="131" t="n">
        <v>0.000469975376524546</v>
      </c>
      <c r="H108" s="131" t="n">
        <v>0.0159674857167433</v>
      </c>
      <c r="I108" s="131" t="n">
        <v>0.0178786425763565</v>
      </c>
      <c r="J108" s="131" t="n">
        <v>0.00208292693837073</v>
      </c>
      <c r="K108" s="128" t="n">
        <v>0.00147773148713019</v>
      </c>
      <c r="L108" s="128" t="n">
        <v>0.000430015334349855</v>
      </c>
      <c r="M108" s="128" t="n">
        <v>0.00269794801353933</v>
      </c>
      <c r="N108" s="128" t="n">
        <v>0.00695203916219705</v>
      </c>
      <c r="O108" s="128" t="n">
        <v>0.00155582043184477</v>
      </c>
      <c r="P108" s="128" t="n">
        <v>0.00262234557625097</v>
      </c>
      <c r="Q108" s="128" t="n">
        <v>0.00134070786001073</v>
      </c>
      <c r="R108" s="128" t="n">
        <v>0.0115429938700718</v>
      </c>
    </row>
    <row r="109" customFormat="false" ht="12.8" hidden="false" customHeight="false" outlineLevel="0" collapsed="false">
      <c r="Q109" s="0" t="s">
        <v>152</v>
      </c>
    </row>
    <row r="112" customFormat="false" ht="12.8" hidden="false" customHeight="false" outlineLevel="0" collapsed="false">
      <c r="B112" s="132" t="s">
        <v>153</v>
      </c>
      <c r="C112" s="132"/>
      <c r="D112" s="133" t="n">
        <f aca="false">AVERAGE(D98:D108)</f>
        <v>0.000768098560450326</v>
      </c>
      <c r="E112" s="133" t="n">
        <f aca="false">AVERAGE(E98:E108)*0.2869</f>
        <v>0.00206276640583366</v>
      </c>
      <c r="F112" s="133" t="n">
        <f aca="false">AVERAGE(F98:F108)/3</f>
        <v>0.00303993235636533</v>
      </c>
      <c r="G112" s="133" t="n">
        <f aca="false">AVERAGE(G98:G108)</f>
        <v>0.000475831671359374</v>
      </c>
      <c r="H112" s="133" t="n">
        <f aca="false">AVERAGE(H98:H108)</f>
        <v>0.0164622626358892</v>
      </c>
      <c r="I112" s="133" t="n">
        <f aca="false">AVERAGE(I98:I108)</f>
        <v>0.0155521600563946</v>
      </c>
      <c r="J112" s="133" t="n">
        <f aca="false">AVERAGE(J98:J108)</f>
        <v>0.00268515933653875</v>
      </c>
      <c r="K112" s="134" t="n">
        <f aca="false">AVERAGE(K98:K108)</f>
        <v>0.00187337335105693</v>
      </c>
      <c r="L112" s="134" t="n">
        <f aca="false">L108</f>
        <v>0.000430015334349855</v>
      </c>
      <c r="M112" s="134" t="n">
        <f aca="false">AVERAGE(M98:M108)</f>
        <v>0.00263394994122863</v>
      </c>
      <c r="N112" s="134" t="n">
        <f aca="false">N108</f>
        <v>0.00695203916219705</v>
      </c>
      <c r="O112" s="134" t="n">
        <f aca="false">AVERAGE(O98:O108)</f>
        <v>0.00152813165458175</v>
      </c>
      <c r="P112" s="134" t="n">
        <f aca="false">P108</f>
        <v>0.00262234557625097</v>
      </c>
      <c r="Q112" s="134" t="n">
        <f aca="false">AVERAGE(Q106:Q108)</f>
        <v>0.00127666799738005</v>
      </c>
    </row>
    <row r="114" customFormat="false" ht="12.8" hidden="false" customHeight="false" outlineLevel="0" collapsed="false">
      <c r="D114" s="133" t="n">
        <f aca="false">SUM(D112:J112)-E112</f>
        <v>0.0389834446169977</v>
      </c>
      <c r="F114" s="109" t="s">
        <v>154</v>
      </c>
      <c r="G114" s="109"/>
      <c r="H114" s="109"/>
      <c r="I114" s="133" t="n">
        <v>0.006</v>
      </c>
      <c r="K114" s="134" t="n">
        <f aca="false">SUM(K112:Q112)</f>
        <v>0.0173165230170452</v>
      </c>
    </row>
    <row r="116" customFormat="false" ht="12.8" hidden="false" customHeight="false" outlineLevel="0" collapsed="false">
      <c r="I116" s="31"/>
    </row>
    <row r="117" customFormat="false" ht="12.8" hidden="false" customHeight="false" outlineLevel="0" collapsed="false">
      <c r="C117" s="0" t="s">
        <v>155</v>
      </c>
      <c r="D117" s="0" t="s">
        <v>156</v>
      </c>
      <c r="E117" s="0" t="s">
        <v>157</v>
      </c>
      <c r="F117" s="3" t="s">
        <v>158</v>
      </c>
      <c r="G117" s="0" t="s">
        <v>159</v>
      </c>
    </row>
    <row r="119" customFormat="false" ht="12.8" hidden="false" customHeight="false" outlineLevel="0" collapsed="false">
      <c r="B119" s="5" t="n">
        <v>2014</v>
      </c>
      <c r="C119" s="61" t="n">
        <f aca="false">(SUM('Central pensions'!Y4:Y7)/AVERAGE('Central scenario'!AG3:AG6))</f>
        <v>0.0100080003976103</v>
      </c>
      <c r="D119" s="61" t="n">
        <f aca="false">'Central scenario'!BM3+'Central scenario'!BN3+'Central scenario'!BL3-C119</f>
        <v>0.0636642641339578</v>
      </c>
      <c r="E119" s="61" t="n">
        <f aca="false">'Central scenario'!BK3</f>
        <v>0.0539797598100557</v>
      </c>
      <c r="F119" s="61" t="n">
        <f aca="false">SUM($C104:$J104)-$H104-$F104-SUM($K104:$Q104)</f>
        <v>0.0208507583843275</v>
      </c>
      <c r="G119" s="61" t="n">
        <f aca="false">E119+F119-D119-C119</f>
        <v>0.00115825366281494</v>
      </c>
    </row>
    <row r="120" customFormat="false" ht="12.8" hidden="false" customHeight="false" outlineLevel="0" collapsed="false">
      <c r="B120" s="0" t="n">
        <v>2015</v>
      </c>
      <c r="C120" s="31" t="n">
        <f aca="false">SUM('Central pensions'!Y14:Y17)/AVERAGE('Central scenario'!AG14:AG17)</f>
        <v>0.0107339784194634</v>
      </c>
      <c r="D120" s="31" t="n">
        <f aca="false">'Central scenario'!BM4+'Central scenario'!BN4+'Central scenario'!BL4-C120</f>
        <v>0.0829481034514564</v>
      </c>
      <c r="E120" s="31" t="n">
        <f aca="false">'Central scenario'!BK4</f>
        <v>0.0607890100036003</v>
      </c>
      <c r="F120" s="31" t="n">
        <f aca="false">SUM($C105:$J105)-$H105-$F105-SUM($K105:$Q105)</f>
        <v>0.0212417617908622</v>
      </c>
      <c r="G120" s="31" t="n">
        <f aca="false">E120+F120-D120-C120</f>
        <v>-0.0116513100764572</v>
      </c>
    </row>
    <row r="121" customFormat="false" ht="12.8" hidden="false" customHeight="false" outlineLevel="0" collapsed="false">
      <c r="B121" s="5" t="n">
        <v>2016</v>
      </c>
      <c r="C121" s="61" t="n">
        <f aca="false">SUM('Central pensions'!Y18:Y21)/AVERAGE('Central scenario'!AG18:AG21)</f>
        <v>0.0120915600774794</v>
      </c>
      <c r="D121" s="61" t="n">
        <f aca="false">'Central scenario'!BM5+'Central scenario'!BN5+'Central scenario'!BL5-C121</f>
        <v>0.0821174703482335</v>
      </c>
      <c r="E121" s="61" t="n">
        <f aca="false">'Central scenario'!BK5</f>
        <v>0.0613721775203611</v>
      </c>
      <c r="F121" s="61" t="n">
        <f aca="false">SUM($C106:$J106)-$H106-$F106-SUM($K106:$R106)</f>
        <v>0.0136114589454148</v>
      </c>
      <c r="G121" s="61" t="n">
        <f aca="false">E121+F121-D121-C121</f>
        <v>-0.019225393959937</v>
      </c>
    </row>
    <row r="122" customFormat="false" ht="12.8" hidden="false" customHeight="false" outlineLevel="0" collapsed="false">
      <c r="B122" s="0" t="n">
        <v>2017</v>
      </c>
      <c r="C122" s="31" t="n">
        <f aca="false">SUM('Central pensions'!Y22:Y25)/AVERAGE('Central scenario'!AG22:AG25)</f>
        <v>0.0155187056640414</v>
      </c>
      <c r="D122" s="31" t="n">
        <f aca="false">'Central scenario'!BM6+'Central scenario'!BN6+'Central scenario'!BL6-C122</f>
        <v>0.0847525809514075</v>
      </c>
      <c r="E122" s="31" t="n">
        <f aca="false">'Central scenario'!BK6</f>
        <v>0.0631912464013855</v>
      </c>
      <c r="F122" s="31" t="n">
        <f aca="false">SUM($C107:$J107)-$H107-$F107-SUM($K107:$R107)</f>
        <v>0.0110564581173711</v>
      </c>
      <c r="G122" s="31" t="n">
        <f aca="false">E122+F122-D122-C122</f>
        <v>-0.0260235820966923</v>
      </c>
    </row>
    <row r="123" customFormat="false" ht="12.8" hidden="false" customHeight="false" outlineLevel="0" collapsed="false">
      <c r="B123" s="5" t="n">
        <f aca="false">B122+1</f>
        <v>2018</v>
      </c>
      <c r="C123" s="61" t="n">
        <f aca="false">SUM('Central pensions'!Y26:Y29)/AVERAGE('Central scenario'!AG26:AG29)</f>
        <v>0.0143643444472167</v>
      </c>
      <c r="D123" s="61" t="n">
        <f aca="false">'Central scenario'!BM7+'Central scenario'!BN7+'Central scenario'!BL7-C123</f>
        <v>0.0820642873195171</v>
      </c>
      <c r="E123" s="61" t="n">
        <f aca="false">'Central scenario'!BK7</f>
        <v>0.059003517131234</v>
      </c>
      <c r="F123" s="61" t="n">
        <f aca="false">SUM($C108:$J108)-$F108-SUM($K108:$R108)</f>
        <v>0.015880266757964</v>
      </c>
      <c r="G123" s="61" t="n">
        <f aca="false">E123+F123-D123-C123</f>
        <v>-0.0215448478775358</v>
      </c>
    </row>
    <row r="124" customFormat="false" ht="12.8" hidden="false" customHeight="false" outlineLevel="0" collapsed="false">
      <c r="B124" s="0" t="n">
        <f aca="false">B123+1</f>
        <v>2019</v>
      </c>
      <c r="C124" s="31" t="n">
        <f aca="false">SUM('Central pensions'!Y30:Y33)/AVERAGE('Central scenario'!AG30:AG33)</f>
        <v>0.0136307839432169</v>
      </c>
      <c r="D124" s="31" t="n">
        <f aca="false">'Central scenario'!BM8+'Central scenario'!BN8+'Central scenario'!BL8-C124</f>
        <v>0.0767147567851072</v>
      </c>
      <c r="E124" s="31" t="n">
        <f aca="false">'Central scenario'!BK8</f>
        <v>0.0513659715196705</v>
      </c>
      <c r="F124" s="31" t="n">
        <f aca="false">SUM($D$112:$J$112)-SUM($K$112:$Q$112)-$I$112*12/15</f>
        <v>0.0112879599606704</v>
      </c>
      <c r="G124" s="31" t="n">
        <f aca="false">E124+F124-D124-C124</f>
        <v>-0.0276916092479832</v>
      </c>
    </row>
    <row r="125" customFormat="false" ht="12.8" hidden="false" customHeight="false" outlineLevel="0" collapsed="false">
      <c r="B125" s="5" t="n">
        <f aca="false">B124+1</f>
        <v>2020</v>
      </c>
      <c r="C125" s="61" t="n">
        <f aca="false">SUM('Central pensions'!Y34:Y37)/AVERAGE('Central scenario'!AG34:AG37)</f>
        <v>0.0160276769707763</v>
      </c>
      <c r="D125" s="61" t="n">
        <f aca="false">'Central scenario'!BM9+'Central scenario'!BN9+'Central scenario'!BL9-C125</f>
        <v>0.0948730058569795</v>
      </c>
      <c r="E125" s="61" t="n">
        <f aca="false">'Central scenario'!BK9</f>
        <v>0.0580102405862457</v>
      </c>
      <c r="F125" s="61" t="n">
        <f aca="false">SUM($D$112:$J$112)-SUM($K$112:$Q$112)-$I$112+$I$114</f>
        <v>0.0141775279493914</v>
      </c>
      <c r="G125" s="61" t="n">
        <f aca="false">E125+F125-D125-C125</f>
        <v>-0.0387129142921187</v>
      </c>
    </row>
    <row r="126" customFormat="false" ht="12.8" hidden="false" customHeight="false" outlineLevel="0" collapsed="false">
      <c r="B126" s="0" t="n">
        <f aca="false">B125+1</f>
        <v>2021</v>
      </c>
      <c r="C126" s="31" t="n">
        <f aca="false">SUM('Central pensions'!Y38:Y41)/AVERAGE('Central scenario'!AG38:AG41)</f>
        <v>0.014828504289106</v>
      </c>
      <c r="D126" s="31" t="n">
        <f aca="false">'Central scenario'!BM10+'Central scenario'!BN10+'Central scenario'!BL10-C126</f>
        <v>0.0888119117348007</v>
      </c>
      <c r="E126" s="31" t="n">
        <f aca="false">'Central scenario'!BK10</f>
        <v>0.0567211500190373</v>
      </c>
      <c r="F126" s="31" t="n">
        <f aca="false">SUM($D$112:$J$112)-SUM($K$112:$Q$112)-$I$112+$I$114</f>
        <v>0.0141775279493914</v>
      </c>
      <c r="G126" s="31" t="n">
        <f aca="false">E126+F126-D126-C126</f>
        <v>-0.0327417380554779</v>
      </c>
    </row>
    <row r="127" customFormat="false" ht="12.8" hidden="false" customHeight="false" outlineLevel="0" collapsed="false">
      <c r="B127" s="5" t="n">
        <f aca="false">B126+1</f>
        <v>2022</v>
      </c>
      <c r="C127" s="61" t="n">
        <f aca="false">SUM('Central pensions'!Y42:Y45)/AVERAGE('Central scenario'!AG42:AG45)</f>
        <v>0.015027903935154</v>
      </c>
      <c r="D127" s="61" t="n">
        <f aca="false">'Central scenario'!BM11+'Central scenario'!BN11+'Central scenario'!BL11-C127</f>
        <v>0.0916844198827584</v>
      </c>
      <c r="E127" s="61" t="n">
        <f aca="false">'Central scenario'!BK11</f>
        <v>0.0583443558038165</v>
      </c>
      <c r="F127" s="61" t="n">
        <f aca="false">SUM($D$112:$J$112)-SUM($K$112:$Q$112)-$I$112+$I$114</f>
        <v>0.0141775279493914</v>
      </c>
      <c r="G127" s="61" t="n">
        <f aca="false">E127+F127-D127-C127</f>
        <v>-0.0341904400647044</v>
      </c>
    </row>
    <row r="128" customFormat="false" ht="12.8" hidden="false" customHeight="false" outlineLevel="0" collapsed="false">
      <c r="B128" s="0" t="n">
        <f aca="false">B127+1</f>
        <v>2023</v>
      </c>
      <c r="C128" s="31" t="n">
        <f aca="false">SUM('Central pensions'!Y46:Y49)/AVERAGE('Central scenario'!AG46:AG49)</f>
        <v>0.014686145787346</v>
      </c>
      <c r="D128" s="31" t="n">
        <f aca="false">'Central scenario'!BM12+'Central scenario'!BN12+'Central scenario'!BL12-C128</f>
        <v>0.0923342805309994</v>
      </c>
      <c r="E128" s="31" t="n">
        <f aca="false">'Central scenario'!BK12</f>
        <v>0.0591284802062956</v>
      </c>
      <c r="F128" s="31" t="n">
        <f aca="false">SUM($D$112:$J$112)-SUM($K$112:$Q$112)-$I$112+$I$114</f>
        <v>0.0141775279493914</v>
      </c>
      <c r="G128" s="31" t="n">
        <f aca="false">E128+F128-D128-C128</f>
        <v>-0.0337144181626583</v>
      </c>
    </row>
    <row r="129" customFormat="false" ht="12.8" hidden="false" customHeight="false" outlineLevel="0" collapsed="false">
      <c r="B129" s="5" t="n">
        <f aca="false">B128+1</f>
        <v>2024</v>
      </c>
      <c r="C129" s="61" t="n">
        <f aca="false">SUM('Central pensions'!Y50:Y53)/AVERAGE('Central scenario'!AG50:AG53)</f>
        <v>0.0145844393935975</v>
      </c>
      <c r="D129" s="61" t="n">
        <f aca="false">'Central scenario'!BM13+'Central scenario'!BN13+'Central scenario'!BL13-C129</f>
        <v>0.0937761052971235</v>
      </c>
      <c r="E129" s="61" t="n">
        <f aca="false">'Central scenario'!BK13</f>
        <v>0.060185801172378</v>
      </c>
      <c r="F129" s="61" t="n">
        <f aca="false">SUM($D$112:$J$112)-SUM($K$112:$Q$112)-$I$112+$I$114</f>
        <v>0.0141775279493914</v>
      </c>
      <c r="G129" s="61" t="n">
        <f aca="false">E129+F129-D129-C129</f>
        <v>-0.0339972155689517</v>
      </c>
    </row>
    <row r="130" customFormat="false" ht="12.8" hidden="false" customHeight="false" outlineLevel="0" collapsed="false">
      <c r="B130" s="0" t="n">
        <f aca="false">B129+1</f>
        <v>2025</v>
      </c>
      <c r="C130" s="31" t="n">
        <f aca="false">SUM('Central pensions'!Y54:Y57)/AVERAGE('Central scenario'!AG54:AG57)</f>
        <v>0.0147553726377921</v>
      </c>
      <c r="D130" s="31" t="n">
        <f aca="false">'Central scenario'!BM14+'Central scenario'!BN14+'Central scenario'!BL14-C130</f>
        <v>0.0962444038628278</v>
      </c>
      <c r="E130" s="31" t="n">
        <f aca="false">'Central scenario'!BK14</f>
        <v>0.0621323847011091</v>
      </c>
      <c r="F130" s="31" t="n">
        <f aca="false">SUM($D$112:$J$112)-SUM($K$112:$Q$112)-$I$112+$I$114</f>
        <v>0.0141775279493914</v>
      </c>
      <c r="G130" s="31" t="n">
        <f aca="false">E130+F130-D130-C130</f>
        <v>-0.0346898638501194</v>
      </c>
    </row>
    <row r="131" customFormat="false" ht="12.8" hidden="false" customHeight="false" outlineLevel="0" collapsed="false">
      <c r="B131" s="5" t="n">
        <f aca="false">B130+1</f>
        <v>2026</v>
      </c>
      <c r="C131" s="61" t="n">
        <f aca="false">SUM('Central pensions'!Y58:Y61)/AVERAGE('Central scenario'!AG58:AG61)</f>
        <v>0.0145924948068116</v>
      </c>
      <c r="D131" s="61" t="n">
        <f aca="false">'Central scenario'!BM15+'Central scenario'!BN15+'Central scenario'!BL15-C131</f>
        <v>0.0981110877526097</v>
      </c>
      <c r="E131" s="61" t="n">
        <f aca="false">'Central scenario'!BK15</f>
        <v>0.0623724985193669</v>
      </c>
      <c r="F131" s="61" t="n">
        <f aca="false">SUM($D$112:$J$112)-SUM($K$112:$Q$112)-$I$112+$I$114</f>
        <v>0.0141775279493914</v>
      </c>
      <c r="G131" s="61" t="n">
        <f aca="false">E131+F131-D131-C131</f>
        <v>-0.036153556090663</v>
      </c>
    </row>
    <row r="132" customFormat="false" ht="12.8" hidden="false" customHeight="false" outlineLevel="0" collapsed="false">
      <c r="B132" s="0" t="n">
        <f aca="false">B131+1</f>
        <v>2027</v>
      </c>
      <c r="C132" s="31" t="n">
        <f aca="false">SUM('Central pensions'!Y62:Y65)/AVERAGE('Central scenario'!AG62:AG65)</f>
        <v>0.0141643425195214</v>
      </c>
      <c r="D132" s="31" t="n">
        <f aca="false">'Central scenario'!BM16+'Central scenario'!BN16+'Central scenario'!BL16-C132</f>
        <v>0.0978664767437993</v>
      </c>
      <c r="E132" s="31" t="n">
        <f aca="false">'Central scenario'!BK16</f>
        <v>0.0627467200869107</v>
      </c>
      <c r="F132" s="31" t="n">
        <f aca="false">SUM($D$112:$J$112)-SUM($K$112:$Q$112)-$I$112+$I$114</f>
        <v>0.0141775279493914</v>
      </c>
      <c r="G132" s="31" t="n">
        <f aca="false">E132+F132-D132-C132</f>
        <v>-0.0351065712270185</v>
      </c>
    </row>
    <row r="133" customFormat="false" ht="12.8" hidden="false" customHeight="false" outlineLevel="0" collapsed="false">
      <c r="B133" s="5" t="n">
        <f aca="false">B132+1</f>
        <v>2028</v>
      </c>
      <c r="C133" s="61" t="n">
        <f aca="false">SUM('Central pensions'!Y66:Y69)/AVERAGE('Central scenario'!AG66:AG69)</f>
        <v>0.0132384981916892</v>
      </c>
      <c r="D133" s="61" t="n">
        <f aca="false">'Central scenario'!BM17+'Central scenario'!BN17+'Central scenario'!BL17-C133</f>
        <v>0.096451843370437</v>
      </c>
      <c r="E133" s="61" t="n">
        <f aca="false">'Central scenario'!BK17</f>
        <v>0.063099263445735</v>
      </c>
      <c r="F133" s="61" t="n">
        <f aca="false">SUM($D$112:$J$112)-SUM($K$112:$Q$112)-$I$112+$I$114</f>
        <v>0.0141775279493914</v>
      </c>
      <c r="G133" s="61" t="n">
        <f aca="false">E133+F133-D133-C133</f>
        <v>-0.0324135501669997</v>
      </c>
    </row>
    <row r="134" customFormat="false" ht="12.8" hidden="false" customHeight="false" outlineLevel="0" collapsed="false">
      <c r="B134" s="0" t="n">
        <f aca="false">B133+1</f>
        <v>2029</v>
      </c>
      <c r="C134" s="31" t="n">
        <f aca="false">SUM('Central pensions'!Y70:Y73)/AVERAGE('Central scenario'!AG70:AG73)</f>
        <v>0.012900224017279</v>
      </c>
      <c r="D134" s="31" t="n">
        <f aca="false">'Central scenario'!BM18+'Central scenario'!BN18+'Central scenario'!BL18-C134</f>
        <v>0.0964770580551568</v>
      </c>
      <c r="E134" s="31" t="n">
        <f aca="false">'Central scenario'!BK18</f>
        <v>0.0635362319137266</v>
      </c>
      <c r="F134" s="31" t="n">
        <f aca="false">SUM($D$112:$J$112)-SUM($K$112:$Q$112)-$I$112+$I$114</f>
        <v>0.0141775279493914</v>
      </c>
      <c r="G134" s="31" t="n">
        <f aca="false">E134+F134-D134-C134</f>
        <v>-0.0316635222093178</v>
      </c>
    </row>
    <row r="135" customFormat="false" ht="12.8" hidden="false" customHeight="false" outlineLevel="0" collapsed="false">
      <c r="B135" s="5" t="n">
        <f aca="false">B134+1</f>
        <v>2030</v>
      </c>
      <c r="C135" s="61" t="n">
        <f aca="false">SUM('Central pensions'!Y74:Y77)/AVERAGE('Central scenario'!AG74:AG77)</f>
        <v>0.0125643591596626</v>
      </c>
      <c r="D135" s="61" t="n">
        <f aca="false">'Central scenario'!BM19+'Central scenario'!BN19+'Central scenario'!BL19-C135</f>
        <v>0.0966583460298654</v>
      </c>
      <c r="E135" s="61" t="n">
        <f aca="false">'Central scenario'!BK19</f>
        <v>0.0638685615800038</v>
      </c>
      <c r="F135" s="61" t="n">
        <f aca="false">SUM($D$112:$J$112)-SUM($K$112:$Q$112)-$I$112+$I$114</f>
        <v>0.0141775279493914</v>
      </c>
      <c r="G135" s="61" t="n">
        <f aca="false">E135+F135-D135-C135</f>
        <v>-0.0311766156601327</v>
      </c>
    </row>
    <row r="136" customFormat="false" ht="12.8" hidden="false" customHeight="false" outlineLevel="0" collapsed="false">
      <c r="B136" s="0" t="n">
        <f aca="false">B135+1</f>
        <v>2031</v>
      </c>
      <c r="C136" s="31" t="n">
        <f aca="false">SUM('Central pensions'!Y78:Y81)/AVERAGE('Central scenario'!AG78:AG81)</f>
        <v>0.0120067111468319</v>
      </c>
      <c r="D136" s="31" t="n">
        <f aca="false">'Central scenario'!BM20+'Central scenario'!BN20+'Central scenario'!BL20-C136</f>
        <v>0.0963262846589084</v>
      </c>
      <c r="E136" s="31" t="n">
        <f aca="false">'Central scenario'!BK20</f>
        <v>0.0640526383359608</v>
      </c>
      <c r="F136" s="31" t="n">
        <f aca="false">SUM($D$112:$J$112)-SUM($K$112:$Q$112)-$I$112+$I$114</f>
        <v>0.0141775279493914</v>
      </c>
      <c r="G136" s="31" t="n">
        <f aca="false">E136+F136-D136-C136</f>
        <v>-0.030102829520388</v>
      </c>
    </row>
    <row r="137" customFormat="false" ht="12.8" hidden="false" customHeight="false" outlineLevel="0" collapsed="false">
      <c r="B137" s="5" t="n">
        <f aca="false">B136+1</f>
        <v>2032</v>
      </c>
      <c r="C137" s="61" t="n">
        <f aca="false">SUM('Central pensions'!Y82:Y85)/AVERAGE('Central scenario'!AG82:AG85)</f>
        <v>0.0115875746468891</v>
      </c>
      <c r="D137" s="61" t="n">
        <f aca="false">'Central scenario'!BM21+'Central scenario'!BN21+'Central scenario'!BL21-C137</f>
        <v>0.0960216867658901</v>
      </c>
      <c r="E137" s="61" t="n">
        <f aca="false">'Central scenario'!BK21</f>
        <v>0.0644077798116441</v>
      </c>
      <c r="F137" s="61" t="n">
        <f aca="false">SUM($D$112:$J$112)-SUM($K$112:$Q$112)-$I$112+$I$114</f>
        <v>0.0141775279493914</v>
      </c>
      <c r="G137" s="61" t="n">
        <f aca="false">E137+F137-D137-C137</f>
        <v>-0.0290239536517436</v>
      </c>
    </row>
    <row r="138" customFormat="false" ht="12.8" hidden="false" customHeight="false" outlineLevel="0" collapsed="false">
      <c r="B138" s="0" t="n">
        <f aca="false">B137+1</f>
        <v>2033</v>
      </c>
      <c r="C138" s="31" t="n">
        <f aca="false">SUM('Central pensions'!Y86:Y89)/AVERAGE('Central scenario'!AG86:AG89)</f>
        <v>0.0113291204266984</v>
      </c>
      <c r="D138" s="31" t="n">
        <f aca="false">'Central scenario'!BM22+'Central scenario'!BN22+'Central scenario'!BL22-C138</f>
        <v>0.095706476063857</v>
      </c>
      <c r="E138" s="31" t="n">
        <f aca="false">'Central scenario'!BK22</f>
        <v>0.0647271663804408</v>
      </c>
      <c r="F138" s="31" t="n">
        <f aca="false">SUM($D$112:$J$112)-SUM($K$112:$Q$112)-$I$112+$I$114</f>
        <v>0.0141775279493914</v>
      </c>
      <c r="G138" s="31" t="n">
        <f aca="false">E138+F138-D138-C138</f>
        <v>-0.0281309021607232</v>
      </c>
    </row>
    <row r="139" customFormat="false" ht="12.8" hidden="false" customHeight="false" outlineLevel="0" collapsed="false">
      <c r="B139" s="5" t="n">
        <f aca="false">B138+1</f>
        <v>2034</v>
      </c>
      <c r="C139" s="61" t="n">
        <f aca="false">SUM('Central pensions'!Y90:Y93)/AVERAGE('Central scenario'!AG90:AG93)</f>
        <v>0.0107459196957728</v>
      </c>
      <c r="D139" s="61" t="n">
        <f aca="false">'Central scenario'!BM23+'Central scenario'!BN23+'Central scenario'!BL23-C139</f>
        <v>0.0949400824216241</v>
      </c>
      <c r="E139" s="61" t="n">
        <f aca="false">'Central scenario'!BK23</f>
        <v>0.0649829733701507</v>
      </c>
      <c r="F139" s="61" t="n">
        <f aca="false">SUM($D$112:$J$112)-SUM($K$112:$Q$112)-$I$112+$I$114</f>
        <v>0.0141775279493914</v>
      </c>
      <c r="G139" s="61" t="n">
        <f aca="false">E139+F139-D139-C139</f>
        <v>-0.0265255007978547</v>
      </c>
    </row>
    <row r="140" customFormat="false" ht="12.8" hidden="false" customHeight="false" outlineLevel="0" collapsed="false">
      <c r="B140" s="0" t="n">
        <f aca="false">B139+1</f>
        <v>2035</v>
      </c>
      <c r="C140" s="31" t="n">
        <f aca="false">SUM('Central pensions'!Y94:Y97)/AVERAGE('Central scenario'!AG94:AG97)</f>
        <v>0.0104483694279239</v>
      </c>
      <c r="D140" s="31" t="n">
        <f aca="false">'Central scenario'!BM24+'Central scenario'!BN24+'Central scenario'!BL24-C140</f>
        <v>0.0950202410107849</v>
      </c>
      <c r="E140" s="31" t="n">
        <f aca="false">'Central scenario'!BK24</f>
        <v>0.0654624820149414</v>
      </c>
      <c r="F140" s="31" t="n">
        <f aca="false">SUM($D$112:$J$112)-SUM($K$112:$Q$112)-$I$112+$I$114</f>
        <v>0.0141775279493914</v>
      </c>
      <c r="G140" s="31" t="n">
        <f aca="false">E140+F140-D140-C140</f>
        <v>-0.0258286004743759</v>
      </c>
    </row>
    <row r="141" customFormat="false" ht="12.8" hidden="false" customHeight="false" outlineLevel="0" collapsed="false">
      <c r="B141" s="5" t="n">
        <f aca="false">B140+1</f>
        <v>2036</v>
      </c>
      <c r="C141" s="61" t="n">
        <f aca="false">SUM('Central pensions'!Y98:Y101)/AVERAGE('Central scenario'!AG98:AG101)</f>
        <v>0.0101028051444687</v>
      </c>
      <c r="D141" s="61" t="n">
        <f aca="false">'Central scenario'!BM25+'Central scenario'!BN25+'Central scenario'!BL25-C141</f>
        <v>0.0946769610444031</v>
      </c>
      <c r="E141" s="61" t="n">
        <f aca="false">'Central scenario'!BK25</f>
        <v>0.0655897364303893</v>
      </c>
      <c r="F141" s="61" t="n">
        <f aca="false">SUM($D$112:$J$112)-SUM($K$112:$Q$112)-$I$112+$I$114</f>
        <v>0.0141775279493914</v>
      </c>
      <c r="G141" s="61" t="n">
        <f aca="false">E141+F141-D141-C141</f>
        <v>-0.0250125018090912</v>
      </c>
    </row>
    <row r="142" customFormat="false" ht="12.8" hidden="false" customHeight="false" outlineLevel="0" collapsed="false">
      <c r="B142" s="0" t="n">
        <f aca="false">B141+1</f>
        <v>2037</v>
      </c>
      <c r="C142" s="31" t="n">
        <f aca="false">SUM('Central pensions'!Y102:Y105)/AVERAGE('Central scenario'!AG102:AG105)</f>
        <v>0.0100140385696126</v>
      </c>
      <c r="D142" s="31" t="n">
        <f aca="false">'Central scenario'!BM26+'Central scenario'!BN26+'Central scenario'!BL26-C142</f>
        <v>0.0941778340532379</v>
      </c>
      <c r="E142" s="31" t="n">
        <f aca="false">'Central scenario'!BK26</f>
        <v>0.0656903833285693</v>
      </c>
      <c r="F142" s="31" t="n">
        <f aca="false">SUM($D$112:$J$112)-SUM($K$112:$Q$112)-$I$112+$I$114</f>
        <v>0.0141775279493914</v>
      </c>
      <c r="G142" s="31" t="n">
        <f aca="false">E142+F142-D142-C142</f>
        <v>-0.0243239613448897</v>
      </c>
    </row>
    <row r="143" customFormat="false" ht="12.8" hidden="false" customHeight="false" outlineLevel="0" collapsed="false">
      <c r="B143" s="5" t="n">
        <f aca="false">B142+1</f>
        <v>2038</v>
      </c>
      <c r="C143" s="61" t="n">
        <f aca="false">SUM('Central pensions'!Y106:Y109)/AVERAGE('Central scenario'!AG106:AG109)</f>
        <v>0.0096929881918086</v>
      </c>
      <c r="D143" s="61" t="n">
        <f aca="false">'Central scenario'!BM27+'Central scenario'!BN27+'Central scenario'!BL27-C143</f>
        <v>0.0936679589998884</v>
      </c>
      <c r="E143" s="61" t="n">
        <f aca="false">'Central scenario'!BK27</f>
        <v>0.0660754120573256</v>
      </c>
      <c r="F143" s="61" t="n">
        <f aca="false">SUM($D$112:$J$112)-SUM($K$112:$Q$112)-$I$112+$I$114</f>
        <v>0.0141775279493914</v>
      </c>
      <c r="G143" s="61" t="n">
        <f aca="false">E143+F143-D143-C143</f>
        <v>-0.0231080071849799</v>
      </c>
    </row>
    <row r="144" customFormat="false" ht="12.8" hidden="false" customHeight="false" outlineLevel="0" collapsed="false">
      <c r="B144" s="0" t="n">
        <f aca="false">B143+1</f>
        <v>2039</v>
      </c>
      <c r="C144" s="31" t="n">
        <f aca="false">SUM('Central pensions'!Y110:Y113)/AVERAGE('Central scenario'!AG110:AG113)</f>
        <v>0.00943295252111238</v>
      </c>
      <c r="D144" s="31" t="n">
        <f aca="false">'Central scenario'!BM28+'Central scenario'!BN28+'Central scenario'!BL28-C144</f>
        <v>0.093745281053442</v>
      </c>
      <c r="E144" s="31" t="n">
        <f aca="false">'Central scenario'!BK28</f>
        <v>0.0662447346720346</v>
      </c>
      <c r="F144" s="31" t="n">
        <f aca="false">SUM($D$112:$J$112)-SUM($K$112:$Q$112)-$I$112+$I$114</f>
        <v>0.0141775279493914</v>
      </c>
      <c r="G144" s="31" t="n">
        <f aca="false">E144+F144-D144-C144</f>
        <v>-0.0227559709531284</v>
      </c>
    </row>
    <row r="145" customFormat="false" ht="12.8" hidden="false" customHeight="false" outlineLevel="0" collapsed="false">
      <c r="B145" s="5" t="n">
        <f aca="false">B144+1</f>
        <v>2040</v>
      </c>
      <c r="C145" s="61" t="n">
        <f aca="false">SUM('Central pensions'!Y114:Y117)/AVERAGE('Central scenario'!AG114:AG117)</f>
        <v>0.00919330960489331</v>
      </c>
      <c r="D145" s="61" t="n">
        <f aca="false">'Central scenario'!BM29+'Central scenario'!BN29+'Central scenario'!BL29-C145</f>
        <v>0.093930629546788</v>
      </c>
      <c r="E145" s="61" t="n">
        <f aca="false">'Central scenario'!BK29</f>
        <v>0.066246114944157</v>
      </c>
      <c r="F145" s="61" t="n">
        <f aca="false">SUM($D$112:$J$112)-SUM($K$112:$Q$112)-$I$112+$I$114</f>
        <v>0.0141775279493914</v>
      </c>
      <c r="G145" s="61" t="n">
        <f aca="false">E145+F145-D145-C145</f>
        <v>-0.022700296258133</v>
      </c>
    </row>
    <row r="146" customFormat="false" ht="12.8" hidden="false" customHeight="false" outlineLevel="0" collapsed="false">
      <c r="C146" s="0" t="str">
        <f aca="false">C117</f>
        <v>Family benefits</v>
      </c>
      <c r="D146" s="0" t="str">
        <f aca="false">D117</f>
        <v>Pensions</v>
      </c>
      <c r="E146" s="0" t="str">
        <f aca="false">E117</f>
        <v>Social security contributions</v>
      </c>
      <c r="F146" s="0" t="str">
        <f aca="false">F117</f>
        <v>Fiscal income net of non-simulated expenses</v>
      </c>
      <c r="G146" s="0" t="str">
        <f aca="false">G117</f>
        <v>Economic result</v>
      </c>
    </row>
    <row r="147" customFormat="false" ht="12.8" hidden="false" customHeight="false" outlineLevel="0" collapsed="false">
      <c r="B147" s="5" t="n">
        <v>2014</v>
      </c>
      <c r="C147" s="61" t="n">
        <f aca="false">-C119</f>
        <v>-0.0100080003976103</v>
      </c>
      <c r="D147" s="61" t="n">
        <f aca="false">-D119</f>
        <v>-0.0636642641339578</v>
      </c>
      <c r="E147" s="61" t="n">
        <f aca="false">E119</f>
        <v>0.0539797598100557</v>
      </c>
      <c r="F147" s="61" t="n">
        <f aca="false">F119</f>
        <v>0.0208507583843275</v>
      </c>
      <c r="G147" s="61" t="n">
        <f aca="false">G119</f>
        <v>0.00115825366281494</v>
      </c>
    </row>
    <row r="148" customFormat="false" ht="12.8" hidden="false" customHeight="false" outlineLevel="0" collapsed="false">
      <c r="B148" s="0" t="n">
        <v>2015</v>
      </c>
      <c r="C148" s="31" t="n">
        <f aca="false">-C120</f>
        <v>-0.0107339784194634</v>
      </c>
      <c r="D148" s="31" t="n">
        <f aca="false">-D120</f>
        <v>-0.0829481034514564</v>
      </c>
      <c r="E148" s="31" t="n">
        <f aca="false">E120</f>
        <v>0.0607890100036003</v>
      </c>
      <c r="F148" s="31" t="n">
        <f aca="false">F120</f>
        <v>0.0212417617908622</v>
      </c>
      <c r="G148" s="31" t="n">
        <f aca="false">G120</f>
        <v>-0.0116513100764572</v>
      </c>
    </row>
    <row r="149" customFormat="false" ht="12.8" hidden="false" customHeight="false" outlineLevel="0" collapsed="false">
      <c r="B149" s="5" t="n">
        <v>2016</v>
      </c>
      <c r="C149" s="61" t="n">
        <f aca="false">-C121</f>
        <v>-0.0120915600774794</v>
      </c>
      <c r="D149" s="61" t="n">
        <f aca="false">-D121</f>
        <v>-0.0821174703482335</v>
      </c>
      <c r="E149" s="61" t="n">
        <f aca="false">E121</f>
        <v>0.0613721775203611</v>
      </c>
      <c r="F149" s="61" t="n">
        <f aca="false">F121</f>
        <v>0.0136114589454148</v>
      </c>
      <c r="G149" s="61" t="n">
        <f aca="false">G121</f>
        <v>-0.019225393959937</v>
      </c>
    </row>
    <row r="150" customFormat="false" ht="12.8" hidden="false" customHeight="false" outlineLevel="0" collapsed="false">
      <c r="B150" s="0" t="n">
        <v>2017</v>
      </c>
      <c r="C150" s="31" t="n">
        <f aca="false">-C122</f>
        <v>-0.0155187056640414</v>
      </c>
      <c r="D150" s="31" t="n">
        <f aca="false">-D122</f>
        <v>-0.0847525809514075</v>
      </c>
      <c r="E150" s="31" t="n">
        <f aca="false">E122</f>
        <v>0.0631912464013855</v>
      </c>
      <c r="F150" s="31" t="n">
        <f aca="false">F122</f>
        <v>0.0110564581173711</v>
      </c>
      <c r="G150" s="31" t="n">
        <f aca="false">G122</f>
        <v>-0.0260235820966923</v>
      </c>
    </row>
    <row r="151" customFormat="false" ht="12.8" hidden="false" customHeight="false" outlineLevel="0" collapsed="false">
      <c r="B151" s="5" t="n">
        <f aca="false">B150+1</f>
        <v>2018</v>
      </c>
      <c r="C151" s="61" t="n">
        <f aca="false">-C123</f>
        <v>-0.0143643444472167</v>
      </c>
      <c r="D151" s="61" t="n">
        <f aca="false">-D123</f>
        <v>-0.0820642873195171</v>
      </c>
      <c r="E151" s="61" t="n">
        <f aca="false">E123</f>
        <v>0.059003517131234</v>
      </c>
      <c r="F151" s="61" t="n">
        <f aca="false">F123</f>
        <v>0.015880266757964</v>
      </c>
      <c r="G151" s="61" t="n">
        <f aca="false">G123</f>
        <v>-0.0215448478775358</v>
      </c>
    </row>
    <row r="152" customFormat="false" ht="12.8" hidden="false" customHeight="false" outlineLevel="0" collapsed="false">
      <c r="B152" s="0" t="n">
        <f aca="false">B151+1</f>
        <v>2019</v>
      </c>
      <c r="C152" s="31" t="n">
        <f aca="false">-C124</f>
        <v>-0.0136307839432169</v>
      </c>
      <c r="D152" s="31" t="n">
        <f aca="false">-D124</f>
        <v>-0.0767147567851072</v>
      </c>
      <c r="E152" s="31" t="n">
        <f aca="false">E124</f>
        <v>0.0513659715196705</v>
      </c>
      <c r="F152" s="31" t="n">
        <f aca="false">F124</f>
        <v>0.0112879599606704</v>
      </c>
      <c r="G152" s="31" t="n">
        <f aca="false">G124</f>
        <v>-0.0276916092479832</v>
      </c>
    </row>
    <row r="153" customFormat="false" ht="12.8" hidden="false" customHeight="false" outlineLevel="0" collapsed="false">
      <c r="B153" s="5" t="n">
        <f aca="false">B152+1</f>
        <v>2020</v>
      </c>
      <c r="C153" s="61" t="n">
        <f aca="false">-C125</f>
        <v>-0.0160276769707763</v>
      </c>
      <c r="D153" s="61" t="n">
        <f aca="false">-D125</f>
        <v>-0.0948730058569795</v>
      </c>
      <c r="E153" s="61" t="n">
        <f aca="false">E125</f>
        <v>0.0580102405862457</v>
      </c>
      <c r="F153" s="61" t="n">
        <f aca="false">F125</f>
        <v>0.0141775279493914</v>
      </c>
      <c r="G153" s="61" t="n">
        <f aca="false">G125</f>
        <v>-0.0387129142921187</v>
      </c>
    </row>
    <row r="154" customFormat="false" ht="12.8" hidden="false" customHeight="false" outlineLevel="0" collapsed="false">
      <c r="B154" s="0" t="n">
        <f aca="false">B153+1</f>
        <v>2021</v>
      </c>
      <c r="C154" s="31" t="n">
        <f aca="false">-C126</f>
        <v>-0.014828504289106</v>
      </c>
      <c r="D154" s="31" t="n">
        <f aca="false">-D126</f>
        <v>-0.0888119117348007</v>
      </c>
      <c r="E154" s="31" t="n">
        <f aca="false">E126</f>
        <v>0.0567211500190373</v>
      </c>
      <c r="F154" s="31" t="n">
        <f aca="false">F126</f>
        <v>0.0141775279493914</v>
      </c>
      <c r="G154" s="31" t="n">
        <f aca="false">G126</f>
        <v>-0.0327417380554779</v>
      </c>
    </row>
    <row r="155" customFormat="false" ht="12.8" hidden="false" customHeight="false" outlineLevel="0" collapsed="false">
      <c r="B155" s="5" t="n">
        <f aca="false">B154+1</f>
        <v>2022</v>
      </c>
      <c r="C155" s="61" t="n">
        <f aca="false">-C127</f>
        <v>-0.015027903935154</v>
      </c>
      <c r="D155" s="61" t="n">
        <f aca="false">-D127</f>
        <v>-0.0916844198827584</v>
      </c>
      <c r="E155" s="61" t="n">
        <f aca="false">E127</f>
        <v>0.0583443558038165</v>
      </c>
      <c r="F155" s="61" t="n">
        <f aca="false">F127</f>
        <v>0.0141775279493914</v>
      </c>
      <c r="G155" s="61" t="n">
        <f aca="false">G127</f>
        <v>-0.0341904400647044</v>
      </c>
    </row>
    <row r="156" customFormat="false" ht="12.8" hidden="false" customHeight="false" outlineLevel="0" collapsed="false">
      <c r="B156" s="0" t="n">
        <f aca="false">B155+1</f>
        <v>2023</v>
      </c>
      <c r="C156" s="31" t="n">
        <f aca="false">-C128</f>
        <v>-0.014686145787346</v>
      </c>
      <c r="D156" s="31" t="n">
        <f aca="false">-D128</f>
        <v>-0.0923342805309994</v>
      </c>
      <c r="E156" s="31" t="n">
        <f aca="false">E128</f>
        <v>0.0591284802062956</v>
      </c>
      <c r="F156" s="31" t="n">
        <f aca="false">F128</f>
        <v>0.0141775279493914</v>
      </c>
      <c r="G156" s="31" t="n">
        <f aca="false">G128</f>
        <v>-0.0337144181626583</v>
      </c>
    </row>
    <row r="157" customFormat="false" ht="12.8" hidden="false" customHeight="false" outlineLevel="0" collapsed="false">
      <c r="B157" s="5" t="n">
        <f aca="false">B156+1</f>
        <v>2024</v>
      </c>
      <c r="C157" s="61" t="n">
        <f aca="false">-C129</f>
        <v>-0.0145844393935975</v>
      </c>
      <c r="D157" s="61" t="n">
        <f aca="false">-D129</f>
        <v>-0.0937761052971235</v>
      </c>
      <c r="E157" s="61" t="n">
        <f aca="false">E129</f>
        <v>0.060185801172378</v>
      </c>
      <c r="F157" s="61" t="n">
        <f aca="false">F129</f>
        <v>0.0141775279493914</v>
      </c>
      <c r="G157" s="61" t="n">
        <f aca="false">G129</f>
        <v>-0.0339972155689517</v>
      </c>
    </row>
    <row r="158" customFormat="false" ht="12.8" hidden="false" customHeight="false" outlineLevel="0" collapsed="false">
      <c r="B158" s="0" t="n">
        <f aca="false">B157+1</f>
        <v>2025</v>
      </c>
      <c r="C158" s="31" t="n">
        <f aca="false">-C130</f>
        <v>-0.0147553726377921</v>
      </c>
      <c r="D158" s="31" t="n">
        <f aca="false">-D130</f>
        <v>-0.0962444038628278</v>
      </c>
      <c r="E158" s="31" t="n">
        <f aca="false">E130</f>
        <v>0.0621323847011091</v>
      </c>
      <c r="F158" s="31" t="n">
        <f aca="false">F130</f>
        <v>0.0141775279493914</v>
      </c>
      <c r="G158" s="31" t="n">
        <f aca="false">G130</f>
        <v>-0.0346898638501194</v>
      </c>
    </row>
    <row r="159" customFormat="false" ht="12.8" hidden="false" customHeight="false" outlineLevel="0" collapsed="false">
      <c r="B159" s="5" t="n">
        <f aca="false">B158+1</f>
        <v>2026</v>
      </c>
      <c r="C159" s="61" t="n">
        <f aca="false">-C131</f>
        <v>-0.0145924948068116</v>
      </c>
      <c r="D159" s="61" t="n">
        <f aca="false">-D131</f>
        <v>-0.0981110877526097</v>
      </c>
      <c r="E159" s="61" t="n">
        <f aca="false">E131</f>
        <v>0.0623724985193669</v>
      </c>
      <c r="F159" s="61" t="n">
        <f aca="false">F131</f>
        <v>0.0141775279493914</v>
      </c>
      <c r="G159" s="61" t="n">
        <f aca="false">G131</f>
        <v>-0.036153556090663</v>
      </c>
    </row>
    <row r="160" customFormat="false" ht="12.8" hidden="false" customHeight="false" outlineLevel="0" collapsed="false">
      <c r="B160" s="0" t="n">
        <f aca="false">B159+1</f>
        <v>2027</v>
      </c>
      <c r="C160" s="31" t="n">
        <f aca="false">-C132</f>
        <v>-0.0141643425195214</v>
      </c>
      <c r="D160" s="31" t="n">
        <f aca="false">-D132</f>
        <v>-0.0978664767437993</v>
      </c>
      <c r="E160" s="31" t="n">
        <f aca="false">E132</f>
        <v>0.0627467200869107</v>
      </c>
      <c r="F160" s="31" t="n">
        <f aca="false">F132</f>
        <v>0.0141775279493914</v>
      </c>
      <c r="G160" s="31" t="n">
        <f aca="false">G132</f>
        <v>-0.0351065712270185</v>
      </c>
    </row>
    <row r="161" customFormat="false" ht="12.8" hidden="false" customHeight="false" outlineLevel="0" collapsed="false">
      <c r="B161" s="5" t="n">
        <f aca="false">B160+1</f>
        <v>2028</v>
      </c>
      <c r="C161" s="61" t="n">
        <f aca="false">-C133</f>
        <v>-0.0132384981916892</v>
      </c>
      <c r="D161" s="61" t="n">
        <f aca="false">-D133</f>
        <v>-0.096451843370437</v>
      </c>
      <c r="E161" s="61" t="n">
        <f aca="false">E133</f>
        <v>0.063099263445735</v>
      </c>
      <c r="F161" s="61" t="n">
        <f aca="false">F133</f>
        <v>0.0141775279493914</v>
      </c>
      <c r="G161" s="61" t="n">
        <f aca="false">G133</f>
        <v>-0.0324135501669997</v>
      </c>
    </row>
    <row r="162" customFormat="false" ht="12.8" hidden="false" customHeight="false" outlineLevel="0" collapsed="false">
      <c r="B162" s="0" t="n">
        <f aca="false">B161+1</f>
        <v>2029</v>
      </c>
      <c r="C162" s="31" t="n">
        <f aca="false">-C134</f>
        <v>-0.012900224017279</v>
      </c>
      <c r="D162" s="31" t="n">
        <f aca="false">-D134</f>
        <v>-0.0964770580551568</v>
      </c>
      <c r="E162" s="31" t="n">
        <f aca="false">E134</f>
        <v>0.0635362319137266</v>
      </c>
      <c r="F162" s="31" t="n">
        <f aca="false">F134</f>
        <v>0.0141775279493914</v>
      </c>
      <c r="G162" s="31" t="n">
        <f aca="false">G134</f>
        <v>-0.0316635222093178</v>
      </c>
    </row>
    <row r="163" customFormat="false" ht="12.8" hidden="false" customHeight="false" outlineLevel="0" collapsed="false">
      <c r="B163" s="5" t="n">
        <f aca="false">B162+1</f>
        <v>2030</v>
      </c>
      <c r="C163" s="61" t="n">
        <f aca="false">-C135</f>
        <v>-0.0125643591596626</v>
      </c>
      <c r="D163" s="61" t="n">
        <f aca="false">-D135</f>
        <v>-0.0966583460298654</v>
      </c>
      <c r="E163" s="61" t="n">
        <f aca="false">E135</f>
        <v>0.0638685615800038</v>
      </c>
      <c r="F163" s="61" t="n">
        <f aca="false">F135</f>
        <v>0.0141775279493914</v>
      </c>
      <c r="G163" s="61" t="n">
        <f aca="false">G135</f>
        <v>-0.0311766156601327</v>
      </c>
    </row>
    <row r="164" customFormat="false" ht="12.8" hidden="false" customHeight="false" outlineLevel="0" collapsed="false">
      <c r="B164" s="0" t="n">
        <f aca="false">B163+1</f>
        <v>2031</v>
      </c>
      <c r="C164" s="31" t="n">
        <f aca="false">-C136</f>
        <v>-0.0120067111468319</v>
      </c>
      <c r="D164" s="31" t="n">
        <f aca="false">-D136</f>
        <v>-0.0963262846589084</v>
      </c>
      <c r="E164" s="31" t="n">
        <f aca="false">E136</f>
        <v>0.0640526383359608</v>
      </c>
      <c r="F164" s="31" t="n">
        <f aca="false">F136</f>
        <v>0.0141775279493914</v>
      </c>
      <c r="G164" s="31" t="n">
        <f aca="false">G136</f>
        <v>-0.030102829520388</v>
      </c>
    </row>
    <row r="165" customFormat="false" ht="12.8" hidden="false" customHeight="false" outlineLevel="0" collapsed="false">
      <c r="B165" s="5" t="n">
        <f aca="false">B164+1</f>
        <v>2032</v>
      </c>
      <c r="C165" s="61" t="n">
        <f aca="false">-C137</f>
        <v>-0.0115875746468891</v>
      </c>
      <c r="D165" s="61" t="n">
        <f aca="false">-D137</f>
        <v>-0.0960216867658901</v>
      </c>
      <c r="E165" s="61" t="n">
        <f aca="false">E137</f>
        <v>0.0644077798116441</v>
      </c>
      <c r="F165" s="61" t="n">
        <f aca="false">F137</f>
        <v>0.0141775279493914</v>
      </c>
      <c r="G165" s="61" t="n">
        <f aca="false">G137</f>
        <v>-0.0290239536517436</v>
      </c>
    </row>
    <row r="166" customFormat="false" ht="12.8" hidden="false" customHeight="false" outlineLevel="0" collapsed="false">
      <c r="B166" s="0" t="n">
        <f aca="false">B165+1</f>
        <v>2033</v>
      </c>
      <c r="C166" s="31" t="n">
        <f aca="false">-C138</f>
        <v>-0.0113291204266984</v>
      </c>
      <c r="D166" s="31" t="n">
        <f aca="false">-D138</f>
        <v>-0.095706476063857</v>
      </c>
      <c r="E166" s="31" t="n">
        <f aca="false">E138</f>
        <v>0.0647271663804408</v>
      </c>
      <c r="F166" s="31" t="n">
        <f aca="false">F138</f>
        <v>0.0141775279493914</v>
      </c>
      <c r="G166" s="31" t="n">
        <f aca="false">G138</f>
        <v>-0.0281309021607232</v>
      </c>
    </row>
    <row r="167" customFormat="false" ht="12.8" hidden="false" customHeight="false" outlineLevel="0" collapsed="false">
      <c r="B167" s="5" t="n">
        <f aca="false">B166+1</f>
        <v>2034</v>
      </c>
      <c r="C167" s="61" t="n">
        <f aca="false">-C139</f>
        <v>-0.0107459196957728</v>
      </c>
      <c r="D167" s="61" t="n">
        <f aca="false">-D139</f>
        <v>-0.0949400824216241</v>
      </c>
      <c r="E167" s="61" t="n">
        <f aca="false">E139</f>
        <v>0.0649829733701507</v>
      </c>
      <c r="F167" s="61" t="n">
        <f aca="false">F139</f>
        <v>0.0141775279493914</v>
      </c>
      <c r="G167" s="61" t="n">
        <f aca="false">G139</f>
        <v>-0.0265255007978547</v>
      </c>
    </row>
    <row r="168" customFormat="false" ht="12.8" hidden="false" customHeight="false" outlineLevel="0" collapsed="false">
      <c r="B168" s="0" t="n">
        <f aca="false">B167+1</f>
        <v>2035</v>
      </c>
      <c r="C168" s="31" t="n">
        <f aca="false">-C140</f>
        <v>-0.0104483694279239</v>
      </c>
      <c r="D168" s="31" t="n">
        <f aca="false">-D140</f>
        <v>-0.0950202410107849</v>
      </c>
      <c r="E168" s="31" t="n">
        <f aca="false">E140</f>
        <v>0.0654624820149414</v>
      </c>
      <c r="F168" s="31" t="n">
        <f aca="false">F140</f>
        <v>0.0141775279493914</v>
      </c>
      <c r="G168" s="31" t="n">
        <f aca="false">G140</f>
        <v>-0.0258286004743759</v>
      </c>
    </row>
    <row r="169" customFormat="false" ht="12.8" hidden="false" customHeight="false" outlineLevel="0" collapsed="false">
      <c r="B169" s="5" t="n">
        <f aca="false">B168+1</f>
        <v>2036</v>
      </c>
      <c r="C169" s="61" t="n">
        <f aca="false">-C141</f>
        <v>-0.0101028051444687</v>
      </c>
      <c r="D169" s="61" t="n">
        <f aca="false">-D141</f>
        <v>-0.0946769610444031</v>
      </c>
      <c r="E169" s="61" t="n">
        <f aca="false">E141</f>
        <v>0.0655897364303893</v>
      </c>
      <c r="F169" s="61" t="n">
        <f aca="false">F141</f>
        <v>0.0141775279493914</v>
      </c>
      <c r="G169" s="61" t="n">
        <f aca="false">G141</f>
        <v>-0.0250125018090912</v>
      </c>
    </row>
    <row r="170" customFormat="false" ht="12.8" hidden="false" customHeight="false" outlineLevel="0" collapsed="false">
      <c r="B170" s="0" t="n">
        <f aca="false">B169+1</f>
        <v>2037</v>
      </c>
      <c r="C170" s="31" t="n">
        <f aca="false">-C142</f>
        <v>-0.0100140385696126</v>
      </c>
      <c r="D170" s="31" t="n">
        <f aca="false">-D142</f>
        <v>-0.0941778340532379</v>
      </c>
      <c r="E170" s="31" t="n">
        <f aca="false">E142</f>
        <v>0.0656903833285693</v>
      </c>
      <c r="F170" s="31" t="n">
        <f aca="false">F142</f>
        <v>0.0141775279493914</v>
      </c>
      <c r="G170" s="31" t="n">
        <f aca="false">G142</f>
        <v>-0.0243239613448897</v>
      </c>
    </row>
    <row r="171" customFormat="false" ht="12.8" hidden="false" customHeight="false" outlineLevel="0" collapsed="false">
      <c r="B171" s="5" t="n">
        <f aca="false">B170+1</f>
        <v>2038</v>
      </c>
      <c r="C171" s="61" t="n">
        <f aca="false">-C143</f>
        <v>-0.0096929881918086</v>
      </c>
      <c r="D171" s="61" t="n">
        <f aca="false">-D143</f>
        <v>-0.0936679589998884</v>
      </c>
      <c r="E171" s="61" t="n">
        <f aca="false">E143</f>
        <v>0.0660754120573256</v>
      </c>
      <c r="F171" s="61" t="n">
        <f aca="false">F143</f>
        <v>0.0141775279493914</v>
      </c>
      <c r="G171" s="61" t="n">
        <f aca="false">G143</f>
        <v>-0.0231080071849799</v>
      </c>
    </row>
    <row r="172" customFormat="false" ht="12.8" hidden="false" customHeight="false" outlineLevel="0" collapsed="false">
      <c r="B172" s="0" t="n">
        <f aca="false">B171+1</f>
        <v>2039</v>
      </c>
      <c r="C172" s="31" t="n">
        <f aca="false">-C144</f>
        <v>-0.00943295252111238</v>
      </c>
      <c r="D172" s="31" t="n">
        <f aca="false">-D144</f>
        <v>-0.093745281053442</v>
      </c>
      <c r="E172" s="31" t="n">
        <f aca="false">E144</f>
        <v>0.0662447346720346</v>
      </c>
      <c r="F172" s="31" t="n">
        <f aca="false">F144</f>
        <v>0.0141775279493914</v>
      </c>
      <c r="G172" s="31" t="n">
        <f aca="false">G144</f>
        <v>-0.0227559709531284</v>
      </c>
    </row>
    <row r="173" customFormat="false" ht="12.8" hidden="false" customHeight="false" outlineLevel="0" collapsed="false">
      <c r="B173" s="5" t="n">
        <f aca="false">B172+1</f>
        <v>2040</v>
      </c>
      <c r="C173" s="61" t="n">
        <f aca="false">-C145</f>
        <v>-0.00919330960489331</v>
      </c>
      <c r="D173" s="61" t="n">
        <f aca="false">-D145</f>
        <v>-0.093930629546788</v>
      </c>
      <c r="E173" s="61" t="n">
        <f aca="false">E145</f>
        <v>0.066246114944157</v>
      </c>
      <c r="F173" s="61" t="n">
        <f aca="false">F145</f>
        <v>0.0141775279493914</v>
      </c>
      <c r="G173" s="61" t="n">
        <f aca="false">G145</f>
        <v>-0.022700296258133</v>
      </c>
    </row>
  </sheetData>
  <mergeCells count="2">
    <mergeCell ref="C54:H54"/>
    <mergeCell ref="J54:P5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4" activeCellId="0" sqref="N14"/>
    </sheetView>
  </sheetViews>
  <sheetFormatPr defaultColWidth="9.09375" defaultRowHeight="12.8" zeroHeight="false" outlineLevelRow="0" outlineLevelCol="0"/>
  <cols>
    <col collapsed="false" customWidth="true" hidden="false" outlineLevel="0" max="7" min="6" style="58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58" width="8.83"/>
    <col collapsed="false" customWidth="true" hidden="false" outlineLevel="0" max="14" min="14" style="58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160</v>
      </c>
      <c r="G1" s="137" t="s">
        <v>161</v>
      </c>
      <c r="H1" s="135"/>
      <c r="I1" s="135"/>
      <c r="J1" s="138" t="s">
        <v>162</v>
      </c>
      <c r="K1" s="138" t="s">
        <v>163</v>
      </c>
      <c r="L1" s="135"/>
      <c r="M1" s="139"/>
      <c r="N1" s="140" t="s">
        <v>164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165</v>
      </c>
      <c r="G2" s="138" t="s">
        <v>166</v>
      </c>
      <c r="H2" s="135"/>
      <c r="I2" s="135"/>
      <c r="J2" s="140"/>
      <c r="K2" s="140"/>
      <c r="L2" s="135"/>
      <c r="M2" s="139"/>
      <c r="N2" s="140" t="s">
        <v>167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73.75" hidden="false" customHeight="true" outlineLevel="0" collapsed="false">
      <c r="A3" s="142" t="s">
        <v>168</v>
      </c>
      <c r="B3" s="143"/>
      <c r="C3" s="142" t="s">
        <v>169</v>
      </c>
      <c r="D3" s="142" t="s">
        <v>170</v>
      </c>
      <c r="E3" s="142" t="s">
        <v>171</v>
      </c>
      <c r="F3" s="144" t="s">
        <v>172</v>
      </c>
      <c r="G3" s="144" t="s">
        <v>173</v>
      </c>
      <c r="H3" s="142" t="s">
        <v>174</v>
      </c>
      <c r="I3" s="142" t="s">
        <v>175</v>
      </c>
      <c r="J3" s="144" t="s">
        <v>176</v>
      </c>
      <c r="K3" s="144" t="s">
        <v>177</v>
      </c>
      <c r="L3" s="142" t="s">
        <v>178</v>
      </c>
      <c r="M3" s="145" t="s">
        <v>179</v>
      </c>
      <c r="N3" s="144" t="s">
        <v>180</v>
      </c>
      <c r="O3" s="142" t="s">
        <v>181</v>
      </c>
      <c r="P3" s="143" t="s">
        <v>182</v>
      </c>
      <c r="Q3" s="142" t="s">
        <v>183</v>
      </c>
      <c r="R3" s="142" t="s">
        <v>184</v>
      </c>
      <c r="S3" s="142" t="s">
        <v>185</v>
      </c>
      <c r="T3" s="142" t="s">
        <v>186</v>
      </c>
      <c r="U3" s="143" t="s">
        <v>187</v>
      </c>
      <c r="V3" s="142" t="s">
        <v>188</v>
      </c>
      <c r="W3" s="142" t="s">
        <v>189</v>
      </c>
      <c r="X3" s="142" t="s">
        <v>190</v>
      </c>
      <c r="Y3" s="142" t="s">
        <v>191</v>
      </c>
      <c r="Z3" s="142" t="s">
        <v>192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193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51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51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51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51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51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51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194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195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high_v2_m!B2+temporary_pension_bonus_high!B2</f>
        <v>17715091.2971215</v>
      </c>
      <c r="G14" s="154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high_v2_m!J2</f>
        <v>0</v>
      </c>
      <c r="K14" s="155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high_v2_m!B3+temporary_pension_bonus_high!B3</f>
        <v>20422747.1350974</v>
      </c>
      <c r="G15" s="156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high_v2_m!J3</f>
        <v>0</v>
      </c>
      <c r="K15" s="157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high_v2_m!B4+temporary_pension_bonus_high!B4</f>
        <v>19803746.8364793</v>
      </c>
      <c r="G16" s="156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high_v2_m!J4</f>
        <v>0</v>
      </c>
      <c r="K16" s="157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SUM(high_v5_m!C4:J4)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high_v2_m!B5+temporary_pension_bonus_high!B5</f>
        <v>21428421.3166265</v>
      </c>
      <c r="G17" s="156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high_v2_m!J5</f>
        <v>0</v>
      </c>
      <c r="K17" s="157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SUM(high_v5_m!C5:J5)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high_v2_m!B6+temporary_pension_bonus_high!B6</f>
        <v>18797781.9121755</v>
      </c>
      <c r="G18" s="154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high_v2_m!J6</f>
        <v>0</v>
      </c>
      <c r="K18" s="155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SUM(high_v5_m!C6:J6)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high_v2_m!B7+temporary_pension_bonus_high!B7</f>
        <v>19382726.6633888</v>
      </c>
      <c r="G19" s="156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high_v2_m!J7</f>
        <v>0</v>
      </c>
      <c r="K19" s="157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SUM(high_v5_m!C7:J7)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high_v2_m!D8+temporary_pension_bonus_high!B8</f>
        <v>18504303.1925063</v>
      </c>
      <c r="G20" s="157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high_v2_m!J8</f>
        <v>0</v>
      </c>
      <c r="K20" s="157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SUM(high_v5_m!C8:J8)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high_v2_m!D9+temporary_pension_bonus_high!B9</f>
        <v>20255770.5244998</v>
      </c>
      <c r="G21" s="157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high_v2_m!J9</f>
        <v>37448.2927964077</v>
      </c>
      <c r="K21" s="157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SUM(high_v5_m!C9:J9)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high_v2_m!D10+temporary_pension_bonus_high!B10</f>
        <v>19378703.2560285</v>
      </c>
      <c r="G22" s="155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high_v2_m!J10</f>
        <v>68744.4841315014</v>
      </c>
      <c r="K22" s="155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SUM(high_v5_m!C10:J10)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high_v2_m!D11+temporary_pension_bonus_high!B11</f>
        <v>20711369.2321363</v>
      </c>
      <c r="G23" s="157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high_v2_m!J11</f>
        <v>105406.410376622</v>
      </c>
      <c r="K23" s="157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SUM(high_v5_m!C11:J11)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high_v2_m!D12+temporary_pension_bonus_high!B12</f>
        <v>19898364.4949312</v>
      </c>
      <c r="G24" s="157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high_v2_m!J12</f>
        <v>153068.271140567</v>
      </c>
      <c r="K24" s="157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SUM(high_v5_m!C12:J12)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high_v2_m!D13+temporary_pension_bonus_high!B13</f>
        <v>21659293.0983671</v>
      </c>
      <c r="G25" s="157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high_v2_m!J13</f>
        <v>195716.984291222</v>
      </c>
      <c r="K25" s="157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SUM(high_v5_m!C13:J13)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high_v2_m!D14+temporary_pension_bonus_high!B14</f>
        <v>20174391.2627902</v>
      </c>
      <c r="G26" s="155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high_v2_m!J14</f>
        <v>199621.10106806</v>
      </c>
      <c r="K26" s="155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high_v2_m!D15+temporary_pension_bonus_high!B15</f>
        <v>20313980.7774135</v>
      </c>
      <c r="G27" s="157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high_v2_m!J15</f>
        <v>217761.898580891</v>
      </c>
      <c r="K27" s="157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high_v2_m!D16+temporary_pension_bonus_high!B16</f>
        <v>19050994.9160723</v>
      </c>
      <c r="G28" s="157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high_v2_m!J16</f>
        <v>235047.123224172</v>
      </c>
      <c r="K28" s="157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high_v2_m!D17+temporary_pension_bonus_high!B17</f>
        <v>17490439.3900688</v>
      </c>
      <c r="G29" s="157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high_v2_m!J17</f>
        <v>240391.322037069</v>
      </c>
      <c r="K29" s="157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SUM(high_v5_m!C17:J17)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high_v2_m!D18+temporary_pension_bonus_high!B18</f>
        <v>17349305.2240575</v>
      </c>
      <c r="G30" s="155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high_v2_m!J18</f>
        <v>195752.530770185</v>
      </c>
      <c r="K30" s="155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SUM(high_v5_m!C18:J18)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high_v2_m!D19+temporary_pension_bonus_high!B19</f>
        <v>17520986.5839201</v>
      </c>
      <c r="G31" s="157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high_v2_m!J19</f>
        <v>200857.994505559</v>
      </c>
      <c r="K31" s="157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high_v2_m!D20+temporary_pension_bonus_high!B20</f>
        <v>17904199.2173535</v>
      </c>
      <c r="G32" s="157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high_v2_m!J20</f>
        <v>191856.994735014</v>
      </c>
      <c r="K32" s="157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high_v2_m!D21+temporary_pension_bonus_high!B21</f>
        <v>17688054.0091524</v>
      </c>
      <c r="G33" s="157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57" t="n">
        <f aca="false">high_v2_m!J21</f>
        <v>206664.82215155</v>
      </c>
      <c r="K33" s="157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57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20875118.4849545</v>
      </c>
      <c r="Y33" s="67" t="n">
        <f aca="false">N33*5.1890047538</f>
        <v>17023968.9008518</v>
      </c>
      <c r="Z33" s="67" t="n">
        <f aca="false">L33*5.5017049523</f>
        <v>3851149.58410266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high_v2_m!D22+temporary_pension_bonus_high!B22</f>
        <v>20184106.3629713</v>
      </c>
      <c r="G34" s="155" t="n">
        <f aca="false">high_v2_m!E22+temporary_pension_bonus_high!B22</f>
        <v>19460564.4104158</v>
      </c>
      <c r="H34" s="8" t="n">
        <f aca="false">F34-J34</f>
        <v>19950478.2535549</v>
      </c>
      <c r="I34" s="8" t="n">
        <f aca="false">G34-K34</f>
        <v>19233945.1442819</v>
      </c>
      <c r="J34" s="155" t="n">
        <f aca="false">high_v2_m!J22</f>
        <v>233628.109416372</v>
      </c>
      <c r="K34" s="155" t="n">
        <f aca="false">high_v2_m!K22</f>
        <v>226619.266133881</v>
      </c>
      <c r="L34" s="8" t="n">
        <f aca="false">H34-I34</f>
        <v>716533.109273013</v>
      </c>
      <c r="M34" s="8" t="n">
        <f aca="false">J34-K34</f>
        <v>7008.84328249117</v>
      </c>
      <c r="N34" s="155" t="n">
        <f aca="false">SUM(high_v5_m!C22:J22)</f>
        <v>3828971.76732306</v>
      </c>
      <c r="O34" s="5"/>
      <c r="P34" s="5"/>
      <c r="Q34" s="8" t="n">
        <f aca="false">I34*5.5017049523</f>
        <v>105819491.252562</v>
      </c>
      <c r="R34" s="8"/>
      <c r="S34" s="8"/>
      <c r="T34" s="5"/>
      <c r="U34" s="5"/>
      <c r="V34" s="8" t="n">
        <f aca="false">K34*5.5017049523</f>
        <v>1246792.33877536</v>
      </c>
      <c r="W34" s="8" t="n">
        <f aca="false">M34*5.5017049523</f>
        <v>38560.5877971763</v>
      </c>
      <c r="X34" s="8" t="n">
        <f aca="false">N34*5.1890047538+L34*5.5017049523</f>
        <v>23810706.4585796</v>
      </c>
      <c r="Y34" s="8" t="n">
        <f aca="false">N34*5.1890047538</f>
        <v>19868552.7028054</v>
      </c>
      <c r="Z34" s="8" t="n">
        <f aca="false">L34*5.5017049523</f>
        <v>3942153.75577425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high_v2_m!D23+temporary_pension_bonus_high!B23</f>
        <v>18738983.2132049</v>
      </c>
      <c r="G35" s="157" t="n">
        <f aca="false">high_v2_m!E23+temporary_pension_bonus_high!B23</f>
        <v>17999411.5065755</v>
      </c>
      <c r="H35" s="67" t="n">
        <f aca="false">F35-J35</f>
        <v>18457170.9314293</v>
      </c>
      <c r="I35" s="67" t="n">
        <f aca="false">G35-K35</f>
        <v>17726053.5932532</v>
      </c>
      <c r="J35" s="157" t="n">
        <f aca="false">high_v2_m!J23</f>
        <v>281812.281775581</v>
      </c>
      <c r="K35" s="157" t="n">
        <f aca="false">high_v2_m!K23</f>
        <v>273357.913322313</v>
      </c>
      <c r="L35" s="67" t="n">
        <f aca="false">H35-I35</f>
        <v>731117.338176072</v>
      </c>
      <c r="M35" s="67" t="n">
        <f aca="false">J35-K35</f>
        <v>8454.36845326744</v>
      </c>
      <c r="N35" s="157" t="n">
        <f aca="false">SUM(high_v5_m!C23:J23)</f>
        <v>3292945.47137921</v>
      </c>
      <c r="O35" s="7"/>
      <c r="P35" s="7"/>
      <c r="Q35" s="67" t="n">
        <f aca="false">I35*5.5017049523</f>
        <v>97523516.8387364</v>
      </c>
      <c r="R35" s="67"/>
      <c r="S35" s="67"/>
      <c r="T35" s="7"/>
      <c r="U35" s="7"/>
      <c r="V35" s="67" t="n">
        <f aca="false">K35*5.5017049523</f>
        <v>1503934.58547577</v>
      </c>
      <c r="W35" s="67" t="n">
        <f aca="false">M35*5.5017049523</f>
        <v>46513.4407879104</v>
      </c>
      <c r="X35" s="67" t="n">
        <f aca="false">N35*5.1890047538+L35*5.5017049523</f>
        <v>21109501.5851466</v>
      </c>
      <c r="Y35" s="67" t="n">
        <f aca="false">N35*5.1890047538</f>
        <v>17087109.7049909</v>
      </c>
      <c r="Z35" s="67" t="n">
        <f aca="false">L35*5.5017049523</f>
        <v>4022391.88015569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high_v2_m!D24+temporary_pension_bonus_high!B24</f>
        <v>19010998.8746111</v>
      </c>
      <c r="G36" s="157" t="n">
        <f aca="false">high_v2_m!E24+temporary_pension_bonus_high!B24</f>
        <v>18258402.4589637</v>
      </c>
      <c r="H36" s="67" t="n">
        <f aca="false">F36-J36</f>
        <v>18717436.8861803</v>
      </c>
      <c r="I36" s="67" t="n">
        <f aca="false">G36-K36</f>
        <v>17973647.3301858</v>
      </c>
      <c r="J36" s="157" t="n">
        <f aca="false">high_v2_m!J24</f>
        <v>293561.988430787</v>
      </c>
      <c r="K36" s="157" t="n">
        <f aca="false">high_v2_m!K24</f>
        <v>284755.128777864</v>
      </c>
      <c r="L36" s="67" t="n">
        <f aca="false">H36-I36</f>
        <v>743789.555994477</v>
      </c>
      <c r="M36" s="67" t="n">
        <f aca="false">J36-K36</f>
        <v>8806.8596529236</v>
      </c>
      <c r="N36" s="157" t="n">
        <f aca="false">SUM(high_v5_m!C24:J24)</f>
        <v>3321439.31150743</v>
      </c>
      <c r="O36" s="7"/>
      <c r="P36" s="7"/>
      <c r="Q36" s="67" t="n">
        <f aca="false">I36*5.5017049523</f>
        <v>98885704.5273769</v>
      </c>
      <c r="R36" s="67"/>
      <c r="S36" s="67"/>
      <c r="T36" s="7"/>
      <c r="U36" s="7"/>
      <c r="V36" s="67" t="n">
        <f aca="false">K36*5.5017049523</f>
        <v>1566638.70219</v>
      </c>
      <c r="W36" s="67" t="n">
        <f aca="false">M36*5.5017049523</f>
        <v>48452.7433667008</v>
      </c>
      <c r="X36" s="67" t="n">
        <f aca="false">N36*5.1890047538+L36*5.5017049523</f>
        <v>21327075.0605541</v>
      </c>
      <c r="Y36" s="67" t="n">
        <f aca="false">N36*5.1890047538</f>
        <v>17234964.3768703</v>
      </c>
      <c r="Z36" s="67" t="n">
        <f aca="false">L36*5.5017049523</f>
        <v>4092110.68368383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high_v2_m!D25+temporary_pension_bonus_high!B25</f>
        <v>19071620.663767</v>
      </c>
      <c r="G37" s="157" t="n">
        <f aca="false">high_v2_m!E25+temporary_pension_bonus_high!B25</f>
        <v>18315488.8949112</v>
      </c>
      <c r="H37" s="67" t="n">
        <f aca="false">F37-J37</f>
        <v>18746858.8742037</v>
      </c>
      <c r="I37" s="67" t="n">
        <f aca="false">G37-K37</f>
        <v>18000469.9590348</v>
      </c>
      <c r="J37" s="157" t="n">
        <f aca="false">high_v2_m!J25</f>
        <v>324761.789563362</v>
      </c>
      <c r="K37" s="157" t="n">
        <f aca="false">high_v2_m!K25</f>
        <v>315018.935876461</v>
      </c>
      <c r="L37" s="67" t="n">
        <f aca="false">H37-I37</f>
        <v>746388.915168896</v>
      </c>
      <c r="M37" s="67" t="n">
        <f aca="false">J37-K37</f>
        <v>9742.85368690081</v>
      </c>
      <c r="N37" s="157" t="n">
        <f aca="false">SUM(high_v5_m!C25:J25)</f>
        <v>3325529.36155868</v>
      </c>
      <c r="O37" s="7"/>
      <c r="P37" s="7"/>
      <c r="Q37" s="67" t="n">
        <f aca="false">I37*5.5017049523</f>
        <v>99033274.717349</v>
      </c>
      <c r="R37" s="67"/>
      <c r="S37" s="67"/>
      <c r="T37" s="7"/>
      <c r="U37" s="7"/>
      <c r="V37" s="67" t="n">
        <f aca="false">K37*5.5017049523</f>
        <v>1733141.2395798</v>
      </c>
      <c r="W37" s="67" t="n">
        <f aca="false">M37*5.5017049523</f>
        <v>53602.3063787565</v>
      </c>
      <c r="X37" s="67" t="n">
        <f aca="false">N37*5.1890047538+L37*5.5017049523</f>
        <v>21362599.256956</v>
      </c>
      <c r="Y37" s="67" t="n">
        <f aca="false">N37*5.1890047538</f>
        <v>17256187.6660295</v>
      </c>
      <c r="Z37" s="67" t="n">
        <f aca="false">L37*5.5017049523</f>
        <v>4106411.59092654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high_v2_m!D26+temporary_pension_bonus_high!B26</f>
        <v>19235319.9304594</v>
      </c>
      <c r="G38" s="155" t="n">
        <f aca="false">high_v2_m!E26+temporary_pension_bonus_high!B26</f>
        <v>18469228.0486159</v>
      </c>
      <c r="H38" s="8" t="n">
        <f aca="false">F38-J38</f>
        <v>18882678.1989742</v>
      </c>
      <c r="I38" s="8" t="n">
        <f aca="false">G38-K38</f>
        <v>18127165.5690752</v>
      </c>
      <c r="J38" s="155" t="n">
        <f aca="false">high_v2_m!J26</f>
        <v>352641.73148523</v>
      </c>
      <c r="K38" s="155" t="n">
        <f aca="false">high_v2_m!K26</f>
        <v>342062.479540673</v>
      </c>
      <c r="L38" s="8" t="n">
        <f aca="false">H38-I38</f>
        <v>755512.629898939</v>
      </c>
      <c r="M38" s="8" t="n">
        <f aca="false">J38-K38</f>
        <v>10579.2519445568</v>
      </c>
      <c r="N38" s="155" t="n">
        <f aca="false">SUM(high_v5_m!C26:J26)</f>
        <v>3872271.48400106</v>
      </c>
      <c r="O38" s="5"/>
      <c r="P38" s="5"/>
      <c r="Q38" s="8" t="n">
        <f aca="false">I38*5.5017049523</f>
        <v>99730316.5825431</v>
      </c>
      <c r="R38" s="8"/>
      <c r="S38" s="8"/>
      <c r="T38" s="5"/>
      <c r="U38" s="5"/>
      <c r="V38" s="8" t="n">
        <f aca="false">K38*5.5017049523</f>
        <v>1881926.83768494</v>
      </c>
      <c r="W38" s="8" t="n">
        <f aca="false">M38*5.5017049523</f>
        <v>58203.9228149977</v>
      </c>
      <c r="X38" s="8" t="n">
        <f aca="false">N38*5.1890047538+L38*5.5017049523</f>
        <v>24249842.7159259</v>
      </c>
      <c r="Y38" s="8" t="n">
        <f aca="false">N38*5.1890047538</f>
        <v>20093235.1384857</v>
      </c>
      <c r="Z38" s="8" t="n">
        <f aca="false">L38*5.5017049523</f>
        <v>4156607.57744019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high_v2_m!D27+temporary_pension_bonus_high!B27</f>
        <v>19611645.557916</v>
      </c>
      <c r="G39" s="157" t="n">
        <f aca="false">high_v2_m!E27+temporary_pension_bonus_high!B27</f>
        <v>18829440.699401</v>
      </c>
      <c r="H39" s="67" t="n">
        <f aca="false">F39-J39</f>
        <v>19245786.8543346</v>
      </c>
      <c r="I39" s="67" t="n">
        <f aca="false">G39-K39</f>
        <v>18474557.756927</v>
      </c>
      <c r="J39" s="157" t="n">
        <f aca="false">high_v2_m!J27</f>
        <v>365858.703581414</v>
      </c>
      <c r="K39" s="157" t="n">
        <f aca="false">high_v2_m!K27</f>
        <v>354882.942473972</v>
      </c>
      <c r="L39" s="67" t="n">
        <f aca="false">H39-I39</f>
        <v>771229.097407565</v>
      </c>
      <c r="M39" s="67" t="n">
        <f aca="false">J39-K39</f>
        <v>10975.7611074425</v>
      </c>
      <c r="N39" s="157" t="n">
        <f aca="false">SUM(high_v5_m!C27:J27)</f>
        <v>3253349.58398634</v>
      </c>
      <c r="O39" s="7"/>
      <c r="P39" s="7"/>
      <c r="Q39" s="67" t="n">
        <f aca="false">I39*5.5017049523</f>
        <v>101641565.902838</v>
      </c>
      <c r="R39" s="67"/>
      <c r="S39" s="67"/>
      <c r="T39" s="7"/>
      <c r="U39" s="7"/>
      <c r="V39" s="67" t="n">
        <f aca="false">K39*5.5017049523</f>
        <v>1952461.24209585</v>
      </c>
      <c r="W39" s="67" t="n">
        <f aca="false">M39*5.5017049523</f>
        <v>60385.3992400781</v>
      </c>
      <c r="X39" s="67" t="n">
        <f aca="false">N39*5.1890047538+L39*5.5017049523</f>
        <v>21124721.4016434</v>
      </c>
      <c r="Y39" s="67" t="n">
        <f aca="false">N39*5.1890047538</f>
        <v>16881646.4570784</v>
      </c>
      <c r="Z39" s="67" t="n">
        <f aca="false">L39*5.5017049523</f>
        <v>4243074.94456506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high_v2_m!D28+temporary_pension_bonus_high!B28</f>
        <v>20197407.1738696</v>
      </c>
      <c r="G40" s="157" t="n">
        <f aca="false">high_v2_m!E28+temporary_pension_bonus_high!B28</f>
        <v>19390422.2988572</v>
      </c>
      <c r="H40" s="67" t="n">
        <f aca="false">F40-J40</f>
        <v>19799963.8684932</v>
      </c>
      <c r="I40" s="67" t="n">
        <f aca="false">G40-K40</f>
        <v>19004902.2926421</v>
      </c>
      <c r="J40" s="157" t="n">
        <f aca="false">high_v2_m!J28</f>
        <v>397443.305376431</v>
      </c>
      <c r="K40" s="157" t="n">
        <f aca="false">high_v2_m!K28</f>
        <v>385520.006215138</v>
      </c>
      <c r="L40" s="67" t="n">
        <f aca="false">H40-I40</f>
        <v>795061.575851131</v>
      </c>
      <c r="M40" s="67" t="n">
        <f aca="false">J40-K40</f>
        <v>11923.299161293</v>
      </c>
      <c r="N40" s="157" t="n">
        <f aca="false">SUM(high_v5_m!C28:J28)</f>
        <v>3303572.1626408</v>
      </c>
      <c r="O40" s="7"/>
      <c r="P40" s="7"/>
      <c r="Q40" s="67" t="n">
        <f aca="false">I40*5.5017049523</f>
        <v>104559365.061406</v>
      </c>
      <c r="R40" s="67"/>
      <c r="S40" s="67"/>
      <c r="T40" s="7"/>
      <c r="U40" s="7"/>
      <c r="V40" s="67" t="n">
        <f aca="false">K40*5.5017049523</f>
        <v>2121017.32740455</v>
      </c>
      <c r="W40" s="67" t="n">
        <f aca="false">M40*5.5017049523</f>
        <v>65598.4740434402</v>
      </c>
      <c r="X40" s="67" t="n">
        <f aca="false">N40*5.1890047538+L40*5.5017049523</f>
        <v>21516445.865708</v>
      </c>
      <c r="Y40" s="67" t="n">
        <f aca="false">N40*5.1890047538</f>
        <v>17142251.6564644</v>
      </c>
      <c r="Z40" s="67" t="n">
        <f aca="false">L40*5.5017049523</f>
        <v>4374194.20924361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high_v2_m!D29+temporary_pension_bonus_high!B29</f>
        <v>20835997.2479432</v>
      </c>
      <c r="G41" s="157" t="n">
        <f aca="false">high_v2_m!E29+temporary_pension_bonus_high!B29</f>
        <v>20001487.3391175</v>
      </c>
      <c r="H41" s="67" t="n">
        <f aca="false">F41-J41</f>
        <v>20390103.020943</v>
      </c>
      <c r="I41" s="67" t="n">
        <f aca="false">G41-K41</f>
        <v>19568969.9389273</v>
      </c>
      <c r="J41" s="157" t="n">
        <f aca="false">high_v2_m!J29</f>
        <v>445894.227000196</v>
      </c>
      <c r="K41" s="157" t="n">
        <f aca="false">high_v2_m!K29</f>
        <v>432517.40019019</v>
      </c>
      <c r="L41" s="67" t="n">
        <f aca="false">H41-I41</f>
        <v>821133.082015738</v>
      </c>
      <c r="M41" s="67" t="n">
        <f aca="false">J41-K41</f>
        <v>13376.826810006</v>
      </c>
      <c r="N41" s="157" t="n">
        <f aca="false">SUM(high_v5_m!C29:J29)</f>
        <v>3357690.67223849</v>
      </c>
      <c r="O41" s="7"/>
      <c r="P41" s="7"/>
      <c r="Q41" s="67" t="n">
        <f aca="false">I41*5.5017049523</f>
        <v>107662698.824406</v>
      </c>
      <c r="R41" s="67"/>
      <c r="S41" s="67"/>
      <c r="T41" s="7"/>
      <c r="U41" s="7"/>
      <c r="V41" s="67" t="n">
        <f aca="false">K41*5.5017049523</f>
        <v>2379583.12258229</v>
      </c>
      <c r="W41" s="67" t="n">
        <f aca="false">M41*5.5017049523</f>
        <v>73595.3543066694</v>
      </c>
      <c r="X41" s="67" t="n">
        <f aca="false">N41*5.1890047538+L41*5.5017049523</f>
        <v>21940704.8038588</v>
      </c>
      <c r="Y41" s="67" t="n">
        <f aca="false">N41*5.1890047538</f>
        <v>17423072.8600354</v>
      </c>
      <c r="Z41" s="67" t="n">
        <f aca="false">L41*5.5017049523</f>
        <v>4517631.94382335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high_v2_m!D30+temporary_pension_bonus_high!B30</f>
        <v>21411223.4832369</v>
      </c>
      <c r="G42" s="155" t="n">
        <f aca="false">high_v2_m!E30+temporary_pension_bonus_high!B30</f>
        <v>20551788.6963224</v>
      </c>
      <c r="H42" s="8" t="n">
        <f aca="false">F42-J42</f>
        <v>20931357.8101583</v>
      </c>
      <c r="I42" s="8" t="n">
        <f aca="false">G42-K42</f>
        <v>20086318.9934362</v>
      </c>
      <c r="J42" s="155" t="n">
        <f aca="false">high_v2_m!J30</f>
        <v>479865.673078517</v>
      </c>
      <c r="K42" s="155" t="n">
        <f aca="false">high_v2_m!K30</f>
        <v>465469.702886162</v>
      </c>
      <c r="L42" s="8" t="n">
        <f aca="false">H42-I42</f>
        <v>845038.816722121</v>
      </c>
      <c r="M42" s="8" t="n">
        <f aca="false">J42-K42</f>
        <v>14395.9701923556</v>
      </c>
      <c r="N42" s="155" t="n">
        <f aca="false">SUM(high_v5_m!C30:J30)</f>
        <v>4173764.3648457</v>
      </c>
      <c r="O42" s="5"/>
      <c r="P42" s="5"/>
      <c r="Q42" s="8" t="n">
        <f aca="false">I42*5.5017049523</f>
        <v>110509000.679666</v>
      </c>
      <c r="R42" s="8"/>
      <c r="S42" s="8"/>
      <c r="T42" s="5"/>
      <c r="U42" s="5"/>
      <c r="V42" s="8" t="n">
        <f aca="false">K42*5.5017049523</f>
        <v>2560876.96951441</v>
      </c>
      <c r="W42" s="8" t="n">
        <f aca="false">M42*5.5017049523</f>
        <v>79202.3805004458</v>
      </c>
      <c r="X42" s="8" t="n">
        <f aca="false">N42*5.1890047538+L42*5.5017049523</f>
        <v>26306837.3732712</v>
      </c>
      <c r="Y42" s="8" t="n">
        <f aca="false">N42*5.1890047538</f>
        <v>21657683.1304254</v>
      </c>
      <c r="Z42" s="8" t="n">
        <f aca="false">L42*5.5017049523</f>
        <v>4649154.24284583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high_v2_m!D31+temporary_pension_bonus_high!B31</f>
        <v>21989329.0858136</v>
      </c>
      <c r="G43" s="157" t="n">
        <f aca="false">high_v2_m!E31+temporary_pension_bonus_high!B31</f>
        <v>21104706.6430704</v>
      </c>
      <c r="H43" s="67" t="n">
        <f aca="false">F43-J43</f>
        <v>21481718.1722446</v>
      </c>
      <c r="I43" s="67" t="n">
        <f aca="false">G43-K43</f>
        <v>20612324.0569086</v>
      </c>
      <c r="J43" s="157" t="n">
        <f aca="false">high_v2_m!J31</f>
        <v>507610.913568941</v>
      </c>
      <c r="K43" s="157" t="n">
        <f aca="false">high_v2_m!K31</f>
        <v>492382.586161873</v>
      </c>
      <c r="L43" s="67" t="n">
        <f aca="false">H43-I43</f>
        <v>869394.115336068</v>
      </c>
      <c r="M43" s="67" t="n">
        <f aca="false">J43-K43</f>
        <v>15228.3274070682</v>
      </c>
      <c r="N43" s="157" t="n">
        <f aca="false">SUM(high_v5_m!C31:J31)</f>
        <v>3549212.39202585</v>
      </c>
      <c r="O43" s="7"/>
      <c r="P43" s="7"/>
      <c r="Q43" s="67" t="n">
        <f aca="false">I43*5.5017049523</f>
        <v>113402925.342306</v>
      </c>
      <c r="R43" s="67"/>
      <c r="S43" s="67"/>
      <c r="T43" s="7"/>
      <c r="U43" s="7"/>
      <c r="V43" s="67" t="n">
        <f aca="false">K43*5.5017049523</f>
        <v>2708943.71271306</v>
      </c>
      <c r="W43" s="67" t="n">
        <f aca="false">M43*5.5017049523</f>
        <v>83781.7643107131</v>
      </c>
      <c r="X43" s="67" t="n">
        <f aca="false">N43*5.1890047538+L43*5.5017049523</f>
        <v>23200029.8843129</v>
      </c>
      <c r="Y43" s="67" t="n">
        <f aca="false">N43*5.1890047538</f>
        <v>18416879.974468</v>
      </c>
      <c r="Z43" s="67" t="n">
        <f aca="false">L43*5.5017049523</f>
        <v>4783149.90984492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high_v2_m!D32+temporary_pension_bonus_high!B32</f>
        <v>22329844.6166187</v>
      </c>
      <c r="G44" s="157" t="n">
        <f aca="false">high_v2_m!E32+temporary_pension_bonus_high!B32</f>
        <v>21429230.7239056</v>
      </c>
      <c r="H44" s="67" t="n">
        <f aca="false">F44-J44</f>
        <v>21798119.9219637</v>
      </c>
      <c r="I44" s="67" t="n">
        <f aca="false">G44-K44</f>
        <v>20913457.7700903</v>
      </c>
      <c r="J44" s="157" t="n">
        <f aca="false">high_v2_m!J32</f>
        <v>531724.694654919</v>
      </c>
      <c r="K44" s="157" t="n">
        <f aca="false">high_v2_m!K32</f>
        <v>515772.953815272</v>
      </c>
      <c r="L44" s="67" t="n">
        <f aca="false">H44-I44</f>
        <v>884662.151873421</v>
      </c>
      <c r="M44" s="67" t="n">
        <f aca="false">J44-K44</f>
        <v>15951.7408396475</v>
      </c>
      <c r="N44" s="157" t="n">
        <f aca="false">SUM(high_v5_m!C32:J32)</f>
        <v>3539570.5965929</v>
      </c>
      <c r="O44" s="7"/>
      <c r="P44" s="7"/>
      <c r="Q44" s="67" t="n">
        <f aca="false">I44*5.5017049523</f>
        <v>115059674.183423</v>
      </c>
      <c r="R44" s="67"/>
      <c r="S44" s="67"/>
      <c r="T44" s="7"/>
      <c r="U44" s="7"/>
      <c r="V44" s="67" t="n">
        <f aca="false">K44*5.5017049523</f>
        <v>2837630.61426788</v>
      </c>
      <c r="W44" s="67" t="n">
        <f aca="false">M44*5.5017049523</f>
        <v>87761.771575295</v>
      </c>
      <c r="X44" s="67" t="n">
        <f aca="false">N44*5.1890047538+L44*5.5017049523</f>
        <v>23233998.7942056</v>
      </c>
      <c r="Y44" s="67" t="n">
        <f aca="false">N44*5.1890047538</f>
        <v>18366848.6521313</v>
      </c>
      <c r="Z44" s="67" t="n">
        <f aca="false">L44*5.5017049523</f>
        <v>4867150.14207437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high_v2_m!D33+temporary_pension_bonus_high!B33</f>
        <v>22668272.2353408</v>
      </c>
      <c r="G45" s="157" t="n">
        <f aca="false">high_v2_m!E33+temporary_pension_bonus_high!B33</f>
        <v>21751806.1435784</v>
      </c>
      <c r="H45" s="67" t="n">
        <f aca="false">F45-J45</f>
        <v>22106974.7719858</v>
      </c>
      <c r="I45" s="67" t="n">
        <f aca="false">G45-K45</f>
        <v>21207347.6041241</v>
      </c>
      <c r="J45" s="157" t="n">
        <f aca="false">high_v2_m!J33</f>
        <v>561297.463354999</v>
      </c>
      <c r="K45" s="157" t="n">
        <f aca="false">high_v2_m!K33</f>
        <v>544458.539454349</v>
      </c>
      <c r="L45" s="67" t="n">
        <f aca="false">H45-I45</f>
        <v>899627.167861756</v>
      </c>
      <c r="M45" s="67" t="n">
        <f aca="false">J45-K45</f>
        <v>16838.9239006499</v>
      </c>
      <c r="N45" s="157" t="n">
        <f aca="false">SUM(high_v5_m!C33:J33)</f>
        <v>3606455.88521879</v>
      </c>
      <c r="O45" s="7"/>
      <c r="P45" s="7"/>
      <c r="Q45" s="67" t="n">
        <f aca="false">I45*5.5017049523</f>
        <v>116676569.338757</v>
      </c>
      <c r="R45" s="67"/>
      <c r="S45" s="67"/>
      <c r="T45" s="7"/>
      <c r="U45" s="7"/>
      <c r="V45" s="67" t="n">
        <f aca="false">K45*5.5017049523</f>
        <v>2995450.24283802</v>
      </c>
      <c r="W45" s="67" t="n">
        <f aca="false">M45*5.5017049523</f>
        <v>92642.7910156083</v>
      </c>
      <c r="X45" s="67" t="n">
        <f aca="false">N45*5.1890047538+L45*5.5017049523</f>
        <v>23663399.977419</v>
      </c>
      <c r="Y45" s="67" t="n">
        <f aca="false">N45*5.1890047538</f>
        <v>18713916.7327703</v>
      </c>
      <c r="Z45" s="67" t="n">
        <f aca="false">L45*5.5017049523</f>
        <v>4949483.24464865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high_v2_m!D34+temporary_pension_bonus_high!B34</f>
        <v>22891655.378031</v>
      </c>
      <c r="G46" s="155" t="n">
        <f aca="false">high_v2_m!E34+temporary_pension_bonus_high!B34</f>
        <v>21963691.0569337</v>
      </c>
      <c r="H46" s="8" t="n">
        <f aca="false">F46-J46</f>
        <v>22316452.8379994</v>
      </c>
      <c r="I46" s="8" t="n">
        <f aca="false">G46-K46</f>
        <v>21405744.593103</v>
      </c>
      <c r="J46" s="155" t="n">
        <f aca="false">high_v2_m!J34</f>
        <v>575202.540031571</v>
      </c>
      <c r="K46" s="155" t="n">
        <f aca="false">high_v2_m!K34</f>
        <v>557946.463830623</v>
      </c>
      <c r="L46" s="8" t="n">
        <f aca="false">H46-I46</f>
        <v>910708.244896378</v>
      </c>
      <c r="M46" s="8" t="n">
        <f aca="false">J46-K46</f>
        <v>17256.0762009473</v>
      </c>
      <c r="N46" s="155" t="n">
        <f aca="false">SUM(high_v5_m!C34:J34)</f>
        <v>4389511.07412383</v>
      </c>
      <c r="O46" s="5"/>
      <c r="P46" s="5"/>
      <c r="Q46" s="8" t="n">
        <f aca="false">I46*5.5017049523</f>
        <v>117768091.035544</v>
      </c>
      <c r="R46" s="8"/>
      <c r="S46" s="8"/>
      <c r="T46" s="5"/>
      <c r="U46" s="5"/>
      <c r="V46" s="8" t="n">
        <f aca="false">K46*5.5017049523</f>
        <v>3069656.82317521</v>
      </c>
      <c r="W46" s="8" t="n">
        <f aca="false">M46*5.5017049523</f>
        <v>94937.8398920178</v>
      </c>
      <c r="X46" s="8" t="n">
        <f aca="false">N46*5.1890047538+L46*5.5017049523</f>
        <v>27787641.8915331</v>
      </c>
      <c r="Y46" s="8" t="n">
        <f aca="false">N46*5.1890047538</f>
        <v>22777193.8304863</v>
      </c>
      <c r="Z46" s="8" t="n">
        <f aca="false">L46*5.5017049523</f>
        <v>5010448.06104685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high_v2_m!D35+temporary_pension_bonus_high!B35</f>
        <v>23055749.5789079</v>
      </c>
      <c r="G47" s="157" t="n">
        <f aca="false">high_v2_m!E35+temporary_pension_bonus_high!B35</f>
        <v>22119448.9221642</v>
      </c>
      <c r="H47" s="67" t="n">
        <f aca="false">F47-J47</f>
        <v>22479431.8553558</v>
      </c>
      <c r="I47" s="67" t="n">
        <f aca="false">G47-K47</f>
        <v>21560420.7303186</v>
      </c>
      <c r="J47" s="157" t="n">
        <f aca="false">high_v2_m!J35</f>
        <v>576317.72355216</v>
      </c>
      <c r="K47" s="157" t="n">
        <f aca="false">high_v2_m!K35</f>
        <v>559028.191845595</v>
      </c>
      <c r="L47" s="67" t="n">
        <f aca="false">H47-I47</f>
        <v>919011.12503713</v>
      </c>
      <c r="M47" s="67" t="n">
        <f aca="false">J47-K47</f>
        <v>17289.5317065648</v>
      </c>
      <c r="N47" s="157" t="n">
        <f aca="false">SUM(high_v5_m!C35:J35)</f>
        <v>3618566.54107556</v>
      </c>
      <c r="O47" s="7"/>
      <c r="P47" s="7"/>
      <c r="Q47" s="67" t="n">
        <f aca="false">I47*5.5017049523</f>
        <v>118619073.505666</v>
      </c>
      <c r="R47" s="67"/>
      <c r="S47" s="67"/>
      <c r="T47" s="7"/>
      <c r="U47" s="7"/>
      <c r="V47" s="67" t="n">
        <f aca="false">K47*5.5017049523</f>
        <v>3075608.17155222</v>
      </c>
      <c r="W47" s="67" t="n">
        <f aca="false">M47*5.5017049523</f>
        <v>95121.9022129556</v>
      </c>
      <c r="X47" s="67" t="n">
        <f aca="false">N47*5.1890047538+L47*5.5017049523</f>
        <v>23832887.0414183</v>
      </c>
      <c r="Y47" s="67" t="n">
        <f aca="false">N47*5.1890047538</f>
        <v>18776758.9835827</v>
      </c>
      <c r="Z47" s="67" t="n">
        <f aca="false">L47*5.5017049523</f>
        <v>5056128.05783557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high_v2_m!D36+temporary_pension_bonus_high!B36</f>
        <v>23145089.9809325</v>
      </c>
      <c r="G48" s="157" t="n">
        <f aca="false">high_v2_m!E36+temporary_pension_bonus_high!B36</f>
        <v>22204315.7336122</v>
      </c>
      <c r="H48" s="67" t="n">
        <f aca="false">F48-J48</f>
        <v>22536198.9387147</v>
      </c>
      <c r="I48" s="67" t="n">
        <f aca="false">G48-K48</f>
        <v>21613691.422661</v>
      </c>
      <c r="J48" s="157" t="n">
        <f aca="false">high_v2_m!J36</f>
        <v>608891.042217756</v>
      </c>
      <c r="K48" s="157" t="n">
        <f aca="false">high_v2_m!K36</f>
        <v>590624.310951223</v>
      </c>
      <c r="L48" s="67" t="n">
        <f aca="false">H48-I48</f>
        <v>922507.516053729</v>
      </c>
      <c r="M48" s="67" t="n">
        <f aca="false">J48-K48</f>
        <v>18266.7312665327</v>
      </c>
      <c r="N48" s="157" t="n">
        <f aca="false">SUM(high_v5_m!C36:J36)</f>
        <v>3610173.41913075</v>
      </c>
      <c r="O48" s="7"/>
      <c r="P48" s="7"/>
      <c r="Q48" s="67" t="n">
        <f aca="false">I48*5.5017049523</f>
        <v>118912153.137538</v>
      </c>
      <c r="R48" s="67"/>
      <c r="S48" s="67"/>
      <c r="T48" s="7"/>
      <c r="U48" s="7"/>
      <c r="V48" s="67" t="n">
        <f aca="false">K48*5.5017049523</f>
        <v>3249440.69650912</v>
      </c>
      <c r="W48" s="67" t="n">
        <f aca="false">M48*5.5017049523</f>
        <v>100498.165871416</v>
      </c>
      <c r="X48" s="67" t="n">
        <f aca="false">N48*5.1890047538+L48*5.5017049523</f>
        <v>23808571.2035186</v>
      </c>
      <c r="Y48" s="67" t="n">
        <f aca="false">N48*5.1890047538</f>
        <v>18733207.0339119</v>
      </c>
      <c r="Z48" s="67" t="n">
        <f aca="false">L48*5.5017049523</f>
        <v>5075364.16960677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high_v2_m!D37+temporary_pension_bonus_high!B37</f>
        <v>23350024.5898159</v>
      </c>
      <c r="G49" s="157" t="n">
        <f aca="false">high_v2_m!E37+temporary_pension_bonus_high!B37</f>
        <v>22398945.0105924</v>
      </c>
      <c r="H49" s="67" t="n">
        <f aca="false">F49-J49</f>
        <v>22720364.462689</v>
      </c>
      <c r="I49" s="67" t="n">
        <f aca="false">G49-K49</f>
        <v>21788174.6872793</v>
      </c>
      <c r="J49" s="157" t="n">
        <f aca="false">high_v2_m!J37</f>
        <v>629660.127126915</v>
      </c>
      <c r="K49" s="157" t="n">
        <f aca="false">high_v2_m!K37</f>
        <v>610770.323313107</v>
      </c>
      <c r="L49" s="67" t="n">
        <f aca="false">H49-I49</f>
        <v>932189.775409732</v>
      </c>
      <c r="M49" s="67" t="n">
        <f aca="false">J49-K49</f>
        <v>18889.8038138077</v>
      </c>
      <c r="N49" s="157" t="n">
        <f aca="false">SUM(high_v5_m!C37:J37)</f>
        <v>3620882.10691709</v>
      </c>
      <c r="O49" s="7"/>
      <c r="P49" s="7"/>
      <c r="Q49" s="67" t="n">
        <f aca="false">I49*5.5017049523</f>
        <v>119872108.578582</v>
      </c>
      <c r="R49" s="67"/>
      <c r="S49" s="67"/>
      <c r="T49" s="7"/>
      <c r="U49" s="7"/>
      <c r="V49" s="67" t="n">
        <f aca="false">K49*5.5017049523</f>
        <v>3360278.11248959</v>
      </c>
      <c r="W49" s="67" t="n">
        <f aca="false">M49*5.5017049523</f>
        <v>103926.127190401</v>
      </c>
      <c r="X49" s="67" t="n">
        <f aca="false">N49*5.1890047538+L49*5.5017049523</f>
        <v>23917407.5695973</v>
      </c>
      <c r="Y49" s="67" t="n">
        <f aca="false">N49*5.1890047538</f>
        <v>18788774.4657421</v>
      </c>
      <c r="Z49" s="67" t="n">
        <f aca="false">L49*5.5017049523</f>
        <v>5128633.10385515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high_v2_m!D38+temporary_pension_bonus_high!B38</f>
        <v>23654964.3988059</v>
      </c>
      <c r="G50" s="155" t="n">
        <f aca="false">high_v2_m!E38+temporary_pension_bonus_high!B38</f>
        <v>22690001.1045923</v>
      </c>
      <c r="H50" s="8" t="n">
        <f aca="false">F50-J50</f>
        <v>23008348.8703916</v>
      </c>
      <c r="I50" s="8" t="n">
        <f aca="false">G50-K50</f>
        <v>22062784.0420304</v>
      </c>
      <c r="J50" s="155" t="n">
        <f aca="false">high_v2_m!J38</f>
        <v>646615.528414308</v>
      </c>
      <c r="K50" s="155" t="n">
        <f aca="false">high_v2_m!K38</f>
        <v>627217.062561879</v>
      </c>
      <c r="L50" s="8" t="n">
        <f aca="false">H50-I50</f>
        <v>945564.82836121</v>
      </c>
      <c r="M50" s="8" t="n">
        <f aca="false">J50-K50</f>
        <v>19398.4658524294</v>
      </c>
      <c r="N50" s="155" t="n">
        <f aca="false">SUM(high_v5_m!C38:J38)</f>
        <v>4374343.24721532</v>
      </c>
      <c r="O50" s="5"/>
      <c r="P50" s="5"/>
      <c r="Q50" s="8" t="n">
        <f aca="false">I50*5.5017049523</f>
        <v>121382928.225564</v>
      </c>
      <c r="R50" s="8"/>
      <c r="S50" s="8"/>
      <c r="T50" s="5"/>
      <c r="U50" s="5"/>
      <c r="V50" s="8" t="n">
        <f aca="false">K50*5.5017049523</f>
        <v>3450763.21926375</v>
      </c>
      <c r="W50" s="8" t="n">
        <f aca="false">M50*5.5017049523</f>
        <v>106724.635647333</v>
      </c>
      <c r="X50" s="8" t="n">
        <f aca="false">N50*5.1890047538+L50*5.5017049523</f>
        <v>27900706.6034688</v>
      </c>
      <c r="Y50" s="8" t="n">
        <f aca="false">N50*5.1890047538</f>
        <v>22698487.9045532</v>
      </c>
      <c r="Z50" s="8" t="n">
        <f aca="false">L50*5.5017049523</f>
        <v>5202218.69891557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high_v2_m!D39+temporary_pension_bonus_high!B39</f>
        <v>23960529.8729816</v>
      </c>
      <c r="G51" s="157" t="n">
        <f aca="false">high_v2_m!E39+temporary_pension_bonus_high!B39</f>
        <v>22982460.9791087</v>
      </c>
      <c r="H51" s="67" t="n">
        <f aca="false">F51-J51</f>
        <v>23286791.3228375</v>
      </c>
      <c r="I51" s="67" t="n">
        <f aca="false">G51-K51</f>
        <v>22328934.5854688</v>
      </c>
      <c r="J51" s="157" t="n">
        <f aca="false">high_v2_m!J39</f>
        <v>673738.550144181</v>
      </c>
      <c r="K51" s="157" t="n">
        <f aca="false">high_v2_m!K39</f>
        <v>653526.393639856</v>
      </c>
      <c r="L51" s="67" t="n">
        <f aca="false">H51-I51</f>
        <v>957856.737368662</v>
      </c>
      <c r="M51" s="67" t="n">
        <f aca="false">J51-K51</f>
        <v>20212.1565043256</v>
      </c>
      <c r="N51" s="157" t="n">
        <f aca="false">SUM(high_v5_m!C39:J39)</f>
        <v>3706789.73923225</v>
      </c>
      <c r="O51" s="7"/>
      <c r="P51" s="7"/>
      <c r="Q51" s="67" t="n">
        <f aca="false">I51*5.5017049523</f>
        <v>122847209.988456</v>
      </c>
      <c r="R51" s="67"/>
      <c r="S51" s="67"/>
      <c r="T51" s="7"/>
      <c r="U51" s="7"/>
      <c r="V51" s="67" t="n">
        <f aca="false">K51*5.5017049523</f>
        <v>3595509.39634715</v>
      </c>
      <c r="W51" s="67" t="n">
        <f aca="false">M51*5.5017049523</f>
        <v>111201.321536511</v>
      </c>
      <c r="X51" s="67" t="n">
        <f aca="false">N51*5.1890047538+L51*5.5017049523</f>
        <v>24504394.7337883</v>
      </c>
      <c r="Y51" s="67" t="n">
        <f aca="false">N51*5.1890047538</f>
        <v>19234549.5782132</v>
      </c>
      <c r="Z51" s="67" t="n">
        <f aca="false">L51*5.5017049523</f>
        <v>5269845.15557509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high_v2_m!D40+temporary_pension_bonus_high!B40</f>
        <v>24151602.4815964</v>
      </c>
      <c r="G52" s="157" t="n">
        <f aca="false">high_v2_m!E40+temporary_pension_bonus_high!B40</f>
        <v>23164020.8958348</v>
      </c>
      <c r="H52" s="67" t="n">
        <f aca="false">F52-J52</f>
        <v>23455617.8690674</v>
      </c>
      <c r="I52" s="67" t="n">
        <f aca="false">G52-K52</f>
        <v>22488915.8216817</v>
      </c>
      <c r="J52" s="157" t="n">
        <f aca="false">high_v2_m!J40</f>
        <v>695984.612529001</v>
      </c>
      <c r="K52" s="157" t="n">
        <f aca="false">high_v2_m!K40</f>
        <v>675105.07415313</v>
      </c>
      <c r="L52" s="67" t="n">
        <f aca="false">H52-I52</f>
        <v>966702.047385678</v>
      </c>
      <c r="M52" s="67" t="n">
        <f aca="false">J52-K52</f>
        <v>20879.5383758701</v>
      </c>
      <c r="N52" s="157" t="n">
        <f aca="false">SUM(high_v5_m!C40:J40)</f>
        <v>3647636.19713966</v>
      </c>
      <c r="O52" s="7"/>
      <c r="P52" s="7"/>
      <c r="Q52" s="67" t="n">
        <f aca="false">I52*5.5017049523</f>
        <v>123727379.548004</v>
      </c>
      <c r="R52" s="67"/>
      <c r="S52" s="67"/>
      <c r="T52" s="7"/>
      <c r="U52" s="7"/>
      <c r="V52" s="67" t="n">
        <f aca="false">K52*5.5017049523</f>
        <v>3714228.92979114</v>
      </c>
      <c r="W52" s="67" t="n">
        <f aca="false">M52*5.5017049523</f>
        <v>114873.059684262</v>
      </c>
      <c r="X52" s="67" t="n">
        <f aca="false">N52*5.1890047538+L52*5.5017049523</f>
        <v>24246111.008591</v>
      </c>
      <c r="Y52" s="67" t="n">
        <f aca="false">N52*5.1890047538</f>
        <v>18927601.5670907</v>
      </c>
      <c r="Z52" s="67" t="n">
        <f aca="false">L52*5.5017049523</f>
        <v>5318509.44150033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high_v2_m!D41+temporary_pension_bonus_high!B41</f>
        <v>24286314.3558006</v>
      </c>
      <c r="G53" s="157" t="n">
        <f aca="false">high_v2_m!E41+temporary_pension_bonus_high!B41</f>
        <v>23291444.7842625</v>
      </c>
      <c r="H53" s="67" t="n">
        <f aca="false">F53-J53</f>
        <v>23516663.0899634</v>
      </c>
      <c r="I53" s="67" t="n">
        <f aca="false">G53-K53</f>
        <v>22544883.0564004</v>
      </c>
      <c r="J53" s="157" t="n">
        <f aca="false">high_v2_m!J41</f>
        <v>769651.265837196</v>
      </c>
      <c r="K53" s="157" t="n">
        <f aca="false">high_v2_m!K41</f>
        <v>746561.72786208</v>
      </c>
      <c r="L53" s="67" t="n">
        <f aca="false">H53-I53</f>
        <v>971780.033562936</v>
      </c>
      <c r="M53" s="67" t="n">
        <f aca="false">J53-K53</f>
        <v>23089.537975116</v>
      </c>
      <c r="N53" s="157" t="n">
        <f aca="false">SUM(high_v5_m!C41:J41)</f>
        <v>3645932.45427754</v>
      </c>
      <c r="O53" s="7"/>
      <c r="P53" s="7"/>
      <c r="Q53" s="67" t="n">
        <f aca="false">I53*5.5017049523</f>
        <v>124035294.760423</v>
      </c>
      <c r="R53" s="67"/>
      <c r="S53" s="67"/>
      <c r="T53" s="7"/>
      <c r="U53" s="7"/>
      <c r="V53" s="67" t="n">
        <f aca="false">K53*5.5017049523</f>
        <v>4107362.35537645</v>
      </c>
      <c r="W53" s="67" t="n">
        <f aca="false">M53*5.5017049523</f>
        <v>127031.825424015</v>
      </c>
      <c r="X53" s="67" t="n">
        <f aca="false">N53*5.1890047538+L53*5.5017049523</f>
        <v>24265207.8604793</v>
      </c>
      <c r="Y53" s="67" t="n">
        <f aca="false">N53*5.1890047538</f>
        <v>18918760.8372798</v>
      </c>
      <c r="Z53" s="67" t="n">
        <f aca="false">L53*5.5017049523</f>
        <v>5346447.02319946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high_v2_m!D42+temporary_pension_bonus_high!B42</f>
        <v>24541840.9692308</v>
      </c>
      <c r="G54" s="155" t="n">
        <f aca="false">high_v2_m!E42+temporary_pension_bonus_high!B42</f>
        <v>23535941.9702315</v>
      </c>
      <c r="H54" s="8" t="n">
        <f aca="false">F54-J54</f>
        <v>23702274.1508873</v>
      </c>
      <c r="I54" s="8" t="n">
        <f aca="false">G54-K54</f>
        <v>22721562.1564383</v>
      </c>
      <c r="J54" s="155" t="n">
        <f aca="false">high_v2_m!J42</f>
        <v>839566.818343491</v>
      </c>
      <c r="K54" s="155" t="n">
        <f aca="false">high_v2_m!K42</f>
        <v>814379.813793187</v>
      </c>
      <c r="L54" s="8" t="n">
        <f aca="false">H54-I54</f>
        <v>980711.994448952</v>
      </c>
      <c r="M54" s="8" t="n">
        <f aca="false">J54-K54</f>
        <v>25187.0045503047</v>
      </c>
      <c r="N54" s="155" t="n">
        <f aca="false">SUM(high_v5_m!C42:J42)</f>
        <v>4408166.28244785</v>
      </c>
      <c r="O54" s="5"/>
      <c r="P54" s="5"/>
      <c r="Q54" s="8" t="n">
        <f aca="false">I54*5.5017049523</f>
        <v>125007331.040069</v>
      </c>
      <c r="R54" s="8"/>
      <c r="S54" s="8"/>
      <c r="T54" s="5"/>
      <c r="U54" s="5"/>
      <c r="V54" s="8" t="n">
        <f aca="false">K54*5.5017049523</f>
        <v>4480477.45459913</v>
      </c>
      <c r="W54" s="8" t="n">
        <f aca="false">M54*5.5017049523</f>
        <v>138571.467668014</v>
      </c>
      <c r="X54" s="8" t="n">
        <f aca="false">N54*5.1890047538+L54*5.5017049523</f>
        <v>28269583.8318026</v>
      </c>
      <c r="Y54" s="8" t="n">
        <f aca="false">N54*5.1890047538</f>
        <v>22873995.7951628</v>
      </c>
      <c r="Z54" s="8" t="n">
        <f aca="false">L54*5.5017049523</f>
        <v>5395588.03663981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high_v2_m!D43+temporary_pension_bonus_high!B43</f>
        <v>24762510.5911529</v>
      </c>
      <c r="G55" s="157" t="n">
        <f aca="false">high_v2_m!E43+temporary_pension_bonus_high!B43</f>
        <v>23747004.2641188</v>
      </c>
      <c r="H55" s="67" t="n">
        <f aca="false">F55-J55</f>
        <v>23817823.5471512</v>
      </c>
      <c r="I55" s="67" t="n">
        <f aca="false">G55-K55</f>
        <v>22830657.8314371</v>
      </c>
      <c r="J55" s="157" t="n">
        <f aca="false">high_v2_m!J43</f>
        <v>944687.044001701</v>
      </c>
      <c r="K55" s="157" t="n">
        <f aca="false">high_v2_m!K43</f>
        <v>916346.43268165</v>
      </c>
      <c r="L55" s="67" t="n">
        <f aca="false">H55-I55</f>
        <v>987165.715714108</v>
      </c>
      <c r="M55" s="67" t="n">
        <f aca="false">J55-K55</f>
        <v>28340.6113200512</v>
      </c>
      <c r="N55" s="157" t="n">
        <f aca="false">SUM(high_v5_m!C43:J43)</f>
        <v>3761902.44123166</v>
      </c>
      <c r="O55" s="7"/>
      <c r="P55" s="7"/>
      <c r="Q55" s="67" t="n">
        <f aca="false">I55*5.5017049523</f>
        <v>125607543.255484</v>
      </c>
      <c r="R55" s="67"/>
      <c r="S55" s="67"/>
      <c r="T55" s="7"/>
      <c r="U55" s="7"/>
      <c r="V55" s="67" t="n">
        <f aca="false">K55*5.5017049523</f>
        <v>5041467.70670707</v>
      </c>
      <c r="W55" s="67" t="n">
        <f aca="false">M55*5.5017049523</f>
        <v>155921.681650735</v>
      </c>
      <c r="X55" s="67" t="n">
        <f aca="false">N55*5.1890047538+L55*5.5017049523</f>
        <v>24951624.157768</v>
      </c>
      <c r="Y55" s="67" t="n">
        <f aca="false">N55*5.1890047538</f>
        <v>19520529.6508829</v>
      </c>
      <c r="Z55" s="67" t="n">
        <f aca="false">L55*5.5017049523</f>
        <v>5431094.50688508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high_v2_m!D44+temporary_pension_bonus_high!B44</f>
        <v>24924276.8683933</v>
      </c>
      <c r="G56" s="157" t="n">
        <f aca="false">high_v2_m!E44+temporary_pension_bonus_high!B44</f>
        <v>23901260.4562296</v>
      </c>
      <c r="H56" s="67" t="n">
        <f aca="false">F56-J56</f>
        <v>23916276.3590429</v>
      </c>
      <c r="I56" s="67" t="n">
        <f aca="false">G56-K56</f>
        <v>22923499.9621597</v>
      </c>
      <c r="J56" s="157" t="n">
        <f aca="false">high_v2_m!J44</f>
        <v>1008000.50935035</v>
      </c>
      <c r="K56" s="157" t="n">
        <f aca="false">high_v2_m!K44</f>
        <v>977760.494069841</v>
      </c>
      <c r="L56" s="67" t="n">
        <f aca="false">H56-I56</f>
        <v>992776.396883156</v>
      </c>
      <c r="M56" s="67" t="n">
        <f aca="false">J56-K56</f>
        <v>30240.0152805104</v>
      </c>
      <c r="N56" s="157" t="n">
        <f aca="false">SUM(high_v5_m!C44:J44)</f>
        <v>3692781.00435701</v>
      </c>
      <c r="O56" s="7"/>
      <c r="P56" s="7"/>
      <c r="Q56" s="67" t="n">
        <f aca="false">I56*5.5017049523</f>
        <v>126118333.265863</v>
      </c>
      <c r="R56" s="67"/>
      <c r="S56" s="67"/>
      <c r="T56" s="7"/>
      <c r="U56" s="7"/>
      <c r="V56" s="67" t="n">
        <f aca="false">K56*5.5017049523</f>
        <v>5379349.75238734</v>
      </c>
      <c r="W56" s="67" t="n">
        <f aca="false">M56*5.5017049523</f>
        <v>166371.641826412</v>
      </c>
      <c r="X56" s="67" t="n">
        <f aca="false">N56*5.1890047538+L56*5.5017049523</f>
        <v>24623821.0056095</v>
      </c>
      <c r="Y56" s="67" t="n">
        <f aca="false">N56*5.1890047538</f>
        <v>19161858.1863509</v>
      </c>
      <c r="Z56" s="67" t="n">
        <f aca="false">L56*5.5017049523</f>
        <v>5461962.81925861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high_v2_m!D45+temporary_pension_bonus_high!B45</f>
        <v>25179020.5262109</v>
      </c>
      <c r="G57" s="157" t="n">
        <f aca="false">high_v2_m!E45+temporary_pension_bonus_high!B45</f>
        <v>24144220.0278773</v>
      </c>
      <c r="H57" s="67" t="n">
        <f aca="false">F57-J57</f>
        <v>24068266.711844</v>
      </c>
      <c r="I57" s="67" t="n">
        <f aca="false">G57-K57</f>
        <v>23066788.8279414</v>
      </c>
      <c r="J57" s="157" t="n">
        <f aca="false">high_v2_m!J45</f>
        <v>1110753.81436693</v>
      </c>
      <c r="K57" s="157" t="n">
        <f aca="false">high_v2_m!K45</f>
        <v>1077431.19993593</v>
      </c>
      <c r="L57" s="67" t="n">
        <f aca="false">H57-I57</f>
        <v>1001477.88390259</v>
      </c>
      <c r="M57" s="67" t="n">
        <f aca="false">J57-K57</f>
        <v>33322.614431008</v>
      </c>
      <c r="N57" s="157" t="n">
        <f aca="false">SUM(high_v5_m!C45:J45)</f>
        <v>3696709.19405883</v>
      </c>
      <c r="O57" s="7"/>
      <c r="P57" s="7"/>
      <c r="Q57" s="67" t="n">
        <f aca="false">I57*5.5017049523</f>
        <v>126906666.328343</v>
      </c>
      <c r="R57" s="67"/>
      <c r="S57" s="67"/>
      <c r="T57" s="7"/>
      <c r="U57" s="7"/>
      <c r="V57" s="67" t="n">
        <f aca="false">K57*5.5017049523</f>
        <v>5927708.56845002</v>
      </c>
      <c r="W57" s="67" t="n">
        <f aca="false">M57*5.5017049523</f>
        <v>183331.19283866</v>
      </c>
      <c r="X57" s="67" t="n">
        <f aca="false">N57*5.1890047538+L57*5.5017049523</f>
        <v>24692077.4148732</v>
      </c>
      <c r="Y57" s="67" t="n">
        <f aca="false">N57*5.1890047538</f>
        <v>19182241.5813874</v>
      </c>
      <c r="Z57" s="67" t="n">
        <f aca="false">L57*5.5017049523</f>
        <v>5509835.83348583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high_v2_m!D46+temporary_pension_bonus_high!B46</f>
        <v>25650276.419909</v>
      </c>
      <c r="G58" s="155" t="n">
        <f aca="false">high_v2_m!E46+temporary_pension_bonus_high!B46</f>
        <v>24594964.9703193</v>
      </c>
      <c r="H58" s="8" t="n">
        <f aca="false">F58-J58</f>
        <v>24427132.0805991</v>
      </c>
      <c r="I58" s="8" t="n">
        <f aca="false">G58-K58</f>
        <v>23408514.9611887</v>
      </c>
      <c r="J58" s="155" t="n">
        <f aca="false">high_v2_m!J46</f>
        <v>1223144.3393099</v>
      </c>
      <c r="K58" s="155" t="n">
        <f aca="false">high_v2_m!K46</f>
        <v>1186450.0091306</v>
      </c>
      <c r="L58" s="8" t="n">
        <f aca="false">H58-I58</f>
        <v>1018617.11941042</v>
      </c>
      <c r="M58" s="8" t="n">
        <f aca="false">J58-K58</f>
        <v>36694.3301792971</v>
      </c>
      <c r="N58" s="155" t="n">
        <f aca="false">SUM(high_v5_m!C46:J46)</f>
        <v>4515032.48798378</v>
      </c>
      <c r="O58" s="5"/>
      <c r="P58" s="5"/>
      <c r="Q58" s="8" t="n">
        <f aca="false">I58*5.5017049523</f>
        <v>128786742.68796</v>
      </c>
      <c r="R58" s="8"/>
      <c r="S58" s="8"/>
      <c r="T58" s="5"/>
      <c r="U58" s="5"/>
      <c r="V58" s="8" t="n">
        <f aca="false">K58*5.5017049523</f>
        <v>6527497.89089022</v>
      </c>
      <c r="W58" s="8" t="n">
        <f aca="false">M58*5.5017049523</f>
        <v>201881.37806877</v>
      </c>
      <c r="X58" s="8" t="n">
        <f aca="false">N58*5.1890047538+L58*5.5017049523</f>
        <v>29032655.8940671</v>
      </c>
      <c r="Y58" s="8" t="n">
        <f aca="false">N58*5.1890047538</f>
        <v>23428525.0437093</v>
      </c>
      <c r="Z58" s="8" t="n">
        <f aca="false">L58*5.5017049523</f>
        <v>5604130.85035788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high_v2_m!D47+temporary_pension_bonus_high!B47</f>
        <v>26214326.741925</v>
      </c>
      <c r="G59" s="157" t="n">
        <f aca="false">high_v2_m!E47+temporary_pension_bonus_high!B47</f>
        <v>25134146.3339093</v>
      </c>
      <c r="H59" s="67" t="n">
        <f aca="false">F59-J59</f>
        <v>24888229.7705294</v>
      </c>
      <c r="I59" s="67" t="n">
        <f aca="false">G59-K59</f>
        <v>23847832.2716556</v>
      </c>
      <c r="J59" s="157" t="n">
        <f aca="false">high_v2_m!J47</f>
        <v>1326096.97139556</v>
      </c>
      <c r="K59" s="157" t="n">
        <f aca="false">high_v2_m!K47</f>
        <v>1286314.06225369</v>
      </c>
      <c r="L59" s="67" t="n">
        <f aca="false">H59-I59</f>
        <v>1040397.49887384</v>
      </c>
      <c r="M59" s="67" t="n">
        <f aca="false">J59-K59</f>
        <v>39782.9091418665</v>
      </c>
      <c r="N59" s="157" t="n">
        <f aca="false">SUM(high_v5_m!C47:J47)</f>
        <v>3738520.02109556</v>
      </c>
      <c r="O59" s="7"/>
      <c r="P59" s="7"/>
      <c r="Q59" s="67" t="n">
        <f aca="false">I59*5.5017049523</f>
        <v>131203736.910587</v>
      </c>
      <c r="R59" s="67"/>
      <c r="S59" s="67"/>
      <c r="T59" s="7"/>
      <c r="U59" s="7"/>
      <c r="V59" s="67" t="n">
        <f aca="false">K59*5.5017049523</f>
        <v>7076920.44651428</v>
      </c>
      <c r="W59" s="67" t="n">
        <f aca="false">M59*5.5017049523</f>
        <v>218873.828242708</v>
      </c>
      <c r="X59" s="67" t="n">
        <f aca="false">N59*5.1890047538+L59*5.5017049523</f>
        <v>25123158.2335561</v>
      </c>
      <c r="Y59" s="67" t="n">
        <f aca="false">N59*5.1890047538</f>
        <v>19399198.1616414</v>
      </c>
      <c r="Z59" s="67" t="n">
        <f aca="false">L59*5.5017049523</f>
        <v>5723960.07191477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high_v2_m!D48+temporary_pension_bonus_high!B48</f>
        <v>26387246.236724</v>
      </c>
      <c r="G60" s="157" t="n">
        <f aca="false">high_v2_m!E48+temporary_pension_bonus_high!B48</f>
        <v>25298539.0109235</v>
      </c>
      <c r="H60" s="67" t="n">
        <f aca="false">F60-J60</f>
        <v>24982722.9621116</v>
      </c>
      <c r="I60" s="67" t="n">
        <f aca="false">G60-K60</f>
        <v>23936151.4345494</v>
      </c>
      <c r="J60" s="157" t="n">
        <f aca="false">high_v2_m!J48</f>
        <v>1404523.27461245</v>
      </c>
      <c r="K60" s="157" t="n">
        <f aca="false">high_v2_m!K48</f>
        <v>1362387.57637408</v>
      </c>
      <c r="L60" s="67" t="n">
        <f aca="false">H60-I60</f>
        <v>1046571.5275622</v>
      </c>
      <c r="M60" s="67" t="n">
        <f aca="false">J60-K60</f>
        <v>42135.698238374</v>
      </c>
      <c r="N60" s="157" t="n">
        <f aca="false">SUM(high_v5_m!C48:J48)</f>
        <v>3693976.33939311</v>
      </c>
      <c r="O60" s="7"/>
      <c r="P60" s="7"/>
      <c r="Q60" s="67" t="n">
        <f aca="false">I60*5.5017049523</f>
        <v>131689642.886463</v>
      </c>
      <c r="R60" s="67"/>
      <c r="S60" s="67"/>
      <c r="T60" s="7"/>
      <c r="U60" s="7"/>
      <c r="V60" s="67" t="n">
        <f aca="false">K60*5.5017049523</f>
        <v>7495454.47588927</v>
      </c>
      <c r="W60" s="67" t="n">
        <f aca="false">M60*5.5017049523</f>
        <v>231818.17966668</v>
      </c>
      <c r="X60" s="67" t="n">
        <f aca="false">N60*5.1890047538+L60*5.5017049523</f>
        <v>24925988.5416607</v>
      </c>
      <c r="Y60" s="67" t="n">
        <f aca="false">N60*5.1890047538</f>
        <v>19168060.7855356</v>
      </c>
      <c r="Z60" s="67" t="n">
        <f aca="false">L60*5.5017049523</f>
        <v>5757927.75612516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high_v2_m!D49+temporary_pension_bonus_high!B49</f>
        <v>26540237.3535235</v>
      </c>
      <c r="G61" s="157" t="n">
        <f aca="false">high_v2_m!E49+temporary_pension_bonus_high!B49</f>
        <v>25443435.4603238</v>
      </c>
      <c r="H61" s="67" t="n">
        <f aca="false">F61-J61</f>
        <v>25084106.9312713</v>
      </c>
      <c r="I61" s="67" t="n">
        <f aca="false">G61-K61</f>
        <v>24030988.9507393</v>
      </c>
      <c r="J61" s="157" t="n">
        <f aca="false">high_v2_m!J49</f>
        <v>1456130.42225211</v>
      </c>
      <c r="K61" s="157" t="n">
        <f aca="false">high_v2_m!K49</f>
        <v>1412446.50958455</v>
      </c>
      <c r="L61" s="67" t="n">
        <f aca="false">H61-I61</f>
        <v>1053117.98053207</v>
      </c>
      <c r="M61" s="67" t="n">
        <f aca="false">J61-K61</f>
        <v>43683.9126675634</v>
      </c>
      <c r="N61" s="157" t="n">
        <f aca="false">SUM(high_v5_m!C49:J49)</f>
        <v>3700034.46135372</v>
      </c>
      <c r="O61" s="7"/>
      <c r="P61" s="7"/>
      <c r="Q61" s="67" t="n">
        <f aca="false">I61*5.5017049523</f>
        <v>132211410.918949</v>
      </c>
      <c r="R61" s="67"/>
      <c r="S61" s="67"/>
      <c r="T61" s="7"/>
      <c r="U61" s="7"/>
      <c r="V61" s="67" t="n">
        <f aca="false">K61*5.5017049523</f>
        <v>7770863.95664017</v>
      </c>
      <c r="W61" s="67" t="n">
        <f aca="false">M61*5.5017049523</f>
        <v>240335.998658974</v>
      </c>
      <c r="X61" s="67" t="n">
        <f aca="false">N61*5.1890047538+L61*5.5017049523</f>
        <v>24993440.8180377</v>
      </c>
      <c r="Y61" s="67" t="n">
        <f aca="false">N61*5.1890047538</f>
        <v>19199496.4091883</v>
      </c>
      <c r="Z61" s="67" t="n">
        <f aca="false">L61*5.5017049523</f>
        <v>5793944.40884944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high_v2_m!D50+temporary_pension_bonus_high!B50</f>
        <v>26682398.5367586</v>
      </c>
      <c r="G62" s="155" t="n">
        <f aca="false">high_v2_m!E50+temporary_pension_bonus_high!B50</f>
        <v>25579594.6417082</v>
      </c>
      <c r="H62" s="8" t="n">
        <f aca="false">F62-J62</f>
        <v>25154029.2971174</v>
      </c>
      <c r="I62" s="8" t="n">
        <f aca="false">G62-K62</f>
        <v>24097076.4792562</v>
      </c>
      <c r="J62" s="155" t="n">
        <f aca="false">high_v2_m!J50</f>
        <v>1528369.23964123</v>
      </c>
      <c r="K62" s="155" t="n">
        <f aca="false">high_v2_m!K50</f>
        <v>1482518.16245199</v>
      </c>
      <c r="L62" s="8" t="n">
        <f aca="false">H62-I62</f>
        <v>1056952.81786117</v>
      </c>
      <c r="M62" s="8" t="n">
        <f aca="false">J62-K62</f>
        <v>45851.0771892369</v>
      </c>
      <c r="N62" s="155" t="n">
        <f aca="false">SUM(high_v5_m!C50:J50)</f>
        <v>4467284.09895722</v>
      </c>
      <c r="O62" s="5"/>
      <c r="P62" s="5"/>
      <c r="Q62" s="8" t="n">
        <f aca="false">I62*5.5017049523</f>
        <v>132575005.001876</v>
      </c>
      <c r="R62" s="8"/>
      <c r="S62" s="8"/>
      <c r="T62" s="5"/>
      <c r="U62" s="5"/>
      <c r="V62" s="8" t="n">
        <f aca="false">K62*5.5017049523</f>
        <v>8156377.51623683</v>
      </c>
      <c r="W62" s="8" t="n">
        <f aca="false">M62*5.5017049523</f>
        <v>252259.098440314</v>
      </c>
      <c r="X62" s="8" t="n">
        <f aca="false">N62*5.1890047538+L62*5.5017049523</f>
        <v>28995800.9784384</v>
      </c>
      <c r="Y62" s="8" t="n">
        <f aca="false">N62*5.1890047538</f>
        <v>23180758.4260641</v>
      </c>
      <c r="Z62" s="8" t="n">
        <f aca="false">L62*5.5017049523</f>
        <v>5815042.55237426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high_v2_m!D51+temporary_pension_bonus_high!B51</f>
        <v>26763907.1918117</v>
      </c>
      <c r="G63" s="157" t="n">
        <f aca="false">high_v2_m!E51+temporary_pension_bonus_high!B51</f>
        <v>25656616.0951454</v>
      </c>
      <c r="H63" s="67" t="n">
        <f aca="false">F63-J63</f>
        <v>25182275.2233766</v>
      </c>
      <c r="I63" s="67" t="n">
        <f aca="false">G63-K63</f>
        <v>24122433.0857633</v>
      </c>
      <c r="J63" s="157" t="n">
        <f aca="false">high_v2_m!J51</f>
        <v>1581631.96843515</v>
      </c>
      <c r="K63" s="157" t="n">
        <f aca="false">high_v2_m!K51</f>
        <v>1534183.0093821</v>
      </c>
      <c r="L63" s="67" t="n">
        <f aca="false">H63-I63</f>
        <v>1059842.13761329</v>
      </c>
      <c r="M63" s="67" t="n">
        <f aca="false">J63-K63</f>
        <v>47448.9590530545</v>
      </c>
      <c r="N63" s="157" t="n">
        <f aca="false">SUM(high_v5_m!C51:J51)</f>
        <v>3672255.48840425</v>
      </c>
      <c r="O63" s="7"/>
      <c r="P63" s="7"/>
      <c r="Q63" s="67" t="n">
        <f aca="false">I63*5.5017049523</f>
        <v>132714509.569469</v>
      </c>
      <c r="R63" s="67"/>
      <c r="S63" s="67"/>
      <c r="T63" s="7"/>
      <c r="U63" s="7"/>
      <c r="V63" s="67" t="n">
        <f aca="false">K63*5.5017049523</f>
        <v>8440622.26045201</v>
      </c>
      <c r="W63" s="67" t="n">
        <f aca="false">M63*5.5017049523</f>
        <v>261050.17300367</v>
      </c>
      <c r="X63" s="67" t="n">
        <f aca="false">N63*5.1890047538+L63*5.5017049523</f>
        <v>24886289.923661</v>
      </c>
      <c r="Y63" s="67" t="n">
        <f aca="false">N63*5.1890047538</f>
        <v>19055351.1864978</v>
      </c>
      <c r="Z63" s="67" t="n">
        <f aca="false">L63*5.5017049523</f>
        <v>5830938.73716323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high_v2_m!D52+temporary_pension_bonus_high!B52</f>
        <v>26964214.6298</v>
      </c>
      <c r="G64" s="157" t="n">
        <f aca="false">high_v2_m!E52+temporary_pension_bonus_high!B52</f>
        <v>25847071.1127062</v>
      </c>
      <c r="H64" s="67" t="n">
        <f aca="false">F64-J64</f>
        <v>25281226.2108884</v>
      </c>
      <c r="I64" s="67" t="n">
        <f aca="false">G64-K64</f>
        <v>24214572.346362</v>
      </c>
      <c r="J64" s="157" t="n">
        <f aca="false">high_v2_m!J52</f>
        <v>1682988.41891156</v>
      </c>
      <c r="K64" s="157" t="n">
        <f aca="false">high_v2_m!K52</f>
        <v>1632498.76634421</v>
      </c>
      <c r="L64" s="67" t="n">
        <f aca="false">H64-I64</f>
        <v>1066653.86452644</v>
      </c>
      <c r="M64" s="67" t="n">
        <f aca="false">J64-K64</f>
        <v>50489.6525673466</v>
      </c>
      <c r="N64" s="157" t="n">
        <f aca="false">SUM(high_v5_m!C52:J52)</f>
        <v>3680214.58994027</v>
      </c>
      <c r="O64" s="7"/>
      <c r="P64" s="7"/>
      <c r="Q64" s="67" t="n">
        <f aca="false">I64*5.5017049523</f>
        <v>133221432.595806</v>
      </c>
      <c r="R64" s="67"/>
      <c r="S64" s="67"/>
      <c r="T64" s="7"/>
      <c r="U64" s="7"/>
      <c r="V64" s="67" t="n">
        <f aca="false">K64*5.5017049523</f>
        <v>8981526.54741957</v>
      </c>
      <c r="W64" s="67" t="n">
        <f aca="false">M64*5.5017049523</f>
        <v>277779.171569677</v>
      </c>
      <c r="X64" s="67" t="n">
        <f aca="false">N64*5.1890047538+L64*5.5017049523</f>
        <v>24965065.8510592</v>
      </c>
      <c r="Y64" s="67" t="n">
        <f aca="false">N64*5.1890047538</f>
        <v>19096651.0022042</v>
      </c>
      <c r="Z64" s="67" t="n">
        <f aca="false">L64*5.5017049523</f>
        <v>5868414.84885502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high_v2_m!D53+temporary_pension_bonus_high!B53</f>
        <v>27167711.9778222</v>
      </c>
      <c r="G65" s="157" t="n">
        <f aca="false">high_v2_m!E53+temporary_pension_bonus_high!B53</f>
        <v>26040832.4434966</v>
      </c>
      <c r="H65" s="67" t="n">
        <f aca="false">F65-J65</f>
        <v>25382134.5228954</v>
      </c>
      <c r="I65" s="67" t="n">
        <f aca="false">G65-K65</f>
        <v>24308822.3122176</v>
      </c>
      <c r="J65" s="157" t="n">
        <f aca="false">high_v2_m!J53</f>
        <v>1785577.45492682</v>
      </c>
      <c r="K65" s="157" t="n">
        <f aca="false">high_v2_m!K53</f>
        <v>1732010.13127902</v>
      </c>
      <c r="L65" s="67" t="n">
        <f aca="false">H65-I65</f>
        <v>1073312.21067782</v>
      </c>
      <c r="M65" s="67" t="n">
        <f aca="false">J65-K65</f>
        <v>53567.3236478043</v>
      </c>
      <c r="N65" s="157" t="n">
        <f aca="false">SUM(high_v5_m!C53:J53)</f>
        <v>3639194.13296958</v>
      </c>
      <c r="O65" s="7"/>
      <c r="P65" s="7"/>
      <c r="Q65" s="67" t="n">
        <f aca="false">I65*5.5017049523</f>
        <v>133739968.099708</v>
      </c>
      <c r="R65" s="67"/>
      <c r="S65" s="67"/>
      <c r="T65" s="7"/>
      <c r="U65" s="7"/>
      <c r="V65" s="67" t="n">
        <f aca="false">K65*5.5017049523</f>
        <v>9529008.71669154</v>
      </c>
      <c r="W65" s="67" t="n">
        <f aca="false">M65*5.5017049523</f>
        <v>294711.609794582</v>
      </c>
      <c r="X65" s="67" t="n">
        <f aca="false">N65*5.1890047538+L65*5.5017049523</f>
        <v>24788842.7608304</v>
      </c>
      <c r="Y65" s="67" t="n">
        <f aca="false">N65*5.1890047538</f>
        <v>18883795.6559802</v>
      </c>
      <c r="Z65" s="67" t="n">
        <f aca="false">L65*5.5017049523</f>
        <v>5905047.10485023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high_v2_m!D54+temporary_pension_bonus_high!B54</f>
        <v>27386478.0850822</v>
      </c>
      <c r="G66" s="155" t="n">
        <f aca="false">high_v2_m!E54+temporary_pension_bonus_high!B54</f>
        <v>26249484.1904098</v>
      </c>
      <c r="H66" s="8" t="n">
        <f aca="false">F66-J66</f>
        <v>25507931.5138856</v>
      </c>
      <c r="I66" s="8" t="n">
        <f aca="false">G66-K66</f>
        <v>24427294.0163491</v>
      </c>
      <c r="J66" s="155" t="n">
        <f aca="false">high_v2_m!J54</f>
        <v>1878546.57119658</v>
      </c>
      <c r="K66" s="155" t="n">
        <f aca="false">high_v2_m!K54</f>
        <v>1822190.17406069</v>
      </c>
      <c r="L66" s="8" t="n">
        <f aca="false">H66-I66</f>
        <v>1080637.49753647</v>
      </c>
      <c r="M66" s="8" t="n">
        <f aca="false">J66-K66</f>
        <v>56356.3971358973</v>
      </c>
      <c r="N66" s="155" t="n">
        <f aca="false">SUM(high_v5_m!C54:J54)</f>
        <v>4465425.28570925</v>
      </c>
      <c r="O66" s="5"/>
      <c r="P66" s="5"/>
      <c r="Q66" s="8" t="n">
        <f aca="false">I66*5.5017049523</f>
        <v>134391764.461036</v>
      </c>
      <c r="R66" s="8"/>
      <c r="S66" s="8"/>
      <c r="T66" s="5"/>
      <c r="U66" s="5"/>
      <c r="V66" s="8" t="n">
        <f aca="false">K66*5.5017049523</f>
        <v>10025152.7046621</v>
      </c>
      <c r="W66" s="8" t="n">
        <f aca="false">M66*5.5017049523</f>
        <v>310056.269216352</v>
      </c>
      <c r="X66" s="8" t="n">
        <f aca="false">N66*5.1890047538+L66*5.5017049523</f>
        <v>29116461.7071215</v>
      </c>
      <c r="Y66" s="8" t="n">
        <f aca="false">N66*5.1890047538</f>
        <v>23171113.035284</v>
      </c>
      <c r="Z66" s="8" t="n">
        <f aca="false">L66*5.5017049523</f>
        <v>5945348.67183749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high_v2_m!D55+temporary_pension_bonus_high!B55</f>
        <v>27498529.8446545</v>
      </c>
      <c r="G67" s="157" t="n">
        <f aca="false">high_v2_m!E55+temporary_pension_bonus_high!B55</f>
        <v>26356527.1862528</v>
      </c>
      <c r="H67" s="67" t="n">
        <f aca="false">F67-J67</f>
        <v>25518512.3979264</v>
      </c>
      <c r="I67" s="67" t="n">
        <f aca="false">G67-K67</f>
        <v>24435910.2629266</v>
      </c>
      <c r="J67" s="157" t="n">
        <f aca="false">high_v2_m!J55</f>
        <v>1980017.44672802</v>
      </c>
      <c r="K67" s="157" t="n">
        <f aca="false">high_v2_m!K55</f>
        <v>1920616.92332618</v>
      </c>
      <c r="L67" s="67" t="n">
        <f aca="false">H67-I67</f>
        <v>1082602.13499987</v>
      </c>
      <c r="M67" s="67" t="n">
        <f aca="false">J67-K67</f>
        <v>59400.5234018408</v>
      </c>
      <c r="N67" s="157" t="n">
        <f aca="false">SUM(high_v5_m!C55:J55)</f>
        <v>3629660.22758161</v>
      </c>
      <c r="O67" s="7"/>
      <c r="P67" s="7"/>
      <c r="Q67" s="67" t="n">
        <f aca="false">I67*5.5017049523</f>
        <v>134439168.507502</v>
      </c>
      <c r="R67" s="67"/>
      <c r="S67" s="67"/>
      <c r="T67" s="7"/>
      <c r="U67" s="7"/>
      <c r="V67" s="67" t="n">
        <f aca="false">K67*5.5017049523</f>
        <v>10566667.6385349</v>
      </c>
      <c r="W67" s="67" t="n">
        <f aca="false">M67*5.5017049523</f>
        <v>326804.15376912</v>
      </c>
      <c r="X67" s="67" t="n">
        <f aca="false">N67*5.1890047538+L67*5.5017049523</f>
        <v>24790481.7030991</v>
      </c>
      <c r="Y67" s="67" t="n">
        <f aca="false">N67*5.1890047538</f>
        <v>18834324.1755998</v>
      </c>
      <c r="Z67" s="67" t="n">
        <f aca="false">L67*5.5017049523</f>
        <v>5956157.52749932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high_v2_m!D56+temporary_pension_bonus_high!B56</f>
        <v>27639452.7810294</v>
      </c>
      <c r="G68" s="157" t="n">
        <f aca="false">high_v2_m!E56+temporary_pension_bonus_high!B56</f>
        <v>26490486.6936797</v>
      </c>
      <c r="H68" s="67" t="n">
        <f aca="false">F68-J68</f>
        <v>25603616.573728</v>
      </c>
      <c r="I68" s="67" t="n">
        <f aca="false">G68-K68</f>
        <v>24515725.5725973</v>
      </c>
      <c r="J68" s="157" t="n">
        <f aca="false">high_v2_m!J56</f>
        <v>2035836.2073014</v>
      </c>
      <c r="K68" s="157" t="n">
        <f aca="false">high_v2_m!K56</f>
        <v>1974761.12108236</v>
      </c>
      <c r="L68" s="67" t="n">
        <f aca="false">H68-I68</f>
        <v>1087891.00113062</v>
      </c>
      <c r="M68" s="67" t="n">
        <f aca="false">J68-K68</f>
        <v>61075.0862190416</v>
      </c>
      <c r="N68" s="157" t="n">
        <f aca="false">SUM(high_v5_m!C56:J56)</f>
        <v>3670183.07166053</v>
      </c>
      <c r="O68" s="7"/>
      <c r="P68" s="7"/>
      <c r="Q68" s="67" t="n">
        <f aca="false">I68*5.5017049523</f>
        <v>134878288.791987</v>
      </c>
      <c r="R68" s="67"/>
      <c r="S68" s="67"/>
      <c r="T68" s="7"/>
      <c r="U68" s="7"/>
      <c r="V68" s="67" t="n">
        <f aca="false">K68*5.5017049523</f>
        <v>10864553.0394683</v>
      </c>
      <c r="W68" s="67" t="n">
        <f aca="false">M68*5.5017049523</f>
        <v>336017.104313451</v>
      </c>
      <c r="X68" s="67" t="n">
        <f aca="false">N68*5.1890047538+L68*5.5017049523</f>
        <v>25029852.7146457</v>
      </c>
      <c r="Y68" s="67" t="n">
        <f aca="false">N68*5.1890047538</f>
        <v>19044597.4061628</v>
      </c>
      <c r="Z68" s="67" t="n">
        <f aca="false">L68*5.5017049523</f>
        <v>5985255.30848295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high_v2_m!D57+temporary_pension_bonus_high!B57</f>
        <v>27805214.0003187</v>
      </c>
      <c r="G69" s="157" t="n">
        <f aca="false">high_v2_m!E57+temporary_pension_bonus_high!B57</f>
        <v>26648456.3198047</v>
      </c>
      <c r="H69" s="67" t="n">
        <f aca="false">F69-J69</f>
        <v>25679775.8885807</v>
      </c>
      <c r="I69" s="67" t="n">
        <f aca="false">G69-K69</f>
        <v>24586781.3514189</v>
      </c>
      <c r="J69" s="157" t="n">
        <f aca="false">high_v2_m!J57</f>
        <v>2125438.11173794</v>
      </c>
      <c r="K69" s="157" t="n">
        <f aca="false">high_v2_m!K57</f>
        <v>2061674.9683858</v>
      </c>
      <c r="L69" s="67" t="n">
        <f aca="false">H69-I69</f>
        <v>1092994.53716185</v>
      </c>
      <c r="M69" s="67" t="n">
        <f aca="false">J69-K69</f>
        <v>63763.1433521383</v>
      </c>
      <c r="N69" s="157" t="n">
        <f aca="false">SUM(high_v5_m!C57:J57)</f>
        <v>3605386.56780597</v>
      </c>
      <c r="O69" s="7"/>
      <c r="P69" s="7"/>
      <c r="Q69" s="67" t="n">
        <f aca="false">I69*5.5017049523</f>
        <v>135269216.722219</v>
      </c>
      <c r="R69" s="67"/>
      <c r="S69" s="67"/>
      <c r="T69" s="7"/>
      <c r="U69" s="7"/>
      <c r="V69" s="67" t="n">
        <f aca="false">K69*5.5017049523</f>
        <v>11342727.3836011</v>
      </c>
      <c r="W69" s="67" t="n">
        <f aca="false">M69*5.5017049523</f>
        <v>350806.001554674</v>
      </c>
      <c r="X69" s="67" t="n">
        <f aca="false">N69*5.1890047538+L69*5.5017049523</f>
        <v>24721701.497572</v>
      </c>
      <c r="Y69" s="67" t="n">
        <f aca="false">N69*5.1890047538</f>
        <v>18708368.0396318</v>
      </c>
      <c r="Z69" s="67" t="n">
        <f aca="false">L69*5.5017049523</f>
        <v>6013333.45794019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high_v2_m!D58+temporary_pension_bonus_high!B58</f>
        <v>28027510.1381479</v>
      </c>
      <c r="G70" s="155" t="n">
        <f aca="false">high_v2_m!E58+temporary_pension_bonus_high!B58</f>
        <v>26859828.4229406</v>
      </c>
      <c r="H70" s="8" t="n">
        <f aca="false">F70-J70</f>
        <v>25838159.4356922</v>
      </c>
      <c r="I70" s="8" t="n">
        <f aca="false">G70-K70</f>
        <v>24736158.2415586</v>
      </c>
      <c r="J70" s="155" t="n">
        <f aca="false">high_v2_m!J58</f>
        <v>2189350.70245563</v>
      </c>
      <c r="K70" s="155" t="n">
        <f aca="false">high_v2_m!K58</f>
        <v>2123670.18138196</v>
      </c>
      <c r="L70" s="8" t="n">
        <f aca="false">H70-I70</f>
        <v>1102001.19413364</v>
      </c>
      <c r="M70" s="8" t="n">
        <f aca="false">J70-K70</f>
        <v>65680.5210736687</v>
      </c>
      <c r="N70" s="155" t="n">
        <f aca="false">SUM(high_v5_m!C58:J58)</f>
        <v>4363269.60673366</v>
      </c>
      <c r="O70" s="5"/>
      <c r="P70" s="5"/>
      <c r="Q70" s="8" t="n">
        <f aca="false">I70*5.5017049523</f>
        <v>136091044.298459</v>
      </c>
      <c r="R70" s="8"/>
      <c r="S70" s="8"/>
      <c r="T70" s="5"/>
      <c r="U70" s="5"/>
      <c r="V70" s="8" t="n">
        <f aca="false">K70*5.5017049523</f>
        <v>11683806.753961</v>
      </c>
      <c r="W70" s="8" t="n">
        <f aca="false">M70*5.5017049523</f>
        <v>361354.848060648</v>
      </c>
      <c r="X70" s="8" t="n">
        <f aca="false">N70*5.1890047538+L70*5.5017049523</f>
        <v>28703912.1586576</v>
      </c>
      <c r="Y70" s="8" t="n">
        <f aca="false">N70*5.1890047538</f>
        <v>22641026.731452</v>
      </c>
      <c r="Z70" s="8" t="n">
        <f aca="false">L70*5.5017049523</f>
        <v>6062885.42720556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high_v2_m!D59+temporary_pension_bonus_high!B59</f>
        <v>28146691.6813634</v>
      </c>
      <c r="G71" s="157" t="n">
        <f aca="false">high_v2_m!E59+temporary_pension_bonus_high!B59</f>
        <v>26974039.8130597</v>
      </c>
      <c r="H71" s="67" t="n">
        <f aca="false">F71-J71</f>
        <v>25854787.6092621</v>
      </c>
      <c r="I71" s="67" t="n">
        <f aca="false">G71-K71</f>
        <v>24750892.8631215</v>
      </c>
      <c r="J71" s="157" t="n">
        <f aca="false">high_v2_m!J59</f>
        <v>2291904.07210131</v>
      </c>
      <c r="K71" s="157" t="n">
        <f aca="false">high_v2_m!K59</f>
        <v>2223146.94993827</v>
      </c>
      <c r="L71" s="67" t="n">
        <f aca="false">H71-I71</f>
        <v>1103894.74614061</v>
      </c>
      <c r="M71" s="67" t="n">
        <f aca="false">J71-K71</f>
        <v>68757.1221630392</v>
      </c>
      <c r="N71" s="157" t="n">
        <f aca="false">SUM(high_v5_m!C59:J59)</f>
        <v>3525617.31500847</v>
      </c>
      <c r="O71" s="7"/>
      <c r="P71" s="7"/>
      <c r="Q71" s="67" t="n">
        <f aca="false">I71*5.5017049523</f>
        <v>136172109.838882</v>
      </c>
      <c r="R71" s="67"/>
      <c r="S71" s="67"/>
      <c r="T71" s="7"/>
      <c r="U71" s="7"/>
      <c r="V71" s="67" t="n">
        <f aca="false">K71*5.5017049523</f>
        <v>12231098.584166</v>
      </c>
      <c r="W71" s="67" t="n">
        <f aca="false">M71*5.5017049523</f>
        <v>378281.399510289</v>
      </c>
      <c r="X71" s="67" t="n">
        <f aca="false">N71*5.1890047538+L71*5.5017049523</f>
        <v>24367748.1993183</v>
      </c>
      <c r="Y71" s="67" t="n">
        <f aca="false">N71*5.1890047538</f>
        <v>18294445.0076586</v>
      </c>
      <c r="Z71" s="67" t="n">
        <f aca="false">L71*5.5017049523</f>
        <v>6073303.19165973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high_v2_m!D60+temporary_pension_bonus_high!B60</f>
        <v>28294880.160727</v>
      </c>
      <c r="G72" s="157" t="n">
        <f aca="false">high_v2_m!E60+temporary_pension_bonus_high!B60</f>
        <v>27114868.0565428</v>
      </c>
      <c r="H72" s="67" t="n">
        <f aca="false">F72-J72</f>
        <v>25961455.4219369</v>
      </c>
      <c r="I72" s="67" t="n">
        <f aca="false">G72-K72</f>
        <v>24851446.0599165</v>
      </c>
      <c r="J72" s="157" t="n">
        <f aca="false">high_v2_m!J60</f>
        <v>2333424.73879005</v>
      </c>
      <c r="K72" s="157" t="n">
        <f aca="false">high_v2_m!K60</f>
        <v>2263421.99662635</v>
      </c>
      <c r="L72" s="67" t="n">
        <f aca="false">H72-I72</f>
        <v>1110009.36202044</v>
      </c>
      <c r="M72" s="67" t="n">
        <f aca="false">J72-K72</f>
        <v>70002.7421637015</v>
      </c>
      <c r="N72" s="157" t="n">
        <f aca="false">SUM(high_v5_m!C60:J60)</f>
        <v>3459228.09608412</v>
      </c>
      <c r="O72" s="7"/>
      <c r="P72" s="7"/>
      <c r="Q72" s="67" t="n">
        <f aca="false">I72*5.5017049523</f>
        <v>136725323.859659</v>
      </c>
      <c r="R72" s="67"/>
      <c r="S72" s="67"/>
      <c r="T72" s="7"/>
      <c r="U72" s="7"/>
      <c r="V72" s="67" t="n">
        <f aca="false">K72*5.5017049523</f>
        <v>12452680.0079839</v>
      </c>
      <c r="W72" s="67" t="n">
        <f aca="false">M72*5.5017049523</f>
        <v>385134.433236616</v>
      </c>
      <c r="X72" s="67" t="n">
        <f aca="false">N72*5.1890047538+L72*5.5017049523</f>
        <v>24056895.0391862</v>
      </c>
      <c r="Y72" s="67" t="n">
        <f aca="false">N72*5.1890047538</f>
        <v>17949951.035059</v>
      </c>
      <c r="Z72" s="67" t="n">
        <f aca="false">L72*5.5017049523</f>
        <v>6106944.0041272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high_v2_m!D61+temporary_pension_bonus_high!B61</f>
        <v>28406053.3339194</v>
      </c>
      <c r="G73" s="157" t="n">
        <f aca="false">high_v2_m!E61+temporary_pension_bonus_high!B61</f>
        <v>27220731.0058704</v>
      </c>
      <c r="H73" s="67" t="n">
        <f aca="false">F73-J73</f>
        <v>25990378.5775524</v>
      </c>
      <c r="I73" s="67" t="n">
        <f aca="false">G73-K73</f>
        <v>24877526.4921945</v>
      </c>
      <c r="J73" s="157" t="n">
        <f aca="false">high_v2_m!J61</f>
        <v>2415674.75636693</v>
      </c>
      <c r="K73" s="157" t="n">
        <f aca="false">high_v2_m!K61</f>
        <v>2343204.51367592</v>
      </c>
      <c r="L73" s="67" t="n">
        <f aca="false">H73-I73</f>
        <v>1112852.08535793</v>
      </c>
      <c r="M73" s="67" t="n">
        <f aca="false">J73-K73</f>
        <v>72470.2426910079</v>
      </c>
      <c r="N73" s="157" t="n">
        <f aca="false">SUM(high_v5_m!C61:J61)</f>
        <v>3461341.19490885</v>
      </c>
      <c r="O73" s="7"/>
      <c r="P73" s="7"/>
      <c r="Q73" s="67" t="n">
        <f aca="false">I73*5.5017049523</f>
        <v>136868810.703081</v>
      </c>
      <c r="R73" s="67"/>
      <c r="S73" s="67"/>
      <c r="T73" s="7"/>
      <c r="U73" s="7"/>
      <c r="V73" s="67" t="n">
        <f aca="false">K73*5.5017049523</f>
        <v>12891619.8771425</v>
      </c>
      <c r="W73" s="67" t="n">
        <f aca="false">M73*5.5017049523</f>
        <v>398709.893107501</v>
      </c>
      <c r="X73" s="67" t="n">
        <f aca="false">N73*5.1890047538+L73*5.5017049523</f>
        <v>24083499.7440969</v>
      </c>
      <c r="Y73" s="67" t="n">
        <f aca="false">N73*5.1890047538</f>
        <v>17960915.9149058</v>
      </c>
      <c r="Z73" s="67" t="n">
        <f aca="false">L73*5.5017049523</f>
        <v>6122583.82919113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high_v2_m!D62+temporary_pension_bonus_high!B62</f>
        <v>28480938.4502524</v>
      </c>
      <c r="G74" s="155" t="n">
        <f aca="false">high_v2_m!E62+temporary_pension_bonus_high!B62</f>
        <v>27292085.066278</v>
      </c>
      <c r="H74" s="8" t="n">
        <f aca="false">F74-J74</f>
        <v>26000600.1189644</v>
      </c>
      <c r="I74" s="8" t="n">
        <f aca="false">G74-K74</f>
        <v>24886156.8849286</v>
      </c>
      <c r="J74" s="155" t="n">
        <f aca="false">high_v2_m!J62</f>
        <v>2480338.33128796</v>
      </c>
      <c r="K74" s="155" t="n">
        <f aca="false">high_v2_m!K62</f>
        <v>2405928.18134932</v>
      </c>
      <c r="L74" s="8" t="n">
        <f aca="false">H74-I74</f>
        <v>1114443.23403579</v>
      </c>
      <c r="M74" s="8" t="n">
        <f aca="false">J74-K74</f>
        <v>74410.1499386388</v>
      </c>
      <c r="N74" s="155" t="n">
        <f aca="false">SUM(high_v5_m!C62:J62)</f>
        <v>4260577.0102305</v>
      </c>
      <c r="O74" s="5"/>
      <c r="P74" s="5"/>
      <c r="Q74" s="8" t="n">
        <f aca="false">I74*5.5017049523</f>
        <v>136916292.577527</v>
      </c>
      <c r="R74" s="8"/>
      <c r="S74" s="8"/>
      <c r="T74" s="5"/>
      <c r="U74" s="5"/>
      <c r="V74" s="8" t="n">
        <f aca="false">K74*5.5017049523</f>
        <v>13236706.9902077</v>
      </c>
      <c r="W74" s="8" t="n">
        <f aca="false">M74*5.5017049523</f>
        <v>409382.690418795</v>
      </c>
      <c r="X74" s="8" t="n">
        <f aca="false">N74*5.1890047538+L74*5.5017049523</f>
        <v>28239492.219769</v>
      </c>
      <c r="Y74" s="8" t="n">
        <f aca="false">N74*5.1890047538</f>
        <v>22108154.360017</v>
      </c>
      <c r="Z74" s="8" t="n">
        <f aca="false">L74*5.5017049523</f>
        <v>6131337.85975191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high_v2_m!D63+temporary_pension_bonus_high!B63</f>
        <v>28761950.5524754</v>
      </c>
      <c r="G75" s="157" t="n">
        <f aca="false">high_v2_m!E63+temporary_pension_bonus_high!B63</f>
        <v>27560021.1183316</v>
      </c>
      <c r="H75" s="67" t="n">
        <f aca="false">F75-J75</f>
        <v>26216708.3989313</v>
      </c>
      <c r="I75" s="67" t="n">
        <f aca="false">G75-K75</f>
        <v>25091136.2293938</v>
      </c>
      <c r="J75" s="157" t="n">
        <f aca="false">high_v2_m!J63</f>
        <v>2545242.15354415</v>
      </c>
      <c r="K75" s="157" t="n">
        <f aca="false">high_v2_m!K63</f>
        <v>2468884.88893782</v>
      </c>
      <c r="L75" s="67" t="n">
        <f aca="false">H75-I75</f>
        <v>1125572.16953749</v>
      </c>
      <c r="M75" s="67" t="n">
        <f aca="false">J75-K75</f>
        <v>76357.264606324</v>
      </c>
      <c r="N75" s="157" t="n">
        <f aca="false">SUM(high_v5_m!C63:J63)</f>
        <v>3513559.60136602</v>
      </c>
      <c r="O75" s="7"/>
      <c r="P75" s="7"/>
      <c r="Q75" s="67" t="n">
        <f aca="false">I75*5.5017049523</f>
        <v>138044028.45209</v>
      </c>
      <c r="R75" s="67"/>
      <c r="S75" s="67"/>
      <c r="T75" s="7"/>
      <c r="U75" s="7"/>
      <c r="V75" s="67" t="n">
        <f aca="false">K75*5.5017049523</f>
        <v>13583076.2201279</v>
      </c>
      <c r="W75" s="67" t="n">
        <f aca="false">M75*5.5017049523</f>
        <v>420095.140828694</v>
      </c>
      <c r="X75" s="67" t="n">
        <f aca="false">N75*5.1890047538+L75*5.5017049523</f>
        <v>24424443.4535634</v>
      </c>
      <c r="Y75" s="67" t="n">
        <f aca="false">N75*5.1890047538</f>
        <v>18231877.4742479</v>
      </c>
      <c r="Z75" s="67" t="n">
        <f aca="false">L75*5.5017049523</f>
        <v>6192565.97931548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high_v2_m!D64+temporary_pension_bonus_high!B64</f>
        <v>28927401.4387649</v>
      </c>
      <c r="G76" s="157" t="n">
        <f aca="false">high_v2_m!E64+temporary_pension_bonus_high!B64</f>
        <v>27717306.0793347</v>
      </c>
      <c r="H76" s="67" t="n">
        <f aca="false">F76-J76</f>
        <v>26326172.8668246</v>
      </c>
      <c r="I76" s="67" t="n">
        <f aca="false">G76-K76</f>
        <v>25194114.3645527</v>
      </c>
      <c r="J76" s="157" t="n">
        <f aca="false">high_v2_m!J64</f>
        <v>2601228.57194026</v>
      </c>
      <c r="K76" s="157" t="n">
        <f aca="false">high_v2_m!K64</f>
        <v>2523191.71478206</v>
      </c>
      <c r="L76" s="67" t="n">
        <f aca="false">H76-I76</f>
        <v>1132058.50227197</v>
      </c>
      <c r="M76" s="67" t="n">
        <f aca="false">J76-K76</f>
        <v>78036.8571582083</v>
      </c>
      <c r="N76" s="157" t="n">
        <f aca="false">SUM(high_v5_m!C64:J64)</f>
        <v>3456648.07724509</v>
      </c>
      <c r="O76" s="7"/>
      <c r="P76" s="7"/>
      <c r="Q76" s="67" t="n">
        <f aca="false">I76*5.5017049523</f>
        <v>138610583.768272</v>
      </c>
      <c r="R76" s="67"/>
      <c r="S76" s="67"/>
      <c r="T76" s="7"/>
      <c r="U76" s="7"/>
      <c r="V76" s="67" t="n">
        <f aca="false">K76*5.5017049523</f>
        <v>13881856.3528188</v>
      </c>
      <c r="W76" s="67" t="n">
        <f aca="false">M76*5.5017049523</f>
        <v>429335.763489242</v>
      </c>
      <c r="X76" s="67" t="n">
        <f aca="false">N76*5.1890047538+L76*5.5017049523</f>
        <v>24164815.1732814</v>
      </c>
      <c r="Y76" s="67" t="n">
        <f aca="false">N76*5.1890047538</f>
        <v>17936563.3050384</v>
      </c>
      <c r="Z76" s="67" t="n">
        <f aca="false">L76*5.5017049523</f>
        <v>6228251.86824301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high_v2_m!D65+temporary_pension_bonus_high!B65</f>
        <v>29059142.7749777</v>
      </c>
      <c r="G77" s="157" t="n">
        <f aca="false">high_v2_m!E65+temporary_pension_bonus_high!B65</f>
        <v>27841646.0594726</v>
      </c>
      <c r="H77" s="67" t="n">
        <f aca="false">F77-J77</f>
        <v>26451126.3700895</v>
      </c>
      <c r="I77" s="67" t="n">
        <f aca="false">G77-K77</f>
        <v>25311870.1467311</v>
      </c>
      <c r="J77" s="157" t="n">
        <f aca="false">high_v2_m!J65</f>
        <v>2608016.40488815</v>
      </c>
      <c r="K77" s="157" t="n">
        <f aca="false">high_v2_m!K65</f>
        <v>2529775.91274151</v>
      </c>
      <c r="L77" s="67" t="n">
        <f aca="false">H77-I77</f>
        <v>1139256.22335844</v>
      </c>
      <c r="M77" s="67" t="n">
        <f aca="false">J77-K77</f>
        <v>78240.4921466447</v>
      </c>
      <c r="N77" s="157" t="n">
        <f aca="false">SUM(high_v5_m!C65:J65)</f>
        <v>3495992.89140921</v>
      </c>
      <c r="O77" s="7"/>
      <c r="P77" s="7"/>
      <c r="Q77" s="67" t="n">
        <f aca="false">I77*5.5017049523</f>
        <v>139258441.338245</v>
      </c>
      <c r="R77" s="67"/>
      <c r="S77" s="67"/>
      <c r="T77" s="7"/>
      <c r="U77" s="7"/>
      <c r="V77" s="67" t="n">
        <f aca="false">K77*5.5017049523</f>
        <v>13918080.6673392</v>
      </c>
      <c r="W77" s="67" t="n">
        <f aca="false">M77*5.5017049523</f>
        <v>430456.103113585</v>
      </c>
      <c r="X77" s="67" t="n">
        <f aca="false">N77*5.1890047538+L77*5.5017049523</f>
        <v>24408575.3387631</v>
      </c>
      <c r="Y77" s="67" t="n">
        <f aca="false">N77*5.1890047538</f>
        <v>18140723.7327734</v>
      </c>
      <c r="Z77" s="67" t="n">
        <f aca="false">L77*5.5017049523</f>
        <v>6267851.60598973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high_v2_m!D66+temporary_pension_bonus_high!B66</f>
        <v>29275301.3848699</v>
      </c>
      <c r="G78" s="155" t="n">
        <f aca="false">high_v2_m!E66+temporary_pension_bonus_high!B66</f>
        <v>28046623.9915057</v>
      </c>
      <c r="H78" s="8" t="n">
        <f aca="false">F78-J78</f>
        <v>26557104.3489208</v>
      </c>
      <c r="I78" s="8" t="n">
        <f aca="false">G78-K78</f>
        <v>25409972.866635</v>
      </c>
      <c r="J78" s="155" t="n">
        <f aca="false">high_v2_m!J66</f>
        <v>2718197.03594915</v>
      </c>
      <c r="K78" s="155" t="n">
        <f aca="false">high_v2_m!K66</f>
        <v>2636651.12487068</v>
      </c>
      <c r="L78" s="8" t="n">
        <f aca="false">H78-I78</f>
        <v>1147131.48228575</v>
      </c>
      <c r="M78" s="8" t="n">
        <f aca="false">J78-K78</f>
        <v>81545.9110784745</v>
      </c>
      <c r="N78" s="155" t="n">
        <f aca="false">SUM(high_v5_m!C66:J66)</f>
        <v>4318920.18388172</v>
      </c>
      <c r="O78" s="5"/>
      <c r="P78" s="5"/>
      <c r="Q78" s="8" t="n">
        <f aca="false">I78*5.5017049523</f>
        <v>139798173.558174</v>
      </c>
      <c r="R78" s="8"/>
      <c r="S78" s="8"/>
      <c r="T78" s="5"/>
      <c r="U78" s="5"/>
      <c r="V78" s="8" t="n">
        <f aca="false">K78*5.5017049523</f>
        <v>14506076.5511884</v>
      </c>
      <c r="W78" s="8" t="n">
        <f aca="false">M78*5.5017049523</f>
        <v>448641.542820258</v>
      </c>
      <c r="X78" s="8" t="n">
        <f aca="false">N78*5.1890047538+L78*5.5017049523</f>
        <v>28722076.3224758</v>
      </c>
      <c r="Y78" s="8" t="n">
        <f aca="false">N78*5.1890047538</f>
        <v>22410897.365445</v>
      </c>
      <c r="Z78" s="8" t="n">
        <f aca="false">L78*5.5017049523</f>
        <v>6311178.95703073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high_v2_m!D67+temporary_pension_bonus_high!B67</f>
        <v>29348309.2619934</v>
      </c>
      <c r="G79" s="157" t="n">
        <f aca="false">high_v2_m!E67+temporary_pension_bonus_high!B67</f>
        <v>28116150.6052764</v>
      </c>
      <c r="H79" s="67" t="n">
        <f aca="false">F79-J79</f>
        <v>26558358.6174988</v>
      </c>
      <c r="I79" s="67" t="n">
        <f aca="false">G79-K79</f>
        <v>25409898.4801166</v>
      </c>
      <c r="J79" s="157" t="n">
        <f aca="false">high_v2_m!J67</f>
        <v>2789950.64449459</v>
      </c>
      <c r="K79" s="157" t="n">
        <f aca="false">high_v2_m!K67</f>
        <v>2706252.12515975</v>
      </c>
      <c r="L79" s="67" t="n">
        <f aca="false">H79-I79</f>
        <v>1148460.13738218</v>
      </c>
      <c r="M79" s="67" t="n">
        <f aca="false">J79-K79</f>
        <v>83698.5193348383</v>
      </c>
      <c r="N79" s="157" t="n">
        <f aca="false">SUM(high_v5_m!C67:J67)</f>
        <v>3512847.70695317</v>
      </c>
      <c r="O79" s="7"/>
      <c r="P79" s="7"/>
      <c r="Q79" s="67" t="n">
        <f aca="false">I79*5.5017049523</f>
        <v>139797764.305498</v>
      </c>
      <c r="R79" s="67"/>
      <c r="S79" s="67"/>
      <c r="T79" s="7"/>
      <c r="U79" s="7"/>
      <c r="V79" s="67" t="n">
        <f aca="false">K79*5.5017049523</f>
        <v>14889000.7191638</v>
      </c>
      <c r="W79" s="67" t="n">
        <f aca="false">M79*5.5017049523</f>
        <v>460484.558324657</v>
      </c>
      <c r="X79" s="67" t="n">
        <f aca="false">N79*5.1890047538+L79*5.5017049523</f>
        <v>24546672.2761101</v>
      </c>
      <c r="Y79" s="67" t="n">
        <f aca="false">N79*5.1890047538</f>
        <v>18228183.4507554</v>
      </c>
      <c r="Z79" s="67" t="n">
        <f aca="false">L79*5.5017049523</f>
        <v>6318488.82535468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high_v2_m!D68+temporary_pension_bonus_high!B68</f>
        <v>29536183.1128949</v>
      </c>
      <c r="G80" s="157" t="n">
        <f aca="false">high_v2_m!E68+temporary_pension_bonus_high!B68</f>
        <v>28294581.8323703</v>
      </c>
      <c r="H80" s="67" t="n">
        <f aca="false">F80-J80</f>
        <v>26697323.2204763</v>
      </c>
      <c r="I80" s="67" t="n">
        <f aca="false">G80-K80</f>
        <v>25540887.7367243</v>
      </c>
      <c r="J80" s="157" t="n">
        <f aca="false">high_v2_m!J68</f>
        <v>2838859.89241852</v>
      </c>
      <c r="K80" s="157" t="n">
        <f aca="false">high_v2_m!K68</f>
        <v>2753694.09564596</v>
      </c>
      <c r="L80" s="67" t="n">
        <f aca="false">H80-I80</f>
        <v>1156435.48375206</v>
      </c>
      <c r="M80" s="67" t="n">
        <f aca="false">J80-K80</f>
        <v>85165.7967725559</v>
      </c>
      <c r="N80" s="157" t="n">
        <f aca="false">SUM(high_v5_m!C68:J68)</f>
        <v>3506810.93589813</v>
      </c>
      <c r="O80" s="7"/>
      <c r="P80" s="7"/>
      <c r="Q80" s="67" t="n">
        <f aca="false">I80*5.5017049523</f>
        <v>140518428.547274</v>
      </c>
      <c r="R80" s="67"/>
      <c r="S80" s="67"/>
      <c r="T80" s="7"/>
      <c r="U80" s="7"/>
      <c r="V80" s="67" t="n">
        <f aca="false">K80*5.5017049523</f>
        <v>15150012.4431347</v>
      </c>
      <c r="W80" s="67" t="n">
        <f aca="false">M80*5.5017049523</f>
        <v>468557.085870146</v>
      </c>
      <c r="X80" s="67" t="n">
        <f aca="false">N80*5.1890047538+L80*5.5017049523</f>
        <v>24559225.4450273</v>
      </c>
      <c r="Y80" s="67" t="n">
        <f aca="false">N80*5.1890047538</f>
        <v>18196858.6170532</v>
      </c>
      <c r="Z80" s="67" t="n">
        <f aca="false">L80*5.5017049523</f>
        <v>6362366.82797414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high_v2_m!D69+temporary_pension_bonus_high!B69</f>
        <v>29750692.5642346</v>
      </c>
      <c r="G81" s="157" t="n">
        <f aca="false">high_v2_m!E69+temporary_pension_bonus_high!B69</f>
        <v>28500316.8865231</v>
      </c>
      <c r="H81" s="67" t="n">
        <f aca="false">F81-J81</f>
        <v>26814417.9994818</v>
      </c>
      <c r="I81" s="67" t="n">
        <f aca="false">G81-K81</f>
        <v>25652130.5587129</v>
      </c>
      <c r="J81" s="157" t="n">
        <f aca="false">high_v2_m!J69</f>
        <v>2936274.56475278</v>
      </c>
      <c r="K81" s="157" t="n">
        <f aca="false">high_v2_m!K69</f>
        <v>2848186.3278102</v>
      </c>
      <c r="L81" s="67" t="n">
        <f aca="false">H81-I81</f>
        <v>1162287.44076891</v>
      </c>
      <c r="M81" s="67" t="n">
        <f aca="false">J81-K81</f>
        <v>88088.2369425828</v>
      </c>
      <c r="N81" s="157" t="n">
        <f aca="false">SUM(high_v5_m!C69:J69)</f>
        <v>3468532.40431483</v>
      </c>
      <c r="O81" s="7"/>
      <c r="P81" s="7"/>
      <c r="Q81" s="67" t="n">
        <f aca="false">I81*5.5017049523</f>
        <v>141130453.731917</v>
      </c>
      <c r="R81" s="67"/>
      <c r="S81" s="67"/>
      <c r="T81" s="7"/>
      <c r="U81" s="7"/>
      <c r="V81" s="67" t="n">
        <f aca="false">K81*5.5017049523</f>
        <v>15669880.8247865</v>
      </c>
      <c r="W81" s="67" t="n">
        <f aca="false">M81*5.5017049523</f>
        <v>484635.489426383</v>
      </c>
      <c r="X81" s="67" t="n">
        <f aca="false">N81*5.1890047538+L81*5.5017049523</f>
        <v>24392793.7035734</v>
      </c>
      <c r="Y81" s="67" t="n">
        <f aca="false">N81*5.1890047538</f>
        <v>17998231.134699</v>
      </c>
      <c r="Z81" s="67" t="n">
        <f aca="false">L81*5.5017049523</f>
        <v>6394562.5688744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high_v2_m!D70+temporary_pension_bonus_high!B70</f>
        <v>29892532.8919743</v>
      </c>
      <c r="G82" s="155" t="n">
        <f aca="false">high_v2_m!E70+temporary_pension_bonus_high!B70</f>
        <v>28635989.4086527</v>
      </c>
      <c r="H82" s="8" t="n">
        <f aca="false">F82-J82</f>
        <v>26859638.7529933</v>
      </c>
      <c r="I82" s="8" t="n">
        <f aca="false">G82-K82</f>
        <v>25694082.0938412</v>
      </c>
      <c r="J82" s="155" t="n">
        <f aca="false">high_v2_m!J70</f>
        <v>3032894.13898094</v>
      </c>
      <c r="K82" s="155" t="n">
        <f aca="false">high_v2_m!K70</f>
        <v>2941907.31481151</v>
      </c>
      <c r="L82" s="8" t="n">
        <f aca="false">H82-I82</f>
        <v>1165556.65915211</v>
      </c>
      <c r="M82" s="8" t="n">
        <f aca="false">J82-K82</f>
        <v>90986.824169429</v>
      </c>
      <c r="N82" s="155" t="n">
        <f aca="false">SUM(high_v5_m!C70:J70)</f>
        <v>4135581.58896374</v>
      </c>
      <c r="O82" s="5"/>
      <c r="P82" s="5"/>
      <c r="Q82" s="8" t="n">
        <f aca="false">I82*5.5017049523</f>
        <v>141361258.700489</v>
      </c>
      <c r="R82" s="8"/>
      <c r="S82" s="8"/>
      <c r="T82" s="5"/>
      <c r="U82" s="5"/>
      <c r="V82" s="8" t="n">
        <f aca="false">K82*5.5017049523</f>
        <v>16185506.0431061</v>
      </c>
      <c r="W82" s="8" t="n">
        <f aca="false">M82*5.5017049523</f>
        <v>500582.661126997</v>
      </c>
      <c r="X82" s="8" t="n">
        <f aca="false">N82*5.1890047538+L82*5.5017049523</f>
        <v>27872101.368704</v>
      </c>
      <c r="Y82" s="8" t="n">
        <f aca="false">N82*5.1890047538</f>
        <v>21459552.5248606</v>
      </c>
      <c r="Z82" s="8" t="n">
        <f aca="false">L82*5.5017049523</f>
        <v>6412548.8438434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high_v2_m!D71+temporary_pension_bonus_high!B71</f>
        <v>30089982.6681391</v>
      </c>
      <c r="G83" s="157" t="n">
        <f aca="false">high_v2_m!E71+temporary_pension_bonus_high!B71</f>
        <v>28824127.9223687</v>
      </c>
      <c r="H83" s="67" t="n">
        <f aca="false">F83-J83</f>
        <v>26995920.1283634</v>
      </c>
      <c r="I83" s="67" t="n">
        <f aca="false">G83-K83</f>
        <v>25822887.2587863</v>
      </c>
      <c r="J83" s="157" t="n">
        <f aca="false">high_v2_m!J71</f>
        <v>3094062.5397757</v>
      </c>
      <c r="K83" s="157" t="n">
        <f aca="false">high_v2_m!K71</f>
        <v>3001240.66358243</v>
      </c>
      <c r="L83" s="67" t="n">
        <f aca="false">H83-I83</f>
        <v>1173032.8695771</v>
      </c>
      <c r="M83" s="67" t="n">
        <f aca="false">J83-K83</f>
        <v>92821.876193271</v>
      </c>
      <c r="N83" s="157" t="n">
        <f aca="false">SUM(high_v5_m!C71:J71)</f>
        <v>3390519.89904614</v>
      </c>
      <c r="O83" s="7"/>
      <c r="P83" s="7"/>
      <c r="Q83" s="67" t="n">
        <f aca="false">I83*5.5017049523</f>
        <v>142069906.714349</v>
      </c>
      <c r="R83" s="67"/>
      <c r="S83" s="67"/>
      <c r="T83" s="7"/>
      <c r="U83" s="7"/>
      <c r="V83" s="67" t="n">
        <f aca="false">K83*5.5017049523</f>
        <v>16511940.6218756</v>
      </c>
      <c r="W83" s="67" t="n">
        <f aca="false">M83*5.5017049523</f>
        <v>510678.575934297</v>
      </c>
      <c r="X83" s="67" t="n">
        <f aca="false">N83*5.1890047538+L83*5.5017049523</f>
        <v>24047104.6217669</v>
      </c>
      <c r="Y83" s="67" t="n">
        <f aca="false">N83*5.1890047538</f>
        <v>17593423.8740039</v>
      </c>
      <c r="Z83" s="67" t="n">
        <f aca="false">L83*5.5017049523</f>
        <v>6453680.747763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high_v2_m!D72+temporary_pension_bonus_high!B72</f>
        <v>30360879.8296572</v>
      </c>
      <c r="G84" s="157" t="n">
        <f aca="false">high_v2_m!E72+temporary_pension_bonus_high!B72</f>
        <v>29083074.6477723</v>
      </c>
      <c r="H84" s="67" t="n">
        <f aca="false">F84-J84</f>
        <v>27126126.7039541</v>
      </c>
      <c r="I84" s="67" t="n">
        <f aca="false">G84-K84</f>
        <v>25945364.1158402</v>
      </c>
      <c r="J84" s="157" t="n">
        <f aca="false">high_v2_m!J72</f>
        <v>3234753.12570317</v>
      </c>
      <c r="K84" s="157" t="n">
        <f aca="false">high_v2_m!K72</f>
        <v>3137710.53193207</v>
      </c>
      <c r="L84" s="67" t="n">
        <f aca="false">H84-I84</f>
        <v>1180762.58811387</v>
      </c>
      <c r="M84" s="67" t="n">
        <f aca="false">J84-K84</f>
        <v>97042.5937710959</v>
      </c>
      <c r="N84" s="157" t="n">
        <f aca="false">SUM(high_v5_m!C72:J72)</f>
        <v>3364857.61218597</v>
      </c>
      <c r="O84" s="7"/>
      <c r="P84" s="7"/>
      <c r="Q84" s="67" t="n">
        <f aca="false">I84*5.5017049523</f>
        <v>142743738.245345</v>
      </c>
      <c r="R84" s="67"/>
      <c r="S84" s="67"/>
      <c r="T84" s="7"/>
      <c r="U84" s="7"/>
      <c r="V84" s="67" t="n">
        <f aca="false">K84*5.5017049523</f>
        <v>17262757.5724145</v>
      </c>
      <c r="W84" s="67" t="n">
        <f aca="false">M84*5.5017049523</f>
        <v>533899.718734475</v>
      </c>
      <c r="X84" s="67" t="n">
        <f aca="false">N84*5.1890047538+L84*5.5017049523</f>
        <v>23956469.5240097</v>
      </c>
      <c r="Y84" s="67" t="n">
        <f aca="false">N84*5.1890047538</f>
        <v>17460262.1454931</v>
      </c>
      <c r="Z84" s="67" t="n">
        <f aca="false">L84*5.5017049523</f>
        <v>6496207.37851663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high_v2_m!D73+temporary_pension_bonus_high!B73</f>
        <v>30516772.9537149</v>
      </c>
      <c r="G85" s="157" t="n">
        <f aca="false">high_v2_m!E73+temporary_pension_bonus_high!B73</f>
        <v>29232355.7251049</v>
      </c>
      <c r="H85" s="67" t="n">
        <f aca="false">F85-J85</f>
        <v>27189906.1698166</v>
      </c>
      <c r="I85" s="67" t="n">
        <f aca="false">G85-K85</f>
        <v>26005294.9447236</v>
      </c>
      <c r="J85" s="157" t="n">
        <f aca="false">high_v2_m!J73</f>
        <v>3326866.78389828</v>
      </c>
      <c r="K85" s="157" t="n">
        <f aca="false">high_v2_m!K73</f>
        <v>3227060.78038133</v>
      </c>
      <c r="L85" s="67" t="n">
        <f aca="false">H85-I85</f>
        <v>1184611.22509304</v>
      </c>
      <c r="M85" s="67" t="n">
        <f aca="false">J85-K85</f>
        <v>99806.0035169474</v>
      </c>
      <c r="N85" s="157" t="n">
        <f aca="false">SUM(high_v5_m!C73:J73)</f>
        <v>3335498.26815878</v>
      </c>
      <c r="O85" s="7"/>
      <c r="P85" s="7"/>
      <c r="Q85" s="67" t="n">
        <f aca="false">I85*5.5017049523</f>
        <v>143073459.983408</v>
      </c>
      <c r="R85" s="67"/>
      <c r="S85" s="67"/>
      <c r="T85" s="7"/>
      <c r="U85" s="7"/>
      <c r="V85" s="67" t="n">
        <f aca="false">K85*5.5017049523</f>
        <v>17754336.2767971</v>
      </c>
      <c r="W85" s="67" t="n">
        <f aca="false">M85*5.5017049523</f>
        <v>549103.183818461</v>
      </c>
      <c r="X85" s="67" t="n">
        <f aca="false">N85*5.1890047538+L85*5.5017049523</f>
        <v>23825297.8134121</v>
      </c>
      <c r="Y85" s="67" t="n">
        <f aca="false">N85*5.1890047538</f>
        <v>17307916.3697676</v>
      </c>
      <c r="Z85" s="67" t="n">
        <f aca="false">L85*5.5017049523</f>
        <v>6517381.44364453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high_v2_m!D74+temporary_pension_bonus_high!B74</f>
        <v>30657956.1659095</v>
      </c>
      <c r="G86" s="155" t="n">
        <f aca="false">high_v2_m!E74+temporary_pension_bonus_high!B74</f>
        <v>29367628.4557949</v>
      </c>
      <c r="H86" s="8" t="n">
        <f aca="false">F86-J86</f>
        <v>27264901.9333948</v>
      </c>
      <c r="I86" s="8" t="n">
        <f aca="false">G86-K86</f>
        <v>26076365.8502556</v>
      </c>
      <c r="J86" s="155" t="n">
        <f aca="false">high_v2_m!J74</f>
        <v>3393054.23251473</v>
      </c>
      <c r="K86" s="155" t="n">
        <f aca="false">high_v2_m!K74</f>
        <v>3291262.60553929</v>
      </c>
      <c r="L86" s="8" t="n">
        <f aca="false">H86-I86</f>
        <v>1188536.08313919</v>
      </c>
      <c r="M86" s="8" t="n">
        <f aca="false">J86-K86</f>
        <v>101791.626975443</v>
      </c>
      <c r="N86" s="155" t="n">
        <f aca="false">SUM(high_v5_m!C74:J74)</f>
        <v>4058682.80850094</v>
      </c>
      <c r="O86" s="5"/>
      <c r="P86" s="5"/>
      <c r="Q86" s="8" t="n">
        <f aca="false">I86*5.5017049523</f>
        <v>143464471.136338</v>
      </c>
      <c r="R86" s="8"/>
      <c r="S86" s="8"/>
      <c r="T86" s="5"/>
      <c r="U86" s="5"/>
      <c r="V86" s="8" t="n">
        <f aca="false">K86*5.5017049523</f>
        <v>18107555.7762153</v>
      </c>
      <c r="W86" s="8" t="n">
        <f aca="false">M86*5.5017049523</f>
        <v>560027.498233468</v>
      </c>
      <c r="X86" s="8" t="n">
        <f aca="false">N86*5.1890047538+L86*5.5017049523</f>
        <v>27599499.2420719</v>
      </c>
      <c r="Y86" s="8" t="n">
        <f aca="false">N86*5.1890047538</f>
        <v>21060524.3874777</v>
      </c>
      <c r="Z86" s="8" t="n">
        <f aca="false">L86*5.5017049523</f>
        <v>6538974.85459412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high_v2_m!D75+temporary_pension_bonus_high!B75</f>
        <v>30695414.8828627</v>
      </c>
      <c r="G87" s="157" t="n">
        <f aca="false">high_v2_m!E75+temporary_pension_bonus_high!B75</f>
        <v>29404128.2587926</v>
      </c>
      <c r="H87" s="67" t="n">
        <f aca="false">F87-J87</f>
        <v>27222930.0185992</v>
      </c>
      <c r="I87" s="67" t="n">
        <f aca="false">G87-K87</f>
        <v>26035817.940457</v>
      </c>
      <c r="J87" s="157" t="n">
        <f aca="false">high_v2_m!J75</f>
        <v>3472484.86426347</v>
      </c>
      <c r="K87" s="157" t="n">
        <f aca="false">high_v2_m!K75</f>
        <v>3368310.31833557</v>
      </c>
      <c r="L87" s="67" t="n">
        <f aca="false">H87-I87</f>
        <v>1187112.0781422</v>
      </c>
      <c r="M87" s="67" t="n">
        <f aca="false">J87-K87</f>
        <v>104174.545927904</v>
      </c>
      <c r="N87" s="157" t="n">
        <f aca="false">SUM(high_v5_m!C75:J75)</f>
        <v>3341257.36150526</v>
      </c>
      <c r="O87" s="7"/>
      <c r="P87" s="7"/>
      <c r="Q87" s="67" t="n">
        <f aca="false">I87*5.5017049523</f>
        <v>143241388.500194</v>
      </c>
      <c r="R87" s="67"/>
      <c r="S87" s="67"/>
      <c r="T87" s="7"/>
      <c r="U87" s="7"/>
      <c r="V87" s="67" t="n">
        <f aca="false">K87*5.5017049523</f>
        <v>18531449.55927</v>
      </c>
      <c r="W87" s="67" t="n">
        <f aca="false">M87*5.5017049523</f>
        <v>573137.615235154</v>
      </c>
      <c r="X87" s="67" t="n">
        <f aca="false">N87*5.1890047538+L87*5.5017049523</f>
        <v>23868940.7317701</v>
      </c>
      <c r="Y87" s="67" t="n">
        <f aca="false">N87*5.1890047538</f>
        <v>17337800.33252</v>
      </c>
      <c r="Z87" s="67" t="n">
        <f aca="false">L87*5.5017049523</f>
        <v>6531140.39925008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high_v2_m!D76+temporary_pension_bonus_high!B76</f>
        <v>30870904.2644404</v>
      </c>
      <c r="G88" s="157" t="n">
        <f aca="false">high_v2_m!E76+temporary_pension_bonus_high!B76</f>
        <v>29572462.5556799</v>
      </c>
      <c r="H88" s="67" t="n">
        <f aca="false">F88-J88</f>
        <v>27298971.1443762</v>
      </c>
      <c r="I88" s="67" t="n">
        <f aca="false">G88-K88</f>
        <v>26107687.4292176</v>
      </c>
      <c r="J88" s="157" t="n">
        <f aca="false">high_v2_m!J76</f>
        <v>3571933.12006422</v>
      </c>
      <c r="K88" s="157" t="n">
        <f aca="false">high_v2_m!K76</f>
        <v>3464775.12646229</v>
      </c>
      <c r="L88" s="67" t="n">
        <f aca="false">H88-I88</f>
        <v>1191283.71515856</v>
      </c>
      <c r="M88" s="67" t="n">
        <f aca="false">J88-K88</f>
        <v>107157.993601928</v>
      </c>
      <c r="N88" s="157" t="n">
        <f aca="false">SUM(high_v5_m!C76:J76)</f>
        <v>3285679.31899639</v>
      </c>
      <c r="O88" s="7"/>
      <c r="P88" s="7"/>
      <c r="Q88" s="67" t="n">
        <f aca="false">I88*5.5017049523</f>
        <v>143636793.222427</v>
      </c>
      <c r="R88" s="67"/>
      <c r="S88" s="67"/>
      <c r="T88" s="7"/>
      <c r="U88" s="7"/>
      <c r="V88" s="67" t="n">
        <f aca="false">K88*5.5017049523</f>
        <v>19062170.4718635</v>
      </c>
      <c r="W88" s="67" t="n">
        <f aca="false">M88*5.5017049523</f>
        <v>589551.664078256</v>
      </c>
      <c r="X88" s="67" t="n">
        <f aca="false">N88*5.1890047538+L88*5.5017049523</f>
        <v>23603497.1210168</v>
      </c>
      <c r="Y88" s="67" t="n">
        <f aca="false">N88*5.1890047538</f>
        <v>17049405.6057346</v>
      </c>
      <c r="Z88" s="67" t="n">
        <f aca="false">L88*5.5017049523</f>
        <v>6554091.51528219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high_v2_m!D77+temporary_pension_bonus_high!B77</f>
        <v>30943424.012126</v>
      </c>
      <c r="G89" s="157" t="n">
        <f aca="false">high_v2_m!E77+temporary_pension_bonus_high!B77</f>
        <v>29642019.9993892</v>
      </c>
      <c r="H89" s="67" t="n">
        <f aca="false">F89-J89</f>
        <v>27271351.6758526</v>
      </c>
      <c r="I89" s="67" t="n">
        <f aca="false">G89-K89</f>
        <v>26080109.8332039</v>
      </c>
      <c r="J89" s="157" t="n">
        <f aca="false">high_v2_m!J77</f>
        <v>3672072.33627344</v>
      </c>
      <c r="K89" s="157" t="n">
        <f aca="false">high_v2_m!K77</f>
        <v>3561910.16618524</v>
      </c>
      <c r="L89" s="67" t="n">
        <f aca="false">H89-I89</f>
        <v>1191241.84264863</v>
      </c>
      <c r="M89" s="67" t="n">
        <f aca="false">J89-K89</f>
        <v>110162.170088204</v>
      </c>
      <c r="N89" s="157" t="n">
        <f aca="false">SUM(high_v5_m!C77:J77)</f>
        <v>3245424.1925031</v>
      </c>
      <c r="O89" s="7"/>
      <c r="P89" s="7"/>
      <c r="Q89" s="67" t="n">
        <f aca="false">I89*5.5017049523</f>
        <v>143485069.425866</v>
      </c>
      <c r="R89" s="67"/>
      <c r="S89" s="67"/>
      <c r="T89" s="7"/>
      <c r="U89" s="7"/>
      <c r="V89" s="67" t="n">
        <f aca="false">K89*5.5017049523</f>
        <v>19596578.800949</v>
      </c>
      <c r="W89" s="67" t="n">
        <f aca="false">M89*5.5017049523</f>
        <v>606079.756730387</v>
      </c>
      <c r="X89" s="67" t="n">
        <f aca="false">N89*5.1890047538+L89*5.5017049523</f>
        <v>23394382.7080831</v>
      </c>
      <c r="Y89" s="67" t="n">
        <f aca="false">N89*5.1890047538</f>
        <v>16840521.5629961</v>
      </c>
      <c r="Z89" s="67" t="n">
        <f aca="false">L89*5.5017049523</f>
        <v>6553861.14508696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high_v2_m!D78+temporary_pension_bonus_high!B78</f>
        <v>31133567.861058</v>
      </c>
      <c r="G90" s="155" t="n">
        <f aca="false">high_v2_m!E78+temporary_pension_bonus_high!B78</f>
        <v>29823830.6267207</v>
      </c>
      <c r="H90" s="8" t="n">
        <f aca="false">F90-J90</f>
        <v>27398404.6268724</v>
      </c>
      <c r="I90" s="8" t="n">
        <f aca="false">G90-K90</f>
        <v>26200722.2895607</v>
      </c>
      <c r="J90" s="155" t="n">
        <f aca="false">high_v2_m!J78</f>
        <v>3735163.23418554</v>
      </c>
      <c r="K90" s="155" t="n">
        <f aca="false">high_v2_m!K78</f>
        <v>3623108.33715998</v>
      </c>
      <c r="L90" s="8" t="n">
        <f aca="false">H90-I90</f>
        <v>1197682.33731169</v>
      </c>
      <c r="M90" s="8" t="n">
        <f aca="false">J90-K90</f>
        <v>112054.897025567</v>
      </c>
      <c r="N90" s="155" t="n">
        <f aca="false">SUM(high_v5_m!C78:J78)</f>
        <v>3922340.40972417</v>
      </c>
      <c r="O90" s="5"/>
      <c r="P90" s="5"/>
      <c r="Q90" s="8" t="n">
        <f aca="false">I90*5.5017049523</f>
        <v>144148643.574313</v>
      </c>
      <c r="R90" s="8"/>
      <c r="S90" s="8"/>
      <c r="T90" s="5"/>
      <c r="U90" s="5"/>
      <c r="V90" s="8" t="n">
        <f aca="false">K90*5.5017049523</f>
        <v>19933273.0812725</v>
      </c>
      <c r="W90" s="8" t="n">
        <f aca="false">M90*5.5017049523</f>
        <v>616492.981895026</v>
      </c>
      <c r="X90" s="8" t="n">
        <f aca="false">N90*5.1890047538+L90*5.5017049523</f>
        <v>26942337.8785505</v>
      </c>
      <c r="Y90" s="8" t="n">
        <f aca="false">N90*5.1890047538</f>
        <v>20353043.0320806</v>
      </c>
      <c r="Z90" s="8" t="n">
        <f aca="false">L90*5.5017049523</f>
        <v>6589294.84646998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high_v2_m!D79+temporary_pension_bonus_high!B79</f>
        <v>31373280.0867314</v>
      </c>
      <c r="G91" s="157" t="n">
        <f aca="false">high_v2_m!E79+temporary_pension_bonus_high!B79</f>
        <v>30052776.2355763</v>
      </c>
      <c r="H91" s="67" t="n">
        <f aca="false">F91-J91</f>
        <v>27658966.2973262</v>
      </c>
      <c r="I91" s="67" t="n">
        <f aca="false">G91-K91</f>
        <v>26449891.8598532</v>
      </c>
      <c r="J91" s="157" t="n">
        <f aca="false">high_v2_m!J79</f>
        <v>3714313.78940527</v>
      </c>
      <c r="K91" s="157" t="n">
        <f aca="false">high_v2_m!K79</f>
        <v>3602884.37572311</v>
      </c>
      <c r="L91" s="67" t="n">
        <f aca="false">H91-I91</f>
        <v>1209074.43747301</v>
      </c>
      <c r="M91" s="67" t="n">
        <f aca="false">J91-K91</f>
        <v>111429.413682159</v>
      </c>
      <c r="N91" s="157" t="n">
        <f aca="false">SUM(high_v5_m!C79:J79)</f>
        <v>3184162.29598673</v>
      </c>
      <c r="O91" s="7"/>
      <c r="P91" s="7"/>
      <c r="Q91" s="67" t="n">
        <f aca="false">I91*5.5017049523</f>
        <v>145519501.033154</v>
      </c>
      <c r="R91" s="67"/>
      <c r="S91" s="67"/>
      <c r="T91" s="7"/>
      <c r="U91" s="7"/>
      <c r="V91" s="67" t="n">
        <f aca="false">K91*5.5017049523</f>
        <v>19822006.8124801</v>
      </c>
      <c r="W91" s="67" t="n">
        <f aca="false">M91*5.5017049523</f>
        <v>613051.757087017</v>
      </c>
      <c r="X91" s="67" t="n">
        <f aca="false">N91*5.1890047538+L91*5.5017049523</f>
        <v>23174604.1110905</v>
      </c>
      <c r="Y91" s="67" t="n">
        <f aca="false">N91*5.1890047538</f>
        <v>16522633.2907459</v>
      </c>
      <c r="Z91" s="67" t="n">
        <f aca="false">L91*5.5017049523</f>
        <v>6651970.8203446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high_v2_m!D80+temporary_pension_bonus_high!B80</f>
        <v>31482398.9352445</v>
      </c>
      <c r="G92" s="157" t="n">
        <f aca="false">high_v2_m!E80+temporary_pension_bonus_high!B80</f>
        <v>30158231.6958665</v>
      </c>
      <c r="H92" s="67" t="n">
        <f aca="false">F92-J92</f>
        <v>27692734.4654694</v>
      </c>
      <c r="I92" s="67" t="n">
        <f aca="false">G92-K92</f>
        <v>26482257.1601848</v>
      </c>
      <c r="J92" s="157" t="n">
        <f aca="false">high_v2_m!J80</f>
        <v>3789664.46977503</v>
      </c>
      <c r="K92" s="157" t="n">
        <f aca="false">high_v2_m!K80</f>
        <v>3675974.53568178</v>
      </c>
      <c r="L92" s="67" t="n">
        <f aca="false">H92-I92</f>
        <v>1210477.30528467</v>
      </c>
      <c r="M92" s="67" t="n">
        <f aca="false">J92-K92</f>
        <v>113689.93409325</v>
      </c>
      <c r="N92" s="157" t="n">
        <f aca="false">SUM(high_v5_m!C80:J80)</f>
        <v>3223739.04036416</v>
      </c>
      <c r="O92" s="7"/>
      <c r="P92" s="7"/>
      <c r="Q92" s="67" t="n">
        <f aca="false">I92*5.5017049523</f>
        <v>145697565.366271</v>
      </c>
      <c r="R92" s="67"/>
      <c r="S92" s="67"/>
      <c r="T92" s="7"/>
      <c r="U92" s="7"/>
      <c r="V92" s="67" t="n">
        <f aca="false">K92*5.5017049523</f>
        <v>20224127.3074891</v>
      </c>
      <c r="W92" s="67" t="n">
        <f aca="false">M92*5.5017049523</f>
        <v>625488.473427494</v>
      </c>
      <c r="X92" s="67" t="n">
        <f aca="false">N92*5.1890047538+L92*5.5017049523</f>
        <v>23387686.1905917</v>
      </c>
      <c r="Y92" s="67" t="n">
        <f aca="false">N92*5.1890047538</f>
        <v>16727997.2054603</v>
      </c>
      <c r="Z92" s="67" t="n">
        <f aca="false">L92*5.5017049523</f>
        <v>6659688.98513144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high_v2_m!D81+temporary_pension_bonus_high!B81</f>
        <v>31564311.5016812</v>
      </c>
      <c r="G93" s="157" t="n">
        <f aca="false">high_v2_m!E81+temporary_pension_bonus_high!B81</f>
        <v>30237501.5317713</v>
      </c>
      <c r="H93" s="67" t="n">
        <f aca="false">F93-J93</f>
        <v>27701897.0820897</v>
      </c>
      <c r="I93" s="67" t="n">
        <f aca="false">G93-K93</f>
        <v>26490959.5447675</v>
      </c>
      <c r="J93" s="157" t="n">
        <f aca="false">high_v2_m!J81</f>
        <v>3862414.41959155</v>
      </c>
      <c r="K93" s="157" t="n">
        <f aca="false">high_v2_m!K81</f>
        <v>3746541.9870038</v>
      </c>
      <c r="L93" s="67" t="n">
        <f aca="false">H93-I93</f>
        <v>1210937.5373222</v>
      </c>
      <c r="M93" s="67" t="n">
        <f aca="false">J93-K93</f>
        <v>115872.432587747</v>
      </c>
      <c r="N93" s="157" t="n">
        <f aca="false">SUM(high_v5_m!C81:J81)</f>
        <v>3208620.27496034</v>
      </c>
      <c r="O93" s="7"/>
      <c r="P93" s="7"/>
      <c r="Q93" s="67" t="n">
        <f aca="false">I93*5.5017049523</f>
        <v>145745443.318626</v>
      </c>
      <c r="R93" s="67"/>
      <c r="S93" s="67"/>
      <c r="T93" s="7"/>
      <c r="U93" s="7"/>
      <c r="V93" s="67" t="n">
        <f aca="false">K93*5.5017049523</f>
        <v>20612368.6038987</v>
      </c>
      <c r="W93" s="67" t="n">
        <f aca="false">M93*5.5017049523</f>
        <v>637495.936203053</v>
      </c>
      <c r="X93" s="67" t="n">
        <f aca="false">N93*5.1890047538+L93*5.5017049523</f>
        <v>23311766.9059198</v>
      </c>
      <c r="Y93" s="67" t="n">
        <f aca="false">N93*5.1890047538</f>
        <v>16649545.8599082</v>
      </c>
      <c r="Z93" s="67" t="n">
        <f aca="false">L93*5.5017049523</f>
        <v>6662221.04601154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high_v2_m!D82+temporary_pension_bonus_high!B82</f>
        <v>31877380.0204755</v>
      </c>
      <c r="G94" s="155" t="n">
        <f aca="false">high_v2_m!E82+temporary_pension_bonus_high!B82</f>
        <v>30536454.0950148</v>
      </c>
      <c r="H94" s="8" t="n">
        <f aca="false">F94-J94</f>
        <v>27929433.5711748</v>
      </c>
      <c r="I94" s="8" t="n">
        <f aca="false">G94-K94</f>
        <v>26706946.0391931</v>
      </c>
      <c r="J94" s="155" t="n">
        <f aca="false">high_v2_m!J82</f>
        <v>3947946.44930072</v>
      </c>
      <c r="K94" s="155" t="n">
        <f aca="false">high_v2_m!K82</f>
        <v>3829508.0558217</v>
      </c>
      <c r="L94" s="8" t="n">
        <f aca="false">H94-I94</f>
        <v>1222487.5319817</v>
      </c>
      <c r="M94" s="8" t="n">
        <f aca="false">J94-K94</f>
        <v>118438.393479022</v>
      </c>
      <c r="N94" s="155" t="n">
        <f aca="false">SUM(high_v5_m!C82:J82)</f>
        <v>3897942.81574131</v>
      </c>
      <c r="O94" s="5"/>
      <c r="P94" s="5"/>
      <c r="Q94" s="8" t="n">
        <f aca="false">I94*5.5017049523</f>
        <v>146933737.284637</v>
      </c>
      <c r="R94" s="8"/>
      <c r="S94" s="8"/>
      <c r="T94" s="5"/>
      <c r="U94" s="5"/>
      <c r="V94" s="8" t="n">
        <f aca="false">K94*5.5017049523</f>
        <v>21068823.435587</v>
      </c>
      <c r="W94" s="8" t="n">
        <f aca="false">M94*5.5017049523</f>
        <v>651613.095945992</v>
      </c>
      <c r="X94" s="8" t="n">
        <f aca="false">N94*5.1890047538+L94*5.5017049523</f>
        <v>26952209.5097509</v>
      </c>
      <c r="Y94" s="8" t="n">
        <f aca="false">N94*5.1890047538</f>
        <v>20226443.8009222</v>
      </c>
      <c r="Z94" s="8" t="n">
        <f aca="false">L94*5.5017049523</f>
        <v>6725765.7088287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high_v2_m!D83+temporary_pension_bonus_high!B83</f>
        <v>31987263.7336943</v>
      </c>
      <c r="G95" s="157" t="n">
        <f aca="false">high_v2_m!E83+temporary_pension_bonus_high!B83</f>
        <v>30641932.1058053</v>
      </c>
      <c r="H95" s="67" t="n">
        <f aca="false">F95-J95</f>
        <v>27959675.4994748</v>
      </c>
      <c r="I95" s="67" t="n">
        <f aca="false">G95-K95</f>
        <v>26735171.5186124</v>
      </c>
      <c r="J95" s="157" t="n">
        <f aca="false">high_v2_m!J83</f>
        <v>4027588.2342195</v>
      </c>
      <c r="K95" s="157" t="n">
        <f aca="false">high_v2_m!K83</f>
        <v>3906760.58719291</v>
      </c>
      <c r="L95" s="67" t="n">
        <f aca="false">H95-I95</f>
        <v>1224503.98086238</v>
      </c>
      <c r="M95" s="67" t="n">
        <f aca="false">J95-K95</f>
        <v>120827.647026585</v>
      </c>
      <c r="N95" s="157" t="n">
        <f aca="false">SUM(high_v5_m!C83:J83)</f>
        <v>3184229.05204001</v>
      </c>
      <c r="O95" s="7"/>
      <c r="P95" s="7"/>
      <c r="Q95" s="67" t="n">
        <f aca="false">I95*5.5017049523</f>
        <v>147089025.54454</v>
      </c>
      <c r="R95" s="67"/>
      <c r="S95" s="67"/>
      <c r="T95" s="7"/>
      <c r="U95" s="7"/>
      <c r="V95" s="67" t="n">
        <f aca="false">K95*5.5017049523</f>
        <v>21493844.0700097</v>
      </c>
      <c r="W95" s="67" t="n">
        <f aca="false">M95*5.5017049523</f>
        <v>664758.064020919</v>
      </c>
      <c r="X95" s="67" t="n">
        <f aca="false">N95*5.1890047538+L95*5.5017049523</f>
        <v>23259839.3038453</v>
      </c>
      <c r="Y95" s="67" t="n">
        <f aca="false">N95*5.1890047538</f>
        <v>16522979.6882237</v>
      </c>
      <c r="Z95" s="67" t="n">
        <f aca="false">L95*5.5017049523</f>
        <v>6736859.61562159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high_v2_m!D84+temporary_pension_bonus_high!B84</f>
        <v>32024223.0652258</v>
      </c>
      <c r="G96" s="157" t="n">
        <f aca="false">high_v2_m!E84+temporary_pension_bonus_high!B84</f>
        <v>30677611.6712501</v>
      </c>
      <c r="H96" s="67" t="n">
        <f aca="false">F96-J96</f>
        <v>27945338.7659032</v>
      </c>
      <c r="I96" s="67" t="n">
        <f aca="false">G96-K96</f>
        <v>26721093.9009071</v>
      </c>
      <c r="J96" s="157" t="n">
        <f aca="false">high_v2_m!J84</f>
        <v>4078884.29932264</v>
      </c>
      <c r="K96" s="157" t="n">
        <f aca="false">high_v2_m!K84</f>
        <v>3956517.77034296</v>
      </c>
      <c r="L96" s="67" t="n">
        <f aca="false">H96-I96</f>
        <v>1224244.86499605</v>
      </c>
      <c r="M96" s="67" t="n">
        <f aca="false">J96-K96</f>
        <v>122366.52897968</v>
      </c>
      <c r="N96" s="157" t="n">
        <f aca="false">SUM(high_v5_m!C84:J84)</f>
        <v>3154964.59058581</v>
      </c>
      <c r="O96" s="7"/>
      <c r="P96" s="7"/>
      <c r="Q96" s="67" t="n">
        <f aca="false">I96*5.5017049523</f>
        <v>147011574.645494</v>
      </c>
      <c r="R96" s="67"/>
      <c r="S96" s="67"/>
      <c r="T96" s="7"/>
      <c r="U96" s="7"/>
      <c r="V96" s="67" t="n">
        <f aca="false">K96*5.5017049523</f>
        <v>21767593.4109588</v>
      </c>
      <c r="W96" s="67" t="n">
        <f aca="false">M96*5.5017049523</f>
        <v>673224.538483267</v>
      </c>
      <c r="X96" s="67" t="n">
        <f aca="false">N96*5.1890047538+L96*5.5017049523</f>
        <v>23106560.295197</v>
      </c>
      <c r="Y96" s="67" t="n">
        <f aca="false">N96*5.1890047538</f>
        <v>16371126.2586204</v>
      </c>
      <c r="Z96" s="67" t="n">
        <f aca="false">L96*5.5017049523</f>
        <v>6735434.03657663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high_v2_m!D85+temporary_pension_bonus_high!B85</f>
        <v>32037975.7135627</v>
      </c>
      <c r="G97" s="157" t="n">
        <f aca="false">high_v2_m!E85+temporary_pension_bonus_high!B85</f>
        <v>30691709.5283123</v>
      </c>
      <c r="H97" s="67" t="n">
        <f aca="false">F97-J97</f>
        <v>27864730.9208269</v>
      </c>
      <c r="I97" s="67" t="n">
        <f aca="false">G97-K97</f>
        <v>26643662.0793586</v>
      </c>
      <c r="J97" s="157" t="n">
        <f aca="false">high_v2_m!J85</f>
        <v>4173244.79273579</v>
      </c>
      <c r="K97" s="157" t="n">
        <f aca="false">high_v2_m!K85</f>
        <v>4048047.44895372</v>
      </c>
      <c r="L97" s="67" t="n">
        <f aca="false">H97-I97</f>
        <v>1221068.8414683</v>
      </c>
      <c r="M97" s="67" t="n">
        <f aca="false">J97-K97</f>
        <v>125197.343782075</v>
      </c>
      <c r="N97" s="157" t="n">
        <f aca="false">SUM(high_v5_m!C85:J85)</f>
        <v>3118778.48767465</v>
      </c>
      <c r="O97" s="7"/>
      <c r="P97" s="7"/>
      <c r="Q97" s="67" t="n">
        <f aca="false">I97*5.5017049523</f>
        <v>146585567.609415</v>
      </c>
      <c r="R97" s="67"/>
      <c r="S97" s="67"/>
      <c r="T97" s="7"/>
      <c r="U97" s="7"/>
      <c r="V97" s="67" t="n">
        <f aca="false">K97*5.5017049523</f>
        <v>22271162.697054</v>
      </c>
      <c r="W97" s="67" t="n">
        <f aca="false">M97*5.5017049523</f>
        <v>688798.846300646</v>
      </c>
      <c r="X97" s="67" t="n">
        <f aca="false">N97*5.1890047538+L97*5.5017049523</f>
        <v>22901316.8907983</v>
      </c>
      <c r="Y97" s="67" t="n">
        <f aca="false">N97*5.1890047538</f>
        <v>16183356.3985929</v>
      </c>
      <c r="Z97" s="67" t="n">
        <f aca="false">L97*5.5017049523</f>
        <v>6717960.49220539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high_v2_m!D86+temporary_pension_bonus_high!B86</f>
        <v>32193605.6911897</v>
      </c>
      <c r="G98" s="155" t="n">
        <f aca="false">high_v2_m!E86+temporary_pension_bonus_high!B86</f>
        <v>30840597.5722405</v>
      </c>
      <c r="H98" s="8" t="n">
        <f aca="false">F98-J98</f>
        <v>27949075.5010786</v>
      </c>
      <c r="I98" s="8" t="n">
        <f aca="false">G98-K98</f>
        <v>26723403.2878328</v>
      </c>
      <c r="J98" s="155" t="n">
        <f aca="false">high_v2_m!J86</f>
        <v>4244530.19011106</v>
      </c>
      <c r="K98" s="155" t="n">
        <f aca="false">high_v2_m!K86</f>
        <v>4117194.28440773</v>
      </c>
      <c r="L98" s="8" t="n">
        <f aca="false">H98-I98</f>
        <v>1225672.21324583</v>
      </c>
      <c r="M98" s="8" t="n">
        <f aca="false">J98-K98</f>
        <v>127335.905703332</v>
      </c>
      <c r="N98" s="155" t="n">
        <f aca="false">SUM(high_v5_m!C86:J86)</f>
        <v>3766774.67341642</v>
      </c>
      <c r="O98" s="5"/>
      <c r="P98" s="5"/>
      <c r="Q98" s="8" t="n">
        <f aca="false">I98*5.5017049523</f>
        <v>147024280.21098</v>
      </c>
      <c r="R98" s="8"/>
      <c r="S98" s="8"/>
      <c r="T98" s="5"/>
      <c r="U98" s="5"/>
      <c r="V98" s="8" t="n">
        <f aca="false">K98*5.5017049523</f>
        <v>22651588.1841073</v>
      </c>
      <c r="W98" s="8" t="n">
        <f aca="false">M98*5.5017049523</f>
        <v>700564.583013629</v>
      </c>
      <c r="X98" s="8" t="n">
        <f aca="false">N98*5.1890047538+L98*5.5017049523</f>
        <v>26289098.5723624</v>
      </c>
      <c r="Y98" s="8" t="n">
        <f aca="false">N98*5.1890047538</f>
        <v>19545811.6868513</v>
      </c>
      <c r="Z98" s="8" t="n">
        <f aca="false">L98*5.5017049523</f>
        <v>6743286.88551109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high_v2_m!D87+temporary_pension_bonus_high!B87</f>
        <v>32354240.1272953</v>
      </c>
      <c r="G99" s="157" t="n">
        <f aca="false">high_v2_m!E87+temporary_pension_bonus_high!B87</f>
        <v>30994466.4917086</v>
      </c>
      <c r="H99" s="67" t="n">
        <f aca="false">F99-J99</f>
        <v>28013639.0762311</v>
      </c>
      <c r="I99" s="67" t="n">
        <f aca="false">G99-K99</f>
        <v>26784083.4721764</v>
      </c>
      <c r="J99" s="157" t="n">
        <f aca="false">high_v2_m!J87</f>
        <v>4340601.05106414</v>
      </c>
      <c r="K99" s="157" t="n">
        <f aca="false">high_v2_m!K87</f>
        <v>4210383.01953222</v>
      </c>
      <c r="L99" s="67" t="n">
        <f aca="false">H99-I99</f>
        <v>1229555.60405474</v>
      </c>
      <c r="M99" s="67" t="n">
        <f aca="false">J99-K99</f>
        <v>130218.031531923</v>
      </c>
      <c r="N99" s="157" t="n">
        <f aca="false">SUM(high_v5_m!C87:J87)</f>
        <v>3040339.28935036</v>
      </c>
      <c r="O99" s="7"/>
      <c r="P99" s="7"/>
      <c r="Q99" s="67" t="n">
        <f aca="false">I99*5.5017049523</f>
        <v>147358124.68169</v>
      </c>
      <c r="R99" s="67"/>
      <c r="S99" s="67"/>
      <c r="T99" s="7"/>
      <c r="U99" s="7"/>
      <c r="V99" s="67" t="n">
        <f aca="false">K99*5.5017049523</f>
        <v>23164285.1096402</v>
      </c>
      <c r="W99" s="67" t="n">
        <f aca="false">M99*5.5017049523</f>
        <v>716421.188957941</v>
      </c>
      <c r="X99" s="67" t="n">
        <f aca="false">N99*5.1890047538+L99*5.5017049523</f>
        <v>22540987.1815601</v>
      </c>
      <c r="Y99" s="67" t="n">
        <f aca="false">N99*5.1890047538</f>
        <v>15776335.0256039</v>
      </c>
      <c r="Z99" s="67" t="n">
        <f aca="false">L99*5.5017049523</f>
        <v>6764652.15595617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high_v2_m!D88+temporary_pension_bonus_high!B88</f>
        <v>32542398.6858457</v>
      </c>
      <c r="G100" s="157" t="n">
        <f aca="false">high_v2_m!E88+temporary_pension_bonus_high!B88</f>
        <v>31173684.807181</v>
      </c>
      <c r="H100" s="67" t="n">
        <f aca="false">F100-J100</f>
        <v>28140760.4299073</v>
      </c>
      <c r="I100" s="67" t="n">
        <f aca="false">G100-K100</f>
        <v>26904095.6989208</v>
      </c>
      <c r="J100" s="157" t="n">
        <f aca="false">high_v2_m!J88</f>
        <v>4401638.25593841</v>
      </c>
      <c r="K100" s="157" t="n">
        <f aca="false">high_v2_m!K88</f>
        <v>4269589.10826026</v>
      </c>
      <c r="L100" s="67" t="n">
        <f aca="false">H100-I100</f>
        <v>1236664.73098654</v>
      </c>
      <c r="M100" s="67" t="n">
        <f aca="false">J100-K100</f>
        <v>132049.147678152</v>
      </c>
      <c r="N100" s="157" t="n">
        <f aca="false">SUM(high_v5_m!C88:J88)</f>
        <v>2989890.7844077</v>
      </c>
      <c r="O100" s="7"/>
      <c r="P100" s="7"/>
      <c r="Q100" s="67" t="n">
        <f aca="false">I100*5.5017049523</f>
        <v>148018396.543906</v>
      </c>
      <c r="R100" s="67"/>
      <c r="S100" s="67"/>
      <c r="T100" s="7"/>
      <c r="U100" s="7"/>
      <c r="V100" s="67" t="n">
        <f aca="false">K100*5.5017049523</f>
        <v>23490019.5412016</v>
      </c>
      <c r="W100" s="67" t="n">
        <f aca="false">M100*5.5017049523</f>
        <v>726495.449727881</v>
      </c>
      <c r="X100" s="67" t="n">
        <f aca="false">N100*5.1890047538+L100*5.5017049523</f>
        <v>22318321.9684377</v>
      </c>
      <c r="Y100" s="67" t="n">
        <f aca="false">N100*5.1890047538</f>
        <v>15514557.4936344</v>
      </c>
      <c r="Z100" s="67" t="n">
        <f aca="false">L100*5.5017049523</f>
        <v>6803764.47480337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high_v2_m!D89+temporary_pension_bonus_high!B89</f>
        <v>32637669.9231255</v>
      </c>
      <c r="G101" s="157" t="n">
        <f aca="false">high_v2_m!E89+temporary_pension_bonus_high!B89</f>
        <v>31265816.3519223</v>
      </c>
      <c r="H101" s="67" t="n">
        <f aca="false">F101-J101</f>
        <v>28143678.7601476</v>
      </c>
      <c r="I101" s="67" t="n">
        <f aca="false">G101-K101</f>
        <v>26906644.9238337</v>
      </c>
      <c r="J101" s="157" t="n">
        <f aca="false">high_v2_m!J89</f>
        <v>4493991.16297795</v>
      </c>
      <c r="K101" s="157" t="n">
        <f aca="false">high_v2_m!K89</f>
        <v>4359171.42808861</v>
      </c>
      <c r="L101" s="67" t="n">
        <f aca="false">H101-I101</f>
        <v>1237033.83631388</v>
      </c>
      <c r="M101" s="67" t="n">
        <f aca="false">J101-K101</f>
        <v>134819.734889337</v>
      </c>
      <c r="N101" s="157" t="n">
        <f aca="false">SUM(high_v5_m!C89:J89)</f>
        <v>2985496.64624129</v>
      </c>
      <c r="O101" s="7"/>
      <c r="P101" s="7"/>
      <c r="Q101" s="67" t="n">
        <f aca="false">I101*5.5017049523</f>
        <v>148032421.627234</v>
      </c>
      <c r="R101" s="67"/>
      <c r="S101" s="67"/>
      <c r="T101" s="7"/>
      <c r="U101" s="7"/>
      <c r="V101" s="67" t="n">
        <f aca="false">K101*5.5017049523</f>
        <v>23982875.0338398</v>
      </c>
      <c r="W101" s="67" t="n">
        <f aca="false">M101*5.5017049523</f>
        <v>741738.403108438</v>
      </c>
      <c r="X101" s="67" t="n">
        <f aca="false">N101*5.1890047538+L101*5.5017049523</f>
        <v>22297551.4732107</v>
      </c>
      <c r="Y101" s="67" t="n">
        <f aca="false">N101*5.1890047538</f>
        <v>15491756.2898</v>
      </c>
      <c r="Z101" s="67" t="n">
        <f aca="false">L101*5.5017049523</f>
        <v>6805795.18341073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high_v2_m!D90+temporary_pension_bonus_high!B90</f>
        <v>32761792.3745312</v>
      </c>
      <c r="G102" s="155" t="n">
        <f aca="false">high_v2_m!E90+temporary_pension_bonus_high!B90</f>
        <v>31384881.9294179</v>
      </c>
      <c r="H102" s="8" t="n">
        <f aca="false">F102-J102</f>
        <v>28190351.7807339</v>
      </c>
      <c r="I102" s="8" t="n">
        <f aca="false">G102-K102</f>
        <v>26950584.5534345</v>
      </c>
      <c r="J102" s="155" t="n">
        <f aca="false">high_v2_m!J90</f>
        <v>4571440.59379728</v>
      </c>
      <c r="K102" s="155" t="n">
        <f aca="false">high_v2_m!K90</f>
        <v>4434297.37598336</v>
      </c>
      <c r="L102" s="8" t="n">
        <f aca="false">H102-I102</f>
        <v>1239767.22729939</v>
      </c>
      <c r="M102" s="8" t="n">
        <f aca="false">J102-K102</f>
        <v>137143.217813919</v>
      </c>
      <c r="N102" s="155" t="n">
        <f aca="false">SUM(high_v5_m!C90:J90)</f>
        <v>3682964.64133588</v>
      </c>
      <c r="O102" s="5"/>
      <c r="P102" s="5"/>
      <c r="Q102" s="8" t="n">
        <f aca="false">I102*5.5017049523</f>
        <v>148274164.505011</v>
      </c>
      <c r="R102" s="8"/>
      <c r="S102" s="8"/>
      <c r="T102" s="5"/>
      <c r="U102" s="5"/>
      <c r="V102" s="8" t="n">
        <f aca="false">K102*5.5017049523</f>
        <v>24396195.8334186</v>
      </c>
      <c r="W102" s="8" t="n">
        <f aca="false">M102*5.5017049523</f>
        <v>754521.520621197</v>
      </c>
      <c r="X102" s="8" t="n">
        <f aca="false">N102*5.1890047538+L102*5.5017049523</f>
        <v>25931754.5261015</v>
      </c>
      <c r="Y102" s="8" t="n">
        <f aca="false">N102*5.1890047538</f>
        <v>19110921.0319692</v>
      </c>
      <c r="Z102" s="8" t="n">
        <f aca="false">L102*5.5017049523</f>
        <v>6820833.49413229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high_v2_m!D91+temporary_pension_bonus_high!B91</f>
        <v>33009461.2423984</v>
      </c>
      <c r="G103" s="157" t="n">
        <f aca="false">high_v2_m!E91+temporary_pension_bonus_high!B91</f>
        <v>31621116.0148594</v>
      </c>
      <c r="H103" s="67" t="n">
        <f aca="false">F103-J103</f>
        <v>28332412.4120635</v>
      </c>
      <c r="I103" s="67" t="n">
        <f aca="false">G103-K103</f>
        <v>27084378.6494345</v>
      </c>
      <c r="J103" s="157" t="n">
        <f aca="false">high_v2_m!J91</f>
        <v>4677048.83033488</v>
      </c>
      <c r="K103" s="157" t="n">
        <f aca="false">high_v2_m!K91</f>
        <v>4536737.36542483</v>
      </c>
      <c r="L103" s="67" t="n">
        <f aca="false">H103-I103</f>
        <v>1248033.76262897</v>
      </c>
      <c r="M103" s="67" t="n">
        <f aca="false">J103-K103</f>
        <v>140311.464910045</v>
      </c>
      <c r="N103" s="157" t="n">
        <f aca="false">SUM(high_v5_m!C91:J91)</f>
        <v>3041190.11133679</v>
      </c>
      <c r="O103" s="7"/>
      <c r="P103" s="7"/>
      <c r="Q103" s="67" t="n">
        <f aca="false">I103*5.5017049523</f>
        <v>149010260.145562</v>
      </c>
      <c r="R103" s="67"/>
      <c r="S103" s="67"/>
      <c r="T103" s="7"/>
      <c r="U103" s="7"/>
      <c r="V103" s="67" t="n">
        <f aca="false">K103*5.5017049523</f>
        <v>24959790.4306423</v>
      </c>
      <c r="W103" s="67" t="n">
        <f aca="false">M103*5.5017049523</f>
        <v>771952.281360064</v>
      </c>
      <c r="X103" s="67" t="n">
        <f aca="false">N103*5.1890047538+L103*5.5017049523</f>
        <v>22647063.4774296</v>
      </c>
      <c r="Y103" s="67" t="n">
        <f aca="false">N103*5.1890047538</f>
        <v>15780749.9449361</v>
      </c>
      <c r="Z103" s="67" t="n">
        <f aca="false">L103*5.5017049523</f>
        <v>6866313.53249342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high_v2_m!D92+temporary_pension_bonus_high!B92</f>
        <v>33192769.6803205</v>
      </c>
      <c r="G104" s="157" t="n">
        <f aca="false">high_v2_m!E92+temporary_pension_bonus_high!B92</f>
        <v>31796743.074327</v>
      </c>
      <c r="H104" s="67" t="n">
        <f aca="false">F104-J104</f>
        <v>28439867.0791577</v>
      </c>
      <c r="I104" s="67" t="n">
        <f aca="false">G104-K104</f>
        <v>27186427.5511991</v>
      </c>
      <c r="J104" s="157" t="n">
        <f aca="false">high_v2_m!J92</f>
        <v>4752902.60116278</v>
      </c>
      <c r="K104" s="157" t="n">
        <f aca="false">high_v2_m!K92</f>
        <v>4610315.52312789</v>
      </c>
      <c r="L104" s="67" t="n">
        <f aca="false">H104-I104</f>
        <v>1253439.52795866</v>
      </c>
      <c r="M104" s="67" t="n">
        <f aca="false">J104-K104</f>
        <v>142587.078034884</v>
      </c>
      <c r="N104" s="157" t="n">
        <f aca="false">SUM(high_v5_m!C92:J92)</f>
        <v>3006660.58728417</v>
      </c>
      <c r="O104" s="7"/>
      <c r="P104" s="7"/>
      <c r="Q104" s="67" t="n">
        <f aca="false">I104*5.5017049523</f>
        <v>149571703.093777</v>
      </c>
      <c r="R104" s="67"/>
      <c r="S104" s="67"/>
      <c r="T104" s="7"/>
      <c r="U104" s="7"/>
      <c r="V104" s="67" t="n">
        <f aca="false">K104*5.5017049523</f>
        <v>25364595.7452583</v>
      </c>
      <c r="W104" s="67" t="n">
        <f aca="false">M104*5.5017049523</f>
        <v>784472.033358509</v>
      </c>
      <c r="X104" s="67" t="n">
        <f aca="false">N104*5.1890047538+L104*5.5017049523</f>
        <v>22497630.5388594</v>
      </c>
      <c r="Y104" s="67" t="n">
        <f aca="false">N104*5.1890047538</f>
        <v>15601576.0804807</v>
      </c>
      <c r="Z104" s="67" t="n">
        <f aca="false">L104*5.5017049523</f>
        <v>6896054.45837874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high_v2_m!D93+temporary_pension_bonus_high!B93</f>
        <v>33440496.2429012</v>
      </c>
      <c r="G105" s="157" t="n">
        <f aca="false">high_v2_m!E93+temporary_pension_bonus_high!B93</f>
        <v>32033500.7207027</v>
      </c>
      <c r="H105" s="67" t="n">
        <f aca="false">F105-J105</f>
        <v>28592907.8522453</v>
      </c>
      <c r="I105" s="67" t="n">
        <f aca="false">G105-K105</f>
        <v>27331339.9817664</v>
      </c>
      <c r="J105" s="157" t="n">
        <f aca="false">high_v2_m!J93</f>
        <v>4847588.39065593</v>
      </c>
      <c r="K105" s="157" t="n">
        <f aca="false">high_v2_m!K93</f>
        <v>4702160.73893625</v>
      </c>
      <c r="L105" s="67" t="n">
        <f aca="false">H105-I105</f>
        <v>1261567.87047888</v>
      </c>
      <c r="M105" s="67" t="n">
        <f aca="false">J105-K105</f>
        <v>145427.651719677</v>
      </c>
      <c r="N105" s="157" t="n">
        <f aca="false">SUM(high_v5_m!C93:J93)</f>
        <v>3040686.13301074</v>
      </c>
      <c r="O105" s="7"/>
      <c r="P105" s="7"/>
      <c r="Q105" s="67" t="n">
        <f aca="false">I105*5.5017049523</f>
        <v>150368968.530679</v>
      </c>
      <c r="R105" s="67"/>
      <c r="S105" s="67"/>
      <c r="T105" s="7"/>
      <c r="U105" s="7"/>
      <c r="V105" s="67" t="n">
        <f aca="false">K105*5.5017049523</f>
        <v>25869901.0239162</v>
      </c>
      <c r="W105" s="67" t="n">
        <f aca="false">M105*5.5017049523</f>
        <v>800100.031667508</v>
      </c>
      <c r="X105" s="67" t="n">
        <f aca="false">N105*5.1890047538+L105*5.5017049523</f>
        <v>22718908.9996827</v>
      </c>
      <c r="Y105" s="67" t="n">
        <f aca="false">N105*5.1890047538</f>
        <v>15778134.7990065</v>
      </c>
      <c r="Z105" s="67" t="n">
        <f aca="false">L105*5.5017049523</f>
        <v>6940774.2006762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high_v2_m!D94+temporary_pension_bonus_high!B94</f>
        <v>33604473.6281117</v>
      </c>
      <c r="G106" s="155" t="n">
        <f aca="false">high_v2_m!E94+temporary_pension_bonus_high!B94</f>
        <v>32191388.330479</v>
      </c>
      <c r="H106" s="8" t="n">
        <f aca="false">F106-J106</f>
        <v>28686066.8164756</v>
      </c>
      <c r="I106" s="8" t="n">
        <f aca="false">G106-K106</f>
        <v>27420533.723192</v>
      </c>
      <c r="J106" s="155" t="n">
        <f aca="false">high_v2_m!J94</f>
        <v>4918406.81163615</v>
      </c>
      <c r="K106" s="155" t="n">
        <f aca="false">high_v2_m!K94</f>
        <v>4770854.60728706</v>
      </c>
      <c r="L106" s="8" t="n">
        <f aca="false">H106-I106</f>
        <v>1265533.09328362</v>
      </c>
      <c r="M106" s="8" t="n">
        <f aca="false">J106-K106</f>
        <v>147552.204349085</v>
      </c>
      <c r="N106" s="155" t="n">
        <f aca="false">SUM(high_v5_m!C94:J94)</f>
        <v>3651838.34618419</v>
      </c>
      <c r="O106" s="5"/>
      <c r="P106" s="5"/>
      <c r="Q106" s="8" t="n">
        <f aca="false">I106*5.5017049523</f>
        <v>150859686.179594</v>
      </c>
      <c r="R106" s="8"/>
      <c r="S106" s="8"/>
      <c r="T106" s="5"/>
      <c r="U106" s="5"/>
      <c r="V106" s="8" t="n">
        <f aca="false">K106*5.5017049523</f>
        <v>26247834.4196145</v>
      </c>
      <c r="W106" s="8" t="n">
        <f aca="false">M106*5.5017049523</f>
        <v>811788.693390141</v>
      </c>
      <c r="X106" s="8" t="n">
        <f aca="false">N106*5.1890047538+L106*5.5017049523</f>
        <v>25911996.2250769</v>
      </c>
      <c r="Y106" s="8" t="n">
        <f aca="false">N106*5.1890047538</f>
        <v>18949406.5384589</v>
      </c>
      <c r="Z106" s="8" t="n">
        <f aca="false">L106*5.5017049523</f>
        <v>6962589.68661803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high_v2_m!D95+temporary_pension_bonus_high!B95</f>
        <v>33709046.6636998</v>
      </c>
      <c r="G107" s="157" t="n">
        <f aca="false">high_v2_m!E95+temporary_pension_bonus_high!B95</f>
        <v>32291007.309988</v>
      </c>
      <c r="H107" s="67" t="n">
        <f aca="false">F107-J107</f>
        <v>28774852.5536105</v>
      </c>
      <c r="I107" s="67" t="n">
        <f aca="false">G107-K107</f>
        <v>27504839.0232014</v>
      </c>
      <c r="J107" s="157" t="n">
        <f aca="false">high_v2_m!J95</f>
        <v>4934194.11008929</v>
      </c>
      <c r="K107" s="157" t="n">
        <f aca="false">high_v2_m!K95</f>
        <v>4786168.28678661</v>
      </c>
      <c r="L107" s="67" t="n">
        <f aca="false">H107-I107</f>
        <v>1270013.53040912</v>
      </c>
      <c r="M107" s="67" t="n">
        <f aca="false">J107-K107</f>
        <v>148025.82330268</v>
      </c>
      <c r="N107" s="157" t="n">
        <f aca="false">SUM(high_v5_m!C95:J95)</f>
        <v>3023107.41910957</v>
      </c>
      <c r="O107" s="7"/>
      <c r="P107" s="7"/>
      <c r="Q107" s="67" t="n">
        <f aca="false">I107*5.5017049523</f>
        <v>151323509.066161</v>
      </c>
      <c r="R107" s="67"/>
      <c r="S107" s="67"/>
      <c r="T107" s="7"/>
      <c r="U107" s="7"/>
      <c r="V107" s="67" t="n">
        <f aca="false">K107*5.5017049523</f>
        <v>26332085.7659551</v>
      </c>
      <c r="W107" s="67" t="n">
        <f aca="false">M107*5.5017049523</f>
        <v>814394.405132638</v>
      </c>
      <c r="X107" s="67" t="n">
        <f aca="false">N107*5.1890047538+L107*5.5017049523</f>
        <v>22674158.4987474</v>
      </c>
      <c r="Y107" s="67" t="n">
        <f aca="false">N107*5.1890047538</f>
        <v>15686918.7690076</v>
      </c>
      <c r="Z107" s="67" t="n">
        <f aca="false">L107*5.5017049523</f>
        <v>6987239.72973984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high_v2_m!D96+temporary_pension_bonus_high!B96</f>
        <v>33732881.1605277</v>
      </c>
      <c r="G108" s="157" t="n">
        <f aca="false">high_v2_m!E96+temporary_pension_bonus_high!B96</f>
        <v>32314558.9749027</v>
      </c>
      <c r="H108" s="67" t="n">
        <f aca="false">F108-J108</f>
        <v>28739567.2244096</v>
      </c>
      <c r="I108" s="67" t="n">
        <f aca="false">G108-K108</f>
        <v>27471044.4568681</v>
      </c>
      <c r="J108" s="157" t="n">
        <f aca="false">high_v2_m!J96</f>
        <v>4993313.9361181</v>
      </c>
      <c r="K108" s="157" t="n">
        <f aca="false">high_v2_m!K96</f>
        <v>4843514.51803456</v>
      </c>
      <c r="L108" s="67" t="n">
        <f aca="false">H108-I108</f>
        <v>1268522.76754149</v>
      </c>
      <c r="M108" s="67" t="n">
        <f aca="false">J108-K108</f>
        <v>149799.418083544</v>
      </c>
      <c r="N108" s="157" t="n">
        <f aca="false">SUM(high_v5_m!C96:J96)</f>
        <v>2967988.87404914</v>
      </c>
      <c r="O108" s="7"/>
      <c r="P108" s="7"/>
      <c r="Q108" s="67" t="n">
        <f aca="false">I108*5.5017049523</f>
        <v>151137581.333205</v>
      </c>
      <c r="R108" s="67"/>
      <c r="S108" s="67"/>
      <c r="T108" s="7"/>
      <c r="U108" s="7"/>
      <c r="V108" s="67" t="n">
        <f aca="false">K108*5.5017049523</f>
        <v>26647587.8104077</v>
      </c>
      <c r="W108" s="67" t="n">
        <f aca="false">M108*5.5017049523</f>
        <v>824152.200321892</v>
      </c>
      <c r="X108" s="67" t="n">
        <f aca="false">N108*5.1890047538+L108*5.5017049523</f>
        <v>22379946.3689548</v>
      </c>
      <c r="Y108" s="67" t="n">
        <f aca="false">N108*5.1890047538</f>
        <v>15400908.3766665</v>
      </c>
      <c r="Z108" s="67" t="n">
        <f aca="false">L108*5.5017049523</f>
        <v>6979037.99228834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high_v2_m!D97+temporary_pension_bonus_high!B97</f>
        <v>33889861.5995722</v>
      </c>
      <c r="G109" s="157" t="n">
        <f aca="false">high_v2_m!E97+temporary_pension_bonus_high!B97</f>
        <v>32463977.4368903</v>
      </c>
      <c r="H109" s="67" t="n">
        <f aca="false">F109-J109</f>
        <v>28862981.7105532</v>
      </c>
      <c r="I109" s="67" t="n">
        <f aca="false">G109-K109</f>
        <v>27587903.9445419</v>
      </c>
      <c r="J109" s="157" t="n">
        <f aca="false">high_v2_m!J97</f>
        <v>5026879.88901901</v>
      </c>
      <c r="K109" s="157" t="n">
        <f aca="false">high_v2_m!K97</f>
        <v>4876073.49234844</v>
      </c>
      <c r="L109" s="67" t="n">
        <f aca="false">H109-I109</f>
        <v>1275077.76601129</v>
      </c>
      <c r="M109" s="67" t="n">
        <f aca="false">J109-K109</f>
        <v>150806.39667057</v>
      </c>
      <c r="N109" s="157" t="n">
        <f aca="false">SUM(high_v5_m!C97:J97)</f>
        <v>3020751.45137151</v>
      </c>
      <c r="O109" s="7"/>
      <c r="P109" s="7"/>
      <c r="Q109" s="67" t="n">
        <f aca="false">I109*5.5017049523</f>
        <v>151780507.755263</v>
      </c>
      <c r="R109" s="67"/>
      <c r="S109" s="67"/>
      <c r="T109" s="7"/>
      <c r="U109" s="7"/>
      <c r="V109" s="67" t="n">
        <f aca="false">K109*5.5017049523</f>
        <v>26826717.6806322</v>
      </c>
      <c r="W109" s="67" t="n">
        <f aca="false">M109*5.5017049523</f>
        <v>829692.299400991</v>
      </c>
      <c r="X109" s="67" t="n">
        <f aca="false">N109*5.1890047538+L109*5.5017049523</f>
        <v>22689795.301047</v>
      </c>
      <c r="Y109" s="67" t="n">
        <f aca="false">N109*5.1890047538</f>
        <v>15674693.641215</v>
      </c>
      <c r="Z109" s="67" t="n">
        <f aca="false">L109*5.5017049523</f>
        <v>7015101.65983194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high_v2_m!D98+temporary_pension_bonus_high!B98</f>
        <v>34042307.0943529</v>
      </c>
      <c r="G110" s="155" t="n">
        <f aca="false">high_v2_m!E98+temporary_pension_bonus_high!B98</f>
        <v>32611260.4971463</v>
      </c>
      <c r="H110" s="8" t="n">
        <f aca="false">F110-J110</f>
        <v>28921684.082539</v>
      </c>
      <c r="I110" s="8" t="n">
        <f aca="false">G110-K110</f>
        <v>27644256.1756868</v>
      </c>
      <c r="J110" s="155" t="n">
        <f aca="false">high_v2_m!J98</f>
        <v>5120623.01181384</v>
      </c>
      <c r="K110" s="155" t="n">
        <f aca="false">high_v2_m!K98</f>
        <v>4967004.32145943</v>
      </c>
      <c r="L110" s="8" t="n">
        <f aca="false">H110-I110</f>
        <v>1277427.90685219</v>
      </c>
      <c r="M110" s="8" t="n">
        <f aca="false">J110-K110</f>
        <v>153618.690354414</v>
      </c>
      <c r="N110" s="155" t="n">
        <f aca="false">SUM(high_v5_m!C98:J98)</f>
        <v>3784398.13271122</v>
      </c>
      <c r="O110" s="5"/>
      <c r="P110" s="5"/>
      <c r="Q110" s="8" t="n">
        <f aca="false">I110*5.5017049523</f>
        <v>152090541.104426</v>
      </c>
      <c r="R110" s="8"/>
      <c r="S110" s="8"/>
      <c r="T110" s="5"/>
      <c r="U110" s="5"/>
      <c r="V110" s="8" t="n">
        <f aca="false">K110*5.5017049523</f>
        <v>27326992.2734688</v>
      </c>
      <c r="W110" s="8" t="n">
        <f aca="false">M110*5.5017049523</f>
        <v>845164.709488721</v>
      </c>
      <c r="X110" s="8" t="n">
        <f aca="false">N110*5.1890047538+L110*5.5017049523</f>
        <v>26665291.3422453</v>
      </c>
      <c r="Y110" s="8" t="n">
        <f aca="false">N110*5.1890047538</f>
        <v>19637259.9009104</v>
      </c>
      <c r="Z110" s="8" t="n">
        <f aca="false">L110*5.5017049523</f>
        <v>7028031.44133489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high_v2_m!D99+temporary_pension_bonus_high!B99</f>
        <v>34387954.080995</v>
      </c>
      <c r="G111" s="157" t="n">
        <f aca="false">high_v2_m!E99+temporary_pension_bonus_high!B99</f>
        <v>32942124.7709911</v>
      </c>
      <c r="H111" s="67" t="n">
        <f aca="false">F111-J111</f>
        <v>29150103.868863</v>
      </c>
      <c r="I111" s="67" t="n">
        <f aca="false">G111-K111</f>
        <v>27861410.065223</v>
      </c>
      <c r="J111" s="157" t="n">
        <f aca="false">high_v2_m!J99</f>
        <v>5237850.21213205</v>
      </c>
      <c r="K111" s="157" t="n">
        <f aca="false">high_v2_m!K99</f>
        <v>5080714.70576809</v>
      </c>
      <c r="L111" s="67" t="n">
        <f aca="false">H111-I111</f>
        <v>1288693.80363996</v>
      </c>
      <c r="M111" s="67" t="n">
        <f aca="false">J111-K111</f>
        <v>157135.506363962</v>
      </c>
      <c r="N111" s="157" t="n">
        <f aca="false">SUM(high_v5_m!C99:J99)</f>
        <v>3041520.73508163</v>
      </c>
      <c r="O111" s="7"/>
      <c r="P111" s="7"/>
      <c r="Q111" s="67" t="n">
        <f aca="false">I111*5.5017049523</f>
        <v>153285257.733899</v>
      </c>
      <c r="R111" s="67"/>
      <c r="S111" s="67"/>
      <c r="T111" s="7"/>
      <c r="U111" s="7"/>
      <c r="V111" s="67" t="n">
        <f aca="false">K111*5.5017049523</f>
        <v>27952593.2579477</v>
      </c>
      <c r="W111" s="67" t="n">
        <f aca="false">M111*5.5017049523</f>
        <v>864513.193544777</v>
      </c>
      <c r="X111" s="67" t="n">
        <f aca="false">N111*5.1890047538+L111*5.5017049523</f>
        <v>22872478.6346041</v>
      </c>
      <c r="Y111" s="67" t="n">
        <f aca="false">N111*5.1890047538</f>
        <v>15782465.5531198</v>
      </c>
      <c r="Z111" s="67" t="n">
        <f aca="false">L111*5.5017049523</f>
        <v>7090013.08148431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high_v2_m!D100+temporary_pension_bonus_high!B100</f>
        <v>34584131.2419814</v>
      </c>
      <c r="G112" s="157" t="n">
        <f aca="false">high_v2_m!E100+temporary_pension_bonus_high!B100</f>
        <v>33129080.62147</v>
      </c>
      <c r="H112" s="67" t="n">
        <f aca="false">F112-J112</f>
        <v>29271360.6438009</v>
      </c>
      <c r="I112" s="67" t="n">
        <f aca="false">G112-K112</f>
        <v>27975693.1412348</v>
      </c>
      <c r="J112" s="157" t="n">
        <f aca="false">high_v2_m!J100</f>
        <v>5312770.59818053</v>
      </c>
      <c r="K112" s="157" t="n">
        <f aca="false">high_v2_m!K100</f>
        <v>5153387.48023511</v>
      </c>
      <c r="L112" s="67" t="n">
        <f aca="false">H112-I112</f>
        <v>1295667.50256604</v>
      </c>
      <c r="M112" s="67" t="n">
        <f aca="false">J112-K112</f>
        <v>159383.117945417</v>
      </c>
      <c r="N112" s="157" t="n">
        <f aca="false">SUM(high_v5_m!C100:J100)</f>
        <v>2989820.11931441</v>
      </c>
      <c r="O112" s="7"/>
      <c r="P112" s="7"/>
      <c r="Q112" s="67" t="n">
        <f aca="false">I112*5.5017049523</f>
        <v>153914009.499157</v>
      </c>
      <c r="R112" s="67"/>
      <c r="S112" s="67"/>
      <c r="T112" s="7"/>
      <c r="U112" s="7"/>
      <c r="V112" s="67" t="n">
        <f aca="false">K112*5.5017049523</f>
        <v>28352417.4211303</v>
      </c>
      <c r="W112" s="67" t="n">
        <f aca="false">M112*5.5017049523</f>
        <v>876878.889313315</v>
      </c>
      <c r="X112" s="67" t="n">
        <f aca="false">N112*5.1890047538+L112*5.5017049523</f>
        <v>22642571.1275311</v>
      </c>
      <c r="Y112" s="67" t="n">
        <f aca="false">N112*5.1890047538</f>
        <v>15514190.8121293</v>
      </c>
      <c r="Z112" s="67" t="n">
        <f aca="false">L112*5.5017049523</f>
        <v>7128380.31540177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high_v2_m!D101+temporary_pension_bonus_high!B101</f>
        <v>34767839.4691342</v>
      </c>
      <c r="G113" s="157" t="n">
        <f aca="false">high_v2_m!E101+temporary_pension_bonus_high!B101</f>
        <v>33305992.7186818</v>
      </c>
      <c r="H113" s="67" t="n">
        <f aca="false">F113-J113</f>
        <v>29336662.1881601</v>
      </c>
      <c r="I113" s="67" t="n">
        <f aca="false">G113-K113</f>
        <v>28037750.756137</v>
      </c>
      <c r="J113" s="157" t="n">
        <f aca="false">high_v2_m!J101</f>
        <v>5431177.28097408</v>
      </c>
      <c r="K113" s="157" t="n">
        <f aca="false">high_v2_m!K101</f>
        <v>5268241.96254486</v>
      </c>
      <c r="L113" s="67" t="n">
        <f aca="false">H113-I113</f>
        <v>1298911.4320231</v>
      </c>
      <c r="M113" s="67" t="n">
        <f aca="false">J113-K113</f>
        <v>162935.318429222</v>
      </c>
      <c r="N113" s="157" t="n">
        <f aca="false">SUM(high_v5_m!C101:J101)</f>
        <v>2952370.65617853</v>
      </c>
      <c r="O113" s="7"/>
      <c r="P113" s="7"/>
      <c r="Q113" s="67" t="n">
        <f aca="false">I113*5.5017049523</f>
        <v>154255432.186392</v>
      </c>
      <c r="R113" s="67"/>
      <c r="S113" s="67"/>
      <c r="T113" s="7"/>
      <c r="U113" s="7"/>
      <c r="V113" s="67" t="n">
        <f aca="false">K113*5.5017049523</f>
        <v>28984312.8952477</v>
      </c>
      <c r="W113" s="67" t="n">
        <f aca="false">M113*5.5017049523</f>
        <v>896422.04830663</v>
      </c>
      <c r="X113" s="67" t="n">
        <f aca="false">N113*5.1890047538+L113*5.5017049523</f>
        <v>22466092.8280506</v>
      </c>
      <c r="Y113" s="67" t="n">
        <f aca="false">N113*5.1890047538</f>
        <v>15319865.36989</v>
      </c>
      <c r="Z113" s="67" t="n">
        <f aca="false">L113*5.5017049523</f>
        <v>7146227.4581606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high_v2_m!D102+temporary_pension_bonus_high!B102</f>
        <v>34884007.1874431</v>
      </c>
      <c r="G114" s="155" t="n">
        <f aca="false">high_v2_m!E102+temporary_pension_bonus_high!B102</f>
        <v>33417039.4782772</v>
      </c>
      <c r="H114" s="8" t="n">
        <f aca="false">F114-J114</f>
        <v>29371690.0702441</v>
      </c>
      <c r="I114" s="8" t="n">
        <f aca="false">G114-K114</f>
        <v>28070091.8745942</v>
      </c>
      <c r="J114" s="155" t="n">
        <f aca="false">high_v2_m!J102</f>
        <v>5512317.11719897</v>
      </c>
      <c r="K114" s="155" t="n">
        <f aca="false">high_v2_m!K102</f>
        <v>5346947.603683</v>
      </c>
      <c r="L114" s="8" t="n">
        <f aca="false">H114-I114</f>
        <v>1301598.19564993</v>
      </c>
      <c r="M114" s="8" t="n">
        <f aca="false">J114-K114</f>
        <v>165369.513515971</v>
      </c>
      <c r="N114" s="155" t="n">
        <f aca="false">SUM(high_v5_m!C102:J102)</f>
        <v>3672597.12233195</v>
      </c>
      <c r="O114" s="5"/>
      <c r="P114" s="5"/>
      <c r="Q114" s="8" t="n">
        <f aca="false">I114*5.5017049523</f>
        <v>154433363.477971</v>
      </c>
      <c r="R114" s="8"/>
      <c r="S114" s="8"/>
      <c r="T114" s="5"/>
      <c r="U114" s="5"/>
      <c r="V114" s="8" t="n">
        <f aca="false">K114*5.5017049523</f>
        <v>29417328.1108714</v>
      </c>
      <c r="W114" s="8" t="n">
        <f aca="false">M114*5.5017049523</f>
        <v>909814.271470258</v>
      </c>
      <c r="X114" s="8" t="n">
        <f aca="false">N114*5.1890047538+L114*5.5017049523</f>
        <v>26218133.1654846</v>
      </c>
      <c r="Y114" s="8" t="n">
        <f aca="false">N114*5.1890047538</f>
        <v>19057123.9265727</v>
      </c>
      <c r="Z114" s="8" t="n">
        <f aca="false">L114*5.5017049523</f>
        <v>7161009.23891194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high_v2_m!D103+temporary_pension_bonus_high!B103</f>
        <v>35011101.2908003</v>
      </c>
      <c r="G115" s="157" t="n">
        <f aca="false">high_v2_m!E103+temporary_pension_bonus_high!B103</f>
        <v>33538771.0751492</v>
      </c>
      <c r="H115" s="67" t="n">
        <f aca="false">F115-J115</f>
        <v>29452045.0477378</v>
      </c>
      <c r="I115" s="67" t="n">
        <f aca="false">G115-K115</f>
        <v>28146486.5193785</v>
      </c>
      <c r="J115" s="157" t="n">
        <f aca="false">high_v2_m!J103</f>
        <v>5559056.24306255</v>
      </c>
      <c r="K115" s="157" t="n">
        <f aca="false">high_v2_m!K103</f>
        <v>5392284.55577067</v>
      </c>
      <c r="L115" s="67" t="n">
        <f aca="false">H115-I115</f>
        <v>1305558.52835922</v>
      </c>
      <c r="M115" s="67" t="n">
        <f aca="false">J115-K115</f>
        <v>166771.687291877</v>
      </c>
      <c r="N115" s="157" t="n">
        <f aca="false">SUM(high_v5_m!C103:J103)</f>
        <v>2919299.68172948</v>
      </c>
      <c r="O115" s="7"/>
      <c r="P115" s="7"/>
      <c r="Q115" s="67" t="n">
        <f aca="false">I115*5.5017049523</f>
        <v>154853664.27351</v>
      </c>
      <c r="R115" s="67"/>
      <c r="S115" s="67"/>
      <c r="T115" s="7"/>
      <c r="U115" s="7"/>
      <c r="V115" s="67" t="n">
        <f aca="false">K115*5.5017049523</f>
        <v>29666758.6446943</v>
      </c>
      <c r="W115" s="67" t="n">
        <f aca="false">M115*5.5017049523</f>
        <v>917528.617877149</v>
      </c>
      <c r="X115" s="67" t="n">
        <f aca="false">N115*5.1890047538+L115*5.5017049523</f>
        <v>22331057.7472525</v>
      </c>
      <c r="Y115" s="67" t="n">
        <f aca="false">N115*5.1890047538</f>
        <v>15148259.9262611</v>
      </c>
      <c r="Z115" s="67" t="n">
        <f aca="false">L115*5.5017049523</f>
        <v>7182797.8209914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high_v2_m!D104+temporary_pension_bonus_high!B104</f>
        <v>35186120.371973</v>
      </c>
      <c r="G116" s="157" t="n">
        <f aca="false">high_v2_m!E104+temporary_pension_bonus_high!B104</f>
        <v>33707003.0125742</v>
      </c>
      <c r="H116" s="67" t="n">
        <f aca="false">F116-J116</f>
        <v>29509996.1123717</v>
      </c>
      <c r="I116" s="67" t="n">
        <f aca="false">G116-K116</f>
        <v>28201162.4807609</v>
      </c>
      <c r="J116" s="157" t="n">
        <f aca="false">high_v2_m!J104</f>
        <v>5676124.25960128</v>
      </c>
      <c r="K116" s="157" t="n">
        <f aca="false">high_v2_m!K104</f>
        <v>5505840.53181324</v>
      </c>
      <c r="L116" s="67" t="n">
        <f aca="false">H116-I116</f>
        <v>1308833.63161078</v>
      </c>
      <c r="M116" s="67" t="n">
        <f aca="false">J116-K116</f>
        <v>170283.72778804</v>
      </c>
      <c r="N116" s="157" t="n">
        <f aca="false">SUM(high_v5_m!C104:J104)</f>
        <v>2860058.30528308</v>
      </c>
      <c r="O116" s="7"/>
      <c r="P116" s="7"/>
      <c r="Q116" s="67" t="n">
        <f aca="false">I116*5.5017049523</f>
        <v>155154475.281019</v>
      </c>
      <c r="R116" s="67"/>
      <c r="S116" s="67"/>
      <c r="T116" s="7"/>
      <c r="U116" s="7"/>
      <c r="V116" s="67" t="n">
        <f aca="false">K116*5.5017049523</f>
        <v>30291510.120451</v>
      </c>
      <c r="W116" s="67" t="n">
        <f aca="false">M116*5.5017049523</f>
        <v>936850.828467562</v>
      </c>
      <c r="X116" s="67" t="n">
        <f aca="false">N116*5.1890047538+L116*5.5017049523</f>
        <v>22041672.6150289</v>
      </c>
      <c r="Y116" s="67" t="n">
        <f aca="false">N116*5.1890047538</f>
        <v>14840856.1422591</v>
      </c>
      <c r="Z116" s="67" t="n">
        <f aca="false">L116*5.5017049523</f>
        <v>7200816.47276983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high_v2_m!D105+temporary_pension_bonus_high!B105</f>
        <v>35566282.7642452</v>
      </c>
      <c r="G117" s="157" t="n">
        <f aca="false">high_v2_m!E105+temporary_pension_bonus_high!B105</f>
        <v>34069916.8136666</v>
      </c>
      <c r="H117" s="67" t="n">
        <f aca="false">F117-J117</f>
        <v>29778259.1520478</v>
      </c>
      <c r="I117" s="67" t="n">
        <f aca="false">G117-K117</f>
        <v>28455533.9098351</v>
      </c>
      <c r="J117" s="157" t="n">
        <f aca="false">high_v2_m!J105</f>
        <v>5788023.61219744</v>
      </c>
      <c r="K117" s="157" t="n">
        <f aca="false">high_v2_m!K105</f>
        <v>5614382.90383152</v>
      </c>
      <c r="L117" s="67" t="n">
        <f aca="false">H117-I117</f>
        <v>1322725.2422127</v>
      </c>
      <c r="M117" s="67" t="n">
        <f aca="false">J117-K117</f>
        <v>173640.708365925</v>
      </c>
      <c r="N117" s="157" t="n">
        <f aca="false">SUM(high_v5_m!C105:J105)</f>
        <v>2820840.92796933</v>
      </c>
      <c r="O117" s="7"/>
      <c r="P117" s="7"/>
      <c r="Q117" s="67" t="n">
        <f aca="false">I117*5.5017049523</f>
        <v>156553951.83208</v>
      </c>
      <c r="R117" s="67"/>
      <c r="S117" s="67"/>
      <c r="T117" s="7"/>
      <c r="U117" s="7"/>
      <c r="V117" s="67" t="n">
        <f aca="false">K117*5.5017049523</f>
        <v>30888678.2261183</v>
      </c>
      <c r="W117" s="67" t="n">
        <f aca="false">M117*5.5017049523</f>
        <v>955319.945137688</v>
      </c>
      <c r="X117" s="67" t="n">
        <f aca="false">N117*5.1890047538+L117*5.5017049523</f>
        <v>21914601.0005603</v>
      </c>
      <c r="Y117" s="67" t="n">
        <f aca="false">N117*5.1890047538</f>
        <v>14637356.9849464</v>
      </c>
      <c r="Z117" s="67" t="n">
        <f aca="false">L117*5.5017049523</f>
        <v>7277244.01561382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selection pane="topLeft" activeCell="N14" activeCellId="0" sqref="N14"/>
    </sheetView>
  </sheetViews>
  <sheetFormatPr defaultColWidth="9.0937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160</v>
      </c>
      <c r="G1" s="137" t="s">
        <v>161</v>
      </c>
      <c r="H1" s="135"/>
      <c r="I1" s="135"/>
      <c r="J1" s="138" t="s">
        <v>162</v>
      </c>
      <c r="K1" s="138" t="s">
        <v>163</v>
      </c>
      <c r="L1" s="135"/>
      <c r="M1" s="139"/>
      <c r="N1" s="140" t="s">
        <v>164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165</v>
      </c>
      <c r="G2" s="138" t="s">
        <v>166</v>
      </c>
      <c r="H2" s="135"/>
      <c r="I2" s="135"/>
      <c r="J2" s="140"/>
      <c r="K2" s="140"/>
      <c r="L2" s="135"/>
      <c r="M2" s="139"/>
      <c r="N2" s="140" t="s">
        <v>167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1.75" hidden="false" customHeight="true" outlineLevel="0" collapsed="false">
      <c r="A3" s="142" t="s">
        <v>168</v>
      </c>
      <c r="B3" s="143"/>
      <c r="C3" s="142" t="s">
        <v>169</v>
      </c>
      <c r="D3" s="142" t="s">
        <v>170</v>
      </c>
      <c r="E3" s="142" t="s">
        <v>171</v>
      </c>
      <c r="F3" s="144" t="s">
        <v>172</v>
      </c>
      <c r="G3" s="144" t="s">
        <v>173</v>
      </c>
      <c r="H3" s="142" t="s">
        <v>174</v>
      </c>
      <c r="I3" s="142" t="s">
        <v>175</v>
      </c>
      <c r="J3" s="144" t="s">
        <v>176</v>
      </c>
      <c r="K3" s="144" t="s">
        <v>177</v>
      </c>
      <c r="L3" s="142" t="s">
        <v>178</v>
      </c>
      <c r="M3" s="145" t="s">
        <v>179</v>
      </c>
      <c r="N3" s="144" t="s">
        <v>180</v>
      </c>
      <c r="O3" s="142" t="s">
        <v>181</v>
      </c>
      <c r="P3" s="143" t="s">
        <v>182</v>
      </c>
      <c r="Q3" s="142" t="s">
        <v>183</v>
      </c>
      <c r="R3" s="142" t="s">
        <v>184</v>
      </c>
      <c r="S3" s="142" t="s">
        <v>185</v>
      </c>
      <c r="T3" s="142" t="s">
        <v>186</v>
      </c>
      <c r="U3" s="143" t="s">
        <v>187</v>
      </c>
      <c r="V3" s="142" t="s">
        <v>188</v>
      </c>
      <c r="W3" s="142" t="s">
        <v>189</v>
      </c>
      <c r="X3" s="142" t="s">
        <v>190</v>
      </c>
      <c r="Y3" s="142" t="s">
        <v>191</v>
      </c>
      <c r="Z3" s="142" t="s">
        <v>192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193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194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195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low_v2_m!B2+temporary_pension_bonus_low!B2</f>
        <v>17715091.2971215</v>
      </c>
      <c r="G14" s="154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low_v2_m!J2</f>
        <v>0</v>
      </c>
      <c r="K14" s="155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low_v2_m!B3+temporary_pension_bonus_low!B3</f>
        <v>20422747.1350974</v>
      </c>
      <c r="G15" s="156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low_v2_m!J3</f>
        <v>0</v>
      </c>
      <c r="K15" s="157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6" t="n">
        <f aca="false">low_v2_m!B4+temporary_pension_bonus_low!B4</f>
        <v>19803746.8364793</v>
      </c>
      <c r="G16" s="156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low_v2_m!J4</f>
        <v>0</v>
      </c>
      <c r="K16" s="157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SUM(low_v5_m!C4:J4)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6" t="n">
        <f aca="false">low_v2_m!B5+temporary_pension_bonus_low!B5</f>
        <v>21428421.3166265</v>
      </c>
      <c r="G17" s="156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low_v2_m!J5</f>
        <v>0</v>
      </c>
      <c r="K17" s="157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SUM(low_v5_m!C5:J5)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low_v2_m!B6+temporary_pension_bonus_low!B6</f>
        <v>18797781.9121755</v>
      </c>
      <c r="G18" s="154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low_v2_m!J6</f>
        <v>0</v>
      </c>
      <c r="K18" s="155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SUM(low_v5_m!C6:J6)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low_v2_m!B7+temporary_pension_bonus_low!B7</f>
        <v>19382726.6633888</v>
      </c>
      <c r="G19" s="156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low_v2_m!J7</f>
        <v>0</v>
      </c>
      <c r="K19" s="157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SUM(low_v5_m!C7:J7)</f>
        <v>2828183.68633319</v>
      </c>
      <c r="O19" s="158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low_v2_m!D8+temporary_pension_bonus_low!B8</f>
        <v>18504303.1925063</v>
      </c>
      <c r="G20" s="157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low_v2_m!J8</f>
        <v>0</v>
      </c>
      <c r="K20" s="157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SUM(low_v5_m!C8:J8)</f>
        <v>2477813.00409058</v>
      </c>
      <c r="O20" s="158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low_v2_m!D9+temporary_pension_bonus_low!B9</f>
        <v>20255770.5244998</v>
      </c>
      <c r="G21" s="157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low_v2_m!J9</f>
        <v>37448.2927964077</v>
      </c>
      <c r="K21" s="157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SUM(low_v5_m!C9:J9)</f>
        <v>3910348.4398605</v>
      </c>
      <c r="O21" s="158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low_v2_m!D10+temporary_pension_bonus_low!B10</f>
        <v>19378703.2560285</v>
      </c>
      <c r="G22" s="155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low_v2_m!J10</f>
        <v>68744.4841315014</v>
      </c>
      <c r="K22" s="155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SUM(low_v5_m!C10:J10)</f>
        <v>4299591.36744104</v>
      </c>
      <c r="O22" s="159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low_v2_m!D11+temporary_pension_bonus_low!B11</f>
        <v>20711369.2321363</v>
      </c>
      <c r="G23" s="157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low_v2_m!J11</f>
        <v>105406.410376622</v>
      </c>
      <c r="K23" s="157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SUM(low_v5_m!C11:J11)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low_v2_m!D12+temporary_pension_bonus_low!B12</f>
        <v>19898364.4949312</v>
      </c>
      <c r="G24" s="157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low_v2_m!J12</f>
        <v>153068.271140567</v>
      </c>
      <c r="K24" s="157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SUM(low_v5_m!C12:J12)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low_v2_m!D13+temporary_pension_bonus_low!B13</f>
        <v>21659293.0983671</v>
      </c>
      <c r="G25" s="157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low_v2_m!J13</f>
        <v>195716.984291222</v>
      </c>
      <c r="K25" s="157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SUM(low_v5_m!C13:J13)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low_v2_m!D14+temporary_pension_bonus_low!B14</f>
        <v>20174391.2627902</v>
      </c>
      <c r="G26" s="155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low_v2_m!J14</f>
        <v>199621.10106806</v>
      </c>
      <c r="K26" s="155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low_v2_m!D15+temporary_pension_bonus_low!B15</f>
        <v>20313980.7774135</v>
      </c>
      <c r="G27" s="157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low_v2_m!J15</f>
        <v>217761.898580891</v>
      </c>
      <c r="K27" s="157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low_v2_m!D16+temporary_pension_bonus_low!B16</f>
        <v>19050994.9160723</v>
      </c>
      <c r="G28" s="157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low_v2_m!J16</f>
        <v>235047.123224172</v>
      </c>
      <c r="K28" s="157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low_v2_m!D17+temporary_pension_bonus_low!B17</f>
        <v>17490439.3900688</v>
      </c>
      <c r="G29" s="157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low_v2_m!J17</f>
        <v>240391.322037069</v>
      </c>
      <c r="K29" s="157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low_v2_m!D18+temporary_pension_bonus_low!B18</f>
        <v>17349305.2240575</v>
      </c>
      <c r="G30" s="155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low_v2_m!J18</f>
        <v>195752.530770185</v>
      </c>
      <c r="K30" s="155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low_v2_m!D19+temporary_pension_bonus_low!B19</f>
        <v>17520986.5839201</v>
      </c>
      <c r="G31" s="157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low_v2_m!J19</f>
        <v>200857.994505559</v>
      </c>
      <c r="K31" s="157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low_v2_m!D20+temporary_pension_bonus_low!B20</f>
        <v>17904199.2173535</v>
      </c>
      <c r="G32" s="157" t="n">
        <f aca="false">low_v2_m!E20+temporary_pension_bonus_low!B20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low_v2_m!J20</f>
        <v>191856.994735014</v>
      </c>
      <c r="K32" s="157" t="n">
        <f aca="false">low_v2_m!K20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SUM(low_v5_m!C20:J20)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low_v2_m!D21+temporary_pension_bonus_low!B21</f>
        <v>17688054.0045183</v>
      </c>
      <c r="G33" s="157" t="n">
        <f aca="false">low_v2_m!E21+temporary_pension_bonus_low!B21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57" t="n">
        <f aca="false">low_v2_m!J21</f>
        <v>206664.82215155</v>
      </c>
      <c r="K33" s="157" t="n">
        <f aca="false">low_v2_m!K21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57" t="n">
        <f aca="false">SUM(low_v5_m!C21:J21)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low_v2_m!D22+temporary_pension_bonus_low!B22</f>
        <v>20184106.3554974</v>
      </c>
      <c r="G34" s="155" t="n">
        <f aca="false">low_v2_m!E22+temporary_pension_bonus_low!B22</f>
        <v>19460564.4033903</v>
      </c>
      <c r="H34" s="8" t="n">
        <f aca="false">F34-J34</f>
        <v>19950478.246081</v>
      </c>
      <c r="I34" s="8" t="n">
        <f aca="false">G34-K34</f>
        <v>19233945.1372564</v>
      </c>
      <c r="J34" s="155" t="n">
        <f aca="false">low_v2_m!J22</f>
        <v>233628.109416372</v>
      </c>
      <c r="K34" s="155" t="n">
        <f aca="false">low_v2_m!K22</f>
        <v>226619.266133881</v>
      </c>
      <c r="L34" s="8" t="n">
        <f aca="false">H34-I34</f>
        <v>716533.108824585</v>
      </c>
      <c r="M34" s="8" t="n">
        <f aca="false">J34-K34</f>
        <v>7008.84328249117</v>
      </c>
      <c r="N34" s="155" t="n">
        <f aca="false">SUM(low_v5_m!C22:J22)</f>
        <v>3828971.76732306</v>
      </c>
      <c r="O34" s="5"/>
      <c r="P34" s="5"/>
      <c r="Q34" s="8" t="n">
        <f aca="false">I34*5.5017049523</f>
        <v>105819491.21391</v>
      </c>
      <c r="R34" s="8"/>
      <c r="S34" s="8"/>
      <c r="T34" s="5"/>
      <c r="U34" s="5"/>
      <c r="V34" s="8" t="n">
        <f aca="false">K34*5.5017049523</f>
        <v>1246792.33877536</v>
      </c>
      <c r="W34" s="8" t="n">
        <f aca="false">M34*5.5017049523</f>
        <v>38560.5877971763</v>
      </c>
      <c r="X34" s="8" t="n">
        <f aca="false">N34*5.1890047538+L34*5.5017049523</f>
        <v>23810706.4561125</v>
      </c>
      <c r="Y34" s="8" t="n">
        <f aca="false">N34*5.1890047538</f>
        <v>19868552.7028054</v>
      </c>
      <c r="Z34" s="8" t="n">
        <f aca="false">L34*5.5017049523</f>
        <v>3942153.75330713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low_v2_m!D23+temporary_pension_bonus_low!B23</f>
        <v>18738225.555297</v>
      </c>
      <c r="G35" s="157" t="n">
        <f aca="false">low_v2_m!E23+temporary_pension_bonus_low!B23</f>
        <v>17998688.5793197</v>
      </c>
      <c r="H35" s="67" t="n">
        <f aca="false">F35-J35</f>
        <v>18456413.2735214</v>
      </c>
      <c r="I35" s="67" t="n">
        <f aca="false">G35-K35</f>
        <v>17725330.6659974</v>
      </c>
      <c r="J35" s="157" t="n">
        <f aca="false">low_v2_m!J23</f>
        <v>281812.281775581</v>
      </c>
      <c r="K35" s="157" t="n">
        <f aca="false">low_v2_m!K23</f>
        <v>273357.913322313</v>
      </c>
      <c r="L35" s="67" t="n">
        <f aca="false">H35-I35</f>
        <v>731082.607524056</v>
      </c>
      <c r="M35" s="67" t="n">
        <f aca="false">J35-K35</f>
        <v>8454.36845326744</v>
      </c>
      <c r="N35" s="157" t="n">
        <f aca="false">SUM(low_v5_m!C23:J23)</f>
        <v>3299507.06631922</v>
      </c>
      <c r="O35" s="7"/>
      <c r="P35" s="7"/>
      <c r="Q35" s="67" t="n">
        <f aca="false">I35*5.5017049523</f>
        <v>97519539.5062728</v>
      </c>
      <c r="R35" s="67"/>
      <c r="S35" s="67"/>
      <c r="T35" s="7"/>
      <c r="U35" s="7"/>
      <c r="V35" s="67" t="n">
        <f aca="false">K35*5.5017049523</f>
        <v>1503934.58547577</v>
      </c>
      <c r="W35" s="67" t="n">
        <f aca="false">M35*5.5017049523</f>
        <v>46513.4407879104</v>
      </c>
      <c r="X35" s="67" t="n">
        <f aca="false">N35*5.1890047538+L35*5.5017049523</f>
        <v>21143358.6546826</v>
      </c>
      <c r="Y35" s="67" t="n">
        <f aca="false">N35*5.1890047538</f>
        <v>17121157.8523271</v>
      </c>
      <c r="Z35" s="67" t="n">
        <f aca="false">L35*5.5017049523</f>
        <v>4022200.8023555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low_v2_m!D24+temporary_pension_bonus_low!B24</f>
        <v>18322502.9988522</v>
      </c>
      <c r="G36" s="157" t="n">
        <f aca="false">low_v2_m!E24+temporary_pension_bonus_low!B24</f>
        <v>17597154.7228792</v>
      </c>
      <c r="H36" s="67" t="n">
        <f aca="false">F36-J36</f>
        <v>18039584.2712492</v>
      </c>
      <c r="I36" s="67" t="n">
        <f aca="false">G36-K36</f>
        <v>17322723.5571042</v>
      </c>
      <c r="J36" s="157" t="n">
        <f aca="false">low_v2_m!J24</f>
        <v>282918.72760305</v>
      </c>
      <c r="K36" s="157" t="n">
        <f aca="false">low_v2_m!K24</f>
        <v>274431.165774958</v>
      </c>
      <c r="L36" s="67" t="n">
        <f aca="false">H36-I36</f>
        <v>716860.714144982</v>
      </c>
      <c r="M36" s="67" t="n">
        <f aca="false">J36-K36</f>
        <v>8487.56182809151</v>
      </c>
      <c r="N36" s="157" t="n">
        <f aca="false">SUM(low_v5_m!C24:J24)</f>
        <v>3194656.02040637</v>
      </c>
      <c r="O36" s="7"/>
      <c r="P36" s="7"/>
      <c r="Q36" s="67" t="n">
        <f aca="false">I36*5.5017049523</f>
        <v>95304513.981444</v>
      </c>
      <c r="R36" s="67"/>
      <c r="S36" s="67"/>
      <c r="T36" s="7"/>
      <c r="U36" s="7"/>
      <c r="V36" s="67" t="n">
        <f aca="false">K36*5.5017049523</f>
        <v>1509839.30380955</v>
      </c>
      <c r="W36" s="67" t="n">
        <f aca="false">M36*5.5017049523</f>
        <v>46696.0609425635</v>
      </c>
      <c r="X36" s="67" t="n">
        <f aca="false">N36*5.1890047538+L36*5.5017049523</f>
        <v>20521041.4177652</v>
      </c>
      <c r="Y36" s="67" t="n">
        <f aca="false">N36*5.1890047538</f>
        <v>16577085.2766444</v>
      </c>
      <c r="Z36" s="67" t="n">
        <f aca="false">L36*5.5017049523</f>
        <v>3943956.14112076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low_v2_m!D25+temporary_pension_bonus_low!B25</f>
        <v>18375218.1280684</v>
      </c>
      <c r="G37" s="157" t="n">
        <f aca="false">low_v2_m!E25+temporary_pension_bonus_low!B25</f>
        <v>17646736.4673287</v>
      </c>
      <c r="H37" s="67" t="n">
        <f aca="false">F37-J37</f>
        <v>18062720.6299194</v>
      </c>
      <c r="I37" s="67" t="n">
        <f aca="false">G37-K37</f>
        <v>17343613.8941241</v>
      </c>
      <c r="J37" s="157" t="n">
        <f aca="false">low_v2_m!J25</f>
        <v>312497.498149009</v>
      </c>
      <c r="K37" s="157" t="n">
        <f aca="false">low_v2_m!K25</f>
        <v>303122.573204539</v>
      </c>
      <c r="L37" s="67" t="n">
        <f aca="false">H37-I37</f>
        <v>719106.735795297</v>
      </c>
      <c r="M37" s="67" t="n">
        <f aca="false">J37-K37</f>
        <v>9374.92494447023</v>
      </c>
      <c r="N37" s="157" t="n">
        <f aca="false">SUM(low_v5_m!C25:J25)</f>
        <v>3251075.11087226</v>
      </c>
      <c r="O37" s="7"/>
      <c r="P37" s="7"/>
      <c r="Q37" s="67" t="n">
        <f aca="false">I37*5.5017049523</f>
        <v>95419446.4520818</v>
      </c>
      <c r="R37" s="67"/>
      <c r="S37" s="67"/>
      <c r="T37" s="7"/>
      <c r="U37" s="7"/>
      <c r="V37" s="67" t="n">
        <f aca="false">K37*5.5017049523</f>
        <v>1667690.96215333</v>
      </c>
      <c r="W37" s="67" t="n">
        <f aca="false">M37*5.5017049523</f>
        <v>51578.0709944327</v>
      </c>
      <c r="X37" s="67" t="n">
        <f aca="false">N37*5.1890047538+L37*5.5017049523</f>
        <v>20826157.2948343</v>
      </c>
      <c r="Y37" s="67" t="n">
        <f aca="false">N37*5.1890047538</f>
        <v>16869844.205277</v>
      </c>
      <c r="Z37" s="67" t="n">
        <f aca="false">L37*5.5017049523</f>
        <v>3956313.08955727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low_v2_m!D26+temporary_pension_bonus_low!B26</f>
        <v>18522659.4637505</v>
      </c>
      <c r="G38" s="155" t="n">
        <f aca="false">low_v2_m!E26+temporary_pension_bonus_low!B26</f>
        <v>17785158.6783475</v>
      </c>
      <c r="H38" s="8" t="n">
        <f aca="false">F38-J38</f>
        <v>18182802.9635788</v>
      </c>
      <c r="I38" s="8" t="n">
        <f aca="false">G38-K38</f>
        <v>17455497.8731809</v>
      </c>
      <c r="J38" s="155" t="n">
        <f aca="false">low_v2_m!J26</f>
        <v>339856.500171718</v>
      </c>
      <c r="K38" s="155" t="n">
        <f aca="false">low_v2_m!K26</f>
        <v>329660.805166566</v>
      </c>
      <c r="L38" s="8" t="n">
        <f aca="false">H38-I38</f>
        <v>727305.090397902</v>
      </c>
      <c r="M38" s="8" t="n">
        <f aca="false">J38-K38</f>
        <v>10195.6950051516</v>
      </c>
      <c r="N38" s="155" t="n">
        <f aca="false">SUM(low_v5_m!C26:J26)</f>
        <v>3816140.9184183</v>
      </c>
      <c r="O38" s="5"/>
      <c r="P38" s="5"/>
      <c r="Q38" s="8" t="n">
        <f aca="false">I38*5.5017049523</f>
        <v>96034999.0937416</v>
      </c>
      <c r="R38" s="8"/>
      <c r="S38" s="8"/>
      <c r="T38" s="5"/>
      <c r="U38" s="5"/>
      <c r="V38" s="8" t="n">
        <f aca="false">K38*5.5017049523</f>
        <v>1813696.4843641</v>
      </c>
      <c r="W38" s="8" t="n">
        <f aca="false">M38*5.5017049523</f>
        <v>56093.7057019827</v>
      </c>
      <c r="X38" s="8" t="n">
        <f aca="false">N38*5.1890047538+L38*5.5017049523</f>
        <v>23803391.3845184</v>
      </c>
      <c r="Y38" s="8" t="n">
        <f aca="false">N38*5.1890047538</f>
        <v>19801973.3668432</v>
      </c>
      <c r="Z38" s="8" t="n">
        <f aca="false">L38*5.5017049523</f>
        <v>4001418.01767514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low_v2_m!D27+temporary_pension_bonus_low!B27</f>
        <v>19081965.6852716</v>
      </c>
      <c r="G39" s="157" t="n">
        <f aca="false">low_v2_m!E27+temporary_pension_bonus_low!B27</f>
        <v>18321014.6379186</v>
      </c>
      <c r="H39" s="67" t="n">
        <f aca="false">F39-J39</f>
        <v>18725409.7287526</v>
      </c>
      <c r="I39" s="67" t="n">
        <f aca="false">G39-K39</f>
        <v>17975155.3600952</v>
      </c>
      <c r="J39" s="157" t="n">
        <f aca="false">low_v2_m!J27</f>
        <v>356555.956518981</v>
      </c>
      <c r="K39" s="157" t="n">
        <f aca="false">low_v2_m!K27</f>
        <v>345859.277823412</v>
      </c>
      <c r="L39" s="67" t="n">
        <f aca="false">H39-I39</f>
        <v>750254.368657447</v>
      </c>
      <c r="M39" s="67" t="n">
        <f aca="false">J39-K39</f>
        <v>10696.6786955695</v>
      </c>
      <c r="N39" s="157" t="n">
        <f aca="false">SUM(low_v5_m!C27:J27)</f>
        <v>3304172.07752514</v>
      </c>
      <c r="O39" s="7"/>
      <c r="P39" s="7"/>
      <c r="Q39" s="67" t="n">
        <f aca="false">I39*5.5017049523</f>
        <v>98894001.2629976</v>
      </c>
      <c r="R39" s="67"/>
      <c r="S39" s="67"/>
      <c r="T39" s="7"/>
      <c r="U39" s="7"/>
      <c r="V39" s="67" t="n">
        <f aca="false">K39*5.5017049523</f>
        <v>1902815.70159997</v>
      </c>
      <c r="W39" s="67" t="n">
        <f aca="false">M39*5.5017049523</f>
        <v>58849.9701525764</v>
      </c>
      <c r="X39" s="67" t="n">
        <f aca="false">N39*5.1890047538+L39*5.5017049523</f>
        <v>21273042.7931786</v>
      </c>
      <c r="Y39" s="67" t="n">
        <f aca="false">N39*5.1890047538</f>
        <v>17145364.6176512</v>
      </c>
      <c r="Z39" s="67" t="n">
        <f aca="false">L39*5.5017049523</f>
        <v>4127678.17552739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low_v2_m!D28+temporary_pension_bonus_low!B28</f>
        <v>19532044.5208238</v>
      </c>
      <c r="G40" s="157" t="n">
        <f aca="false">low_v2_m!E28+temporary_pension_bonus_low!B28</f>
        <v>18752170.6498031</v>
      </c>
      <c r="H40" s="67" t="n">
        <f aca="false">F40-J40</f>
        <v>19144589.8426672</v>
      </c>
      <c r="I40" s="67" t="n">
        <f aca="false">G40-K40</f>
        <v>18376339.6119912</v>
      </c>
      <c r="J40" s="157" t="n">
        <f aca="false">low_v2_m!J28</f>
        <v>387454.678156659</v>
      </c>
      <c r="K40" s="157" t="n">
        <f aca="false">low_v2_m!K28</f>
        <v>375831.037811959</v>
      </c>
      <c r="L40" s="67" t="n">
        <f aca="false">H40-I40</f>
        <v>768250.230675995</v>
      </c>
      <c r="M40" s="67" t="n">
        <f aca="false">J40-K40</f>
        <v>11623.6403446998</v>
      </c>
      <c r="N40" s="157" t="n">
        <f aca="false">SUM(low_v5_m!C28:J28)</f>
        <v>3371318.38180506</v>
      </c>
      <c r="O40" s="7"/>
      <c r="P40" s="7"/>
      <c r="Q40" s="67" t="n">
        <f aca="false">I40*5.5017049523</f>
        <v>101101198.648438</v>
      </c>
      <c r="R40" s="67"/>
      <c r="S40" s="67"/>
      <c r="T40" s="7"/>
      <c r="U40" s="7"/>
      <c r="V40" s="67" t="n">
        <f aca="false">K40*5.5017049523</f>
        <v>2067711.4819581</v>
      </c>
      <c r="W40" s="67" t="n">
        <f aca="false">M40*5.5017049523</f>
        <v>63949.8396481892</v>
      </c>
      <c r="X40" s="67" t="n">
        <f aca="false">N40*5.1890047538+L40*5.5017049523</f>
        <v>21720473.2084755</v>
      </c>
      <c r="Y40" s="67" t="n">
        <f aca="false">N40*5.1890047538</f>
        <v>17493787.1097598</v>
      </c>
      <c r="Z40" s="67" t="n">
        <f aca="false">L40*5.5017049523</f>
        <v>4226686.09871574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low_v2_m!D29+temporary_pension_bonus_low!B29</f>
        <v>20008765.8812061</v>
      </c>
      <c r="G41" s="157" t="n">
        <f aca="false">low_v2_m!E29+temporary_pension_bonus_low!B29</f>
        <v>19208213.1366192</v>
      </c>
      <c r="H41" s="67" t="n">
        <f aca="false">F41-J41</f>
        <v>19579602.4383251</v>
      </c>
      <c r="I41" s="67" t="n">
        <f aca="false">G41-K41</f>
        <v>18791924.5970247</v>
      </c>
      <c r="J41" s="157" t="n">
        <f aca="false">low_v2_m!J29</f>
        <v>429163.442880937</v>
      </c>
      <c r="K41" s="157" t="n">
        <f aca="false">low_v2_m!K29</f>
        <v>416288.539594509</v>
      </c>
      <c r="L41" s="67" t="n">
        <f aca="false">H41-I41</f>
        <v>787677.841300465</v>
      </c>
      <c r="M41" s="67" t="n">
        <f aca="false">J41-K41</f>
        <v>12874.903286428</v>
      </c>
      <c r="N41" s="157" t="n">
        <f aca="false">SUM(low_v5_m!C29:J29)</f>
        <v>3455869.92656697</v>
      </c>
      <c r="O41" s="7"/>
      <c r="P41" s="7"/>
      <c r="Q41" s="67" t="n">
        <f aca="false">I41*5.5017049523</f>
        <v>103387624.618699</v>
      </c>
      <c r="R41" s="67"/>
      <c r="S41" s="67"/>
      <c r="T41" s="7"/>
      <c r="U41" s="7"/>
      <c r="V41" s="67" t="n">
        <f aca="false">K41*5.5017049523</f>
        <v>2290296.71987284</v>
      </c>
      <c r="W41" s="67" t="n">
        <f aca="false">M41*5.5017049523</f>
        <v>70833.9191713246</v>
      </c>
      <c r="X41" s="67" t="n">
        <f aca="false">N41*5.1890047538+L41*5.5017049523</f>
        <v>22266096.5577702</v>
      </c>
      <c r="Y41" s="67" t="n">
        <f aca="false">N41*5.1890047538</f>
        <v>17932525.4774705</v>
      </c>
      <c r="Z41" s="67" t="n">
        <f aca="false">L41*5.5017049523</f>
        <v>4333571.08029974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low_v2_m!D30+temporary_pension_bonus_low!B30</f>
        <v>20201458.2746044</v>
      </c>
      <c r="G42" s="155" t="n">
        <f aca="false">low_v2_m!E30+temporary_pension_bonus_low!B30</f>
        <v>19391549.6559938</v>
      </c>
      <c r="H42" s="8" t="n">
        <f aca="false">F42-J42</f>
        <v>19758561.1564473</v>
      </c>
      <c r="I42" s="8" t="n">
        <f aca="false">G42-K42</f>
        <v>18961939.4513814</v>
      </c>
      <c r="J42" s="155" t="n">
        <f aca="false">low_v2_m!J30</f>
        <v>442897.118157127</v>
      </c>
      <c r="K42" s="155" t="n">
        <f aca="false">low_v2_m!K30</f>
        <v>429610.204612413</v>
      </c>
      <c r="L42" s="8" t="n">
        <f aca="false">H42-I42</f>
        <v>796621.70506591</v>
      </c>
      <c r="M42" s="8" t="n">
        <f aca="false">J42-K42</f>
        <v>13286.9135447136</v>
      </c>
      <c r="N42" s="155" t="n">
        <f aca="false">SUM(low_v5_m!C30:J30)</f>
        <v>4180682.04737188</v>
      </c>
      <c r="O42" s="5"/>
      <c r="P42" s="5"/>
      <c r="Q42" s="8" t="n">
        <f aca="false">I42*5.5017049523</f>
        <v>104322996.184878</v>
      </c>
      <c r="R42" s="8"/>
      <c r="S42" s="8"/>
      <c r="T42" s="5"/>
      <c r="U42" s="5"/>
      <c r="V42" s="8" t="n">
        <f aca="false">K42*5.5017049523</f>
        <v>2363588.59027473</v>
      </c>
      <c r="W42" s="8" t="n">
        <f aca="false">M42*5.5017049523</f>
        <v>73100.678049733</v>
      </c>
      <c r="X42" s="8" t="n">
        <f aca="false">N42*5.1890047538+L42*5.5017049523</f>
        <v>26076356.5978098</v>
      </c>
      <c r="Y42" s="8" t="n">
        <f aca="false">N42*5.1890047538</f>
        <v>21693579.017939</v>
      </c>
      <c r="Z42" s="8" t="n">
        <f aca="false">L42*5.5017049523</f>
        <v>4382777.57987079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low_v2_m!D31+temporary_pension_bonus_low!B31</f>
        <v>20337002.9301379</v>
      </c>
      <c r="G43" s="157" t="n">
        <f aca="false">low_v2_m!E31+temporary_pension_bonus_low!B31</f>
        <v>19520057.3654158</v>
      </c>
      <c r="H43" s="67" t="n">
        <f aca="false">F43-J43</f>
        <v>19857469.5869283</v>
      </c>
      <c r="I43" s="67" t="n">
        <f aca="false">G43-K43</f>
        <v>19054910.0225026</v>
      </c>
      <c r="J43" s="157" t="n">
        <f aca="false">low_v2_m!J31</f>
        <v>479533.343209529</v>
      </c>
      <c r="K43" s="157" t="n">
        <f aca="false">low_v2_m!K31</f>
        <v>465147.342913243</v>
      </c>
      <c r="L43" s="67" t="n">
        <f aca="false">H43-I43</f>
        <v>802559.564425759</v>
      </c>
      <c r="M43" s="67" t="n">
        <f aca="false">J43-K43</f>
        <v>14386.000296286</v>
      </c>
      <c r="N43" s="157" t="n">
        <f aca="false">SUM(low_v5_m!C31:J31)</f>
        <v>3509537.80929373</v>
      </c>
      <c r="O43" s="7"/>
      <c r="P43" s="7"/>
      <c r="Q43" s="67" t="n">
        <f aca="false">I43*5.5017049523</f>
        <v>104834492.836433</v>
      </c>
      <c r="R43" s="67"/>
      <c r="S43" s="67"/>
      <c r="T43" s="7"/>
      <c r="U43" s="7"/>
      <c r="V43" s="67" t="n">
        <f aca="false">K43*5.5017049523</f>
        <v>2559103.44005497</v>
      </c>
      <c r="W43" s="67" t="n">
        <f aca="false">M43*5.5017049523</f>
        <v>79147.5290738657</v>
      </c>
      <c r="X43" s="67" t="n">
        <f aca="false">N43*5.1890047538+L43*5.5017049523</f>
        <v>22626454.3061829</v>
      </c>
      <c r="Y43" s="67" t="n">
        <f aca="false">N43*5.1890047538</f>
        <v>18211008.376066</v>
      </c>
      <c r="Z43" s="67" t="n">
        <f aca="false">L43*5.5017049523</f>
        <v>4415445.93011693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low_v2_m!D32+temporary_pension_bonus_low!B32</f>
        <v>20616877.5490009</v>
      </c>
      <c r="G44" s="157" t="n">
        <f aca="false">low_v2_m!E32+temporary_pension_bonus_low!B32</f>
        <v>19787915.6409258</v>
      </c>
      <c r="H44" s="67" t="n">
        <f aca="false">F44-J44</f>
        <v>20110714.0659252</v>
      </c>
      <c r="I44" s="67" t="n">
        <f aca="false">G44-K44</f>
        <v>19296937.0623423</v>
      </c>
      <c r="J44" s="157" t="n">
        <f aca="false">low_v2_m!J32</f>
        <v>506163.483075723</v>
      </c>
      <c r="K44" s="157" t="n">
        <f aca="false">low_v2_m!K32</f>
        <v>490978.578583451</v>
      </c>
      <c r="L44" s="67" t="n">
        <f aca="false">H44-I44</f>
        <v>813777.003582835</v>
      </c>
      <c r="M44" s="67" t="n">
        <f aca="false">J44-K44</f>
        <v>15184.9044922718</v>
      </c>
      <c r="N44" s="157" t="n">
        <f aca="false">SUM(low_v5_m!C32:J32)</f>
        <v>3473266.9707376</v>
      </c>
      <c r="O44" s="7"/>
      <c r="P44" s="7"/>
      <c r="Q44" s="67" t="n">
        <f aca="false">I44*5.5017049523</f>
        <v>106166054.20011</v>
      </c>
      <c r="R44" s="67"/>
      <c r="S44" s="67"/>
      <c r="T44" s="7"/>
      <c r="U44" s="7"/>
      <c r="V44" s="67" t="n">
        <f aca="false">K44*5.5017049523</f>
        <v>2701219.27726579</v>
      </c>
      <c r="W44" s="67" t="n">
        <f aca="false">M44*5.5017049523</f>
        <v>83542.8642453341</v>
      </c>
      <c r="X44" s="67" t="n">
        <f aca="false">N44*5.1890047538+L44*5.5017049523</f>
        <v>22499959.7930535</v>
      </c>
      <c r="Y44" s="67" t="n">
        <f aca="false">N44*5.1890047538</f>
        <v>18022798.8223739</v>
      </c>
      <c r="Z44" s="67" t="n">
        <f aca="false">L44*5.5017049523</f>
        <v>4477160.97067954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low_v2_m!D33+temporary_pension_bonus_low!B33</f>
        <v>20879980.7994632</v>
      </c>
      <c r="G45" s="157" t="n">
        <f aca="false">low_v2_m!E33+temporary_pension_bonus_low!B33</f>
        <v>20038744.3397514</v>
      </c>
      <c r="H45" s="67" t="n">
        <f aca="false">F45-J45</f>
        <v>20348852.6644708</v>
      </c>
      <c r="I45" s="67" t="n">
        <f aca="false">G45-K45</f>
        <v>19523550.0488087</v>
      </c>
      <c r="J45" s="157" t="n">
        <f aca="false">low_v2_m!J33</f>
        <v>531128.134992445</v>
      </c>
      <c r="K45" s="157" t="n">
        <f aca="false">low_v2_m!K33</f>
        <v>515194.290942671</v>
      </c>
      <c r="L45" s="67" t="n">
        <f aca="false">H45-I45</f>
        <v>825302.615662027</v>
      </c>
      <c r="M45" s="67" t="n">
        <f aca="false">J45-K45</f>
        <v>15933.8440497735</v>
      </c>
      <c r="N45" s="157" t="n">
        <f aca="false">SUM(low_v5_m!C33:J33)</f>
        <v>3519852.28140744</v>
      </c>
      <c r="O45" s="7"/>
      <c r="P45" s="7"/>
      <c r="Q45" s="67" t="n">
        <f aca="false">I45*5.5017049523</f>
        <v>107412811.990008</v>
      </c>
      <c r="R45" s="67"/>
      <c r="S45" s="67"/>
      <c r="T45" s="7"/>
      <c r="U45" s="7"/>
      <c r="V45" s="67" t="n">
        <f aca="false">K45*5.5017049523</f>
        <v>2834446.98187598</v>
      </c>
      <c r="W45" s="67" t="n">
        <f aca="false">M45*5.5017049523</f>
        <v>87663.3087178146</v>
      </c>
      <c r="X45" s="67" t="n">
        <f aca="false">N45*5.1890047538+L45*5.5017049523</f>
        <v>22805101.7086309</v>
      </c>
      <c r="Y45" s="67" t="n">
        <f aca="false">N45*5.1890047538</f>
        <v>18264530.220897</v>
      </c>
      <c r="Z45" s="67" t="n">
        <f aca="false">L45*5.5017049523</f>
        <v>4540571.48773392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low_v2_m!D34+temporary_pension_bonus_low!B34</f>
        <v>21138741.4836794</v>
      </c>
      <c r="G46" s="155" t="n">
        <f aca="false">low_v2_m!E34+temporary_pension_bonus_low!B34</f>
        <v>20285700.4588772</v>
      </c>
      <c r="H46" s="8" t="n">
        <f aca="false">F46-J46</f>
        <v>20587868.0970095</v>
      </c>
      <c r="I46" s="8" t="n">
        <f aca="false">G46-K46</f>
        <v>19751353.2738075</v>
      </c>
      <c r="J46" s="155" t="n">
        <f aca="false">low_v2_m!J34</f>
        <v>550873.386669868</v>
      </c>
      <c r="K46" s="155" t="n">
        <f aca="false">low_v2_m!K34</f>
        <v>534347.185069772</v>
      </c>
      <c r="L46" s="8" t="n">
        <f aca="false">H46-I46</f>
        <v>836514.823202085</v>
      </c>
      <c r="M46" s="8" t="n">
        <f aca="false">J46-K46</f>
        <v>16526.2016000962</v>
      </c>
      <c r="N46" s="155" t="n">
        <f aca="false">SUM(low_v5_m!C34:J34)</f>
        <v>4196996.57470299</v>
      </c>
      <c r="O46" s="5"/>
      <c r="P46" s="5"/>
      <c r="Q46" s="8" t="n">
        <f aca="false">I46*5.5017049523</f>
        <v>108666118.121133</v>
      </c>
      <c r="R46" s="8"/>
      <c r="S46" s="8"/>
      <c r="T46" s="5"/>
      <c r="U46" s="5"/>
      <c r="V46" s="8" t="n">
        <f aca="false">K46*5.5017049523</f>
        <v>2939820.55434593</v>
      </c>
      <c r="W46" s="8" t="n">
        <f aca="false">M46*5.5017049523</f>
        <v>90922.2851859574</v>
      </c>
      <c r="X46" s="8" t="n">
        <f aca="false">N46*5.1890047538+L46*5.5017049523</f>
        <v>26380492.9232994</v>
      </c>
      <c r="Y46" s="8" t="n">
        <f aca="false">N46*5.1890047538</f>
        <v>21778235.1778161</v>
      </c>
      <c r="Z46" s="8" t="n">
        <f aca="false">L46*5.5017049523</f>
        <v>4602257.74548327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low_v2_m!D35+temporary_pension_bonus_low!B35</f>
        <v>21298429.9270998</v>
      </c>
      <c r="G47" s="157" t="n">
        <f aca="false">low_v2_m!E35+temporary_pension_bonus_low!B35</f>
        <v>20437814.3017864</v>
      </c>
      <c r="H47" s="67" t="n">
        <f aca="false">F47-J47</f>
        <v>20747855.6423195</v>
      </c>
      <c r="I47" s="67" t="n">
        <f aca="false">G47-K47</f>
        <v>19903757.2455495</v>
      </c>
      <c r="J47" s="157" t="n">
        <f aca="false">low_v2_m!J35</f>
        <v>550574.284780303</v>
      </c>
      <c r="K47" s="157" t="n">
        <f aca="false">low_v2_m!K35</f>
        <v>534057.056236894</v>
      </c>
      <c r="L47" s="67" t="n">
        <f aca="false">H47-I47</f>
        <v>844098.39676993</v>
      </c>
      <c r="M47" s="67" t="n">
        <f aca="false">J47-K47</f>
        <v>16517.2285434093</v>
      </c>
      <c r="N47" s="157" t="n">
        <f aca="false">SUM(low_v5_m!C35:J35)</f>
        <v>3531601.69478577</v>
      </c>
      <c r="O47" s="7"/>
      <c r="P47" s="7"/>
      <c r="Q47" s="67" t="n">
        <f aca="false">I47*5.5017049523</f>
        <v>109504599.807217</v>
      </c>
      <c r="R47" s="67"/>
      <c r="S47" s="67"/>
      <c r="T47" s="7"/>
      <c r="U47" s="7"/>
      <c r="V47" s="67" t="n">
        <f aca="false">K47*5.5017049523</f>
        <v>2938224.35110928</v>
      </c>
      <c r="W47" s="67" t="n">
        <f aca="false">M47*5.5017049523</f>
        <v>90872.9180755457</v>
      </c>
      <c r="X47" s="67" t="n">
        <f aca="false">N47*5.1890047538+L47*5.5017049523</f>
        <v>22969478.3125091</v>
      </c>
      <c r="Y47" s="67" t="n">
        <f aca="false">N47*5.1890047538</f>
        <v>18325497.9827715</v>
      </c>
      <c r="Z47" s="67" t="n">
        <f aca="false">L47*5.5017049523</f>
        <v>4643980.32973761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low_v2_m!D36+temporary_pension_bonus_low!B36</f>
        <v>21559067.3531691</v>
      </c>
      <c r="G48" s="157" t="n">
        <f aca="false">low_v2_m!E36+temporary_pension_bonus_low!B36</f>
        <v>20686708.1158124</v>
      </c>
      <c r="H48" s="67" t="n">
        <f aca="false">F48-J48</f>
        <v>20983866.5879706</v>
      </c>
      <c r="I48" s="67" t="n">
        <f aca="false">G48-K48</f>
        <v>20128763.3735699</v>
      </c>
      <c r="J48" s="157" t="n">
        <f aca="false">low_v2_m!J36</f>
        <v>575200.765198461</v>
      </c>
      <c r="K48" s="157" t="n">
        <f aca="false">low_v2_m!K36</f>
        <v>557944.742242507</v>
      </c>
      <c r="L48" s="67" t="n">
        <f aca="false">H48-I48</f>
        <v>855103.214400709</v>
      </c>
      <c r="M48" s="67" t="n">
        <f aca="false">J48-K48</f>
        <v>17256.0229559538</v>
      </c>
      <c r="N48" s="157" t="n">
        <f aca="false">SUM(low_v5_m!C36:J36)</f>
        <v>3571977.21800888</v>
      </c>
      <c r="O48" s="7"/>
      <c r="P48" s="7"/>
      <c r="Q48" s="67" t="n">
        <f aca="false">I48*5.5017049523</f>
        <v>110742517.136045</v>
      </c>
      <c r="R48" s="67"/>
      <c r="S48" s="67"/>
      <c r="T48" s="7"/>
      <c r="U48" s="7"/>
      <c r="V48" s="67" t="n">
        <f aca="false">K48*5.5017049523</f>
        <v>3069647.35150535</v>
      </c>
      <c r="W48" s="67" t="n">
        <f aca="false">M48*5.5017049523</f>
        <v>94937.5469537737</v>
      </c>
      <c r="X48" s="67" t="n">
        <f aca="false">N48*5.1890047538+L48*5.5017049523</f>
        <v>23239532.3541094</v>
      </c>
      <c r="Y48" s="67" t="n">
        <f aca="false">N48*5.1890047538</f>
        <v>18535006.7647134</v>
      </c>
      <c r="Z48" s="67" t="n">
        <f aca="false">L48*5.5017049523</f>
        <v>4704525.58939603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low_v2_m!D37+temporary_pension_bonus_low!B37</f>
        <v>21741241.7560619</v>
      </c>
      <c r="G49" s="157" t="n">
        <f aca="false">low_v2_m!E37+temporary_pension_bonus_low!B37</f>
        <v>20860278.8073541</v>
      </c>
      <c r="H49" s="67" t="n">
        <f aca="false">F49-J49</f>
        <v>21116387.1998499</v>
      </c>
      <c r="I49" s="67" t="n">
        <f aca="false">G49-K49</f>
        <v>20254169.8878285</v>
      </c>
      <c r="J49" s="157" t="n">
        <f aca="false">low_v2_m!J37</f>
        <v>624854.556211999</v>
      </c>
      <c r="K49" s="157" t="n">
        <f aca="false">low_v2_m!K37</f>
        <v>606108.919525639</v>
      </c>
      <c r="L49" s="67" t="n">
        <f aca="false">H49-I49</f>
        <v>862217.312021453</v>
      </c>
      <c r="M49" s="67" t="n">
        <f aca="false">J49-K49</f>
        <v>18745.6366863601</v>
      </c>
      <c r="N49" s="157" t="n">
        <f aca="false">SUM(low_v5_m!C37:J37)</f>
        <v>3622030.45908716</v>
      </c>
      <c r="O49" s="7"/>
      <c r="P49" s="7"/>
      <c r="Q49" s="67" t="n">
        <f aca="false">I49*5.5017049523</f>
        <v>111432466.776591</v>
      </c>
      <c r="R49" s="67"/>
      <c r="S49" s="67"/>
      <c r="T49" s="7"/>
      <c r="U49" s="7"/>
      <c r="V49" s="67" t="n">
        <f aca="false">K49*5.5017049523</f>
        <v>3334632.44418741</v>
      </c>
      <c r="W49" s="67" t="n">
        <f aca="false">M49*5.5017049523</f>
        <v>103132.962191364</v>
      </c>
      <c r="X49" s="67" t="n">
        <f aca="false">N49*5.1890047538+L49*5.5017049523</f>
        <v>23538398.5261189</v>
      </c>
      <c r="Y49" s="67" t="n">
        <f aca="false">N49*5.1890047538</f>
        <v>18794733.2706116</v>
      </c>
      <c r="Z49" s="67" t="n">
        <f aca="false">L49*5.5017049523</f>
        <v>4743665.25550722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low_v2_m!D38+temporary_pension_bonus_low!B38</f>
        <v>22133886.8730492</v>
      </c>
      <c r="G50" s="155" t="n">
        <f aca="false">low_v2_m!E38+temporary_pension_bonus_low!B38</f>
        <v>21234574.6147281</v>
      </c>
      <c r="H50" s="8" t="n">
        <f aca="false">F50-J50</f>
        <v>21489714.7348772</v>
      </c>
      <c r="I50" s="8" t="n">
        <f aca="false">G50-K50</f>
        <v>20609727.6407013</v>
      </c>
      <c r="J50" s="155" t="n">
        <f aca="false">low_v2_m!J38</f>
        <v>644172.13817199</v>
      </c>
      <c r="K50" s="155" t="n">
        <f aca="false">low_v2_m!K38</f>
        <v>624846.97402683</v>
      </c>
      <c r="L50" s="8" t="n">
        <f aca="false">H50-I50</f>
        <v>879987.094175905</v>
      </c>
      <c r="M50" s="8" t="n">
        <f aca="false">J50-K50</f>
        <v>19325.1641451599</v>
      </c>
      <c r="N50" s="155" t="n">
        <f aca="false">SUM(low_v5_m!C38:J38)</f>
        <v>4423145.28797625</v>
      </c>
      <c r="O50" s="5"/>
      <c r="P50" s="5"/>
      <c r="Q50" s="8" t="n">
        <f aca="false">I50*5.5017049523</f>
        <v>113388640.626401</v>
      </c>
      <c r="R50" s="8"/>
      <c r="S50" s="8"/>
      <c r="T50" s="5"/>
      <c r="U50" s="5"/>
      <c r="V50" s="8" t="n">
        <f aca="false">K50*5.5017049523</f>
        <v>3437723.69143308</v>
      </c>
      <c r="W50" s="8" t="n">
        <f aca="false">M50*5.5017049523</f>
        <v>106321.351281437</v>
      </c>
      <c r="X50" s="8" t="n">
        <f aca="false">N50*5.1890047538+L50*5.5017049523</f>
        <v>27793151.2800445</v>
      </c>
      <c r="Y50" s="8" t="n">
        <f aca="false">N50*5.1890047538</f>
        <v>22951721.9260568</v>
      </c>
      <c r="Z50" s="8" t="n">
        <f aca="false">L50*5.5017049523</f>
        <v>4841429.35398766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low_v2_m!D39+temporary_pension_bonus_low!B39</f>
        <v>22432452.6698731</v>
      </c>
      <c r="G51" s="157" t="n">
        <f aca="false">low_v2_m!E39+temporary_pension_bonus_low!B39</f>
        <v>21519751.5976355</v>
      </c>
      <c r="H51" s="67" t="n">
        <f aca="false">F51-J51</f>
        <v>21757140.6670973</v>
      </c>
      <c r="I51" s="67" t="n">
        <f aca="false">G51-K51</f>
        <v>20864698.954943</v>
      </c>
      <c r="J51" s="157" t="n">
        <f aca="false">low_v2_m!J39</f>
        <v>675312.002775856</v>
      </c>
      <c r="K51" s="157" t="n">
        <f aca="false">low_v2_m!K39</f>
        <v>655052.64269258</v>
      </c>
      <c r="L51" s="67" t="n">
        <f aca="false">H51-I51</f>
        <v>892441.712154321</v>
      </c>
      <c r="M51" s="67" t="n">
        <f aca="false">J51-K51</f>
        <v>20259.3600832757</v>
      </c>
      <c r="N51" s="157" t="n">
        <f aca="false">SUM(low_v5_m!C39:J39)</f>
        <v>3748696.1503831</v>
      </c>
      <c r="O51" s="7"/>
      <c r="P51" s="7"/>
      <c r="Q51" s="67" t="n">
        <f aca="false">I51*5.5017049523</f>
        <v>114791417.568658</v>
      </c>
      <c r="R51" s="67"/>
      <c r="S51" s="67"/>
      <c r="T51" s="7"/>
      <c r="U51" s="7"/>
      <c r="V51" s="67" t="n">
        <f aca="false">K51*5.5017049523</f>
        <v>3603906.36831897</v>
      </c>
      <c r="W51" s="67" t="n">
        <f aca="false">M51*5.5017049523</f>
        <v>111461.021700587</v>
      </c>
      <c r="X51" s="67" t="n">
        <f aca="false">N51*5.1890047538+L51*5.5017049523</f>
        <v>24361953.1322882</v>
      </c>
      <c r="Y51" s="67" t="n">
        <f aca="false">N51*5.1890047538</f>
        <v>19452002.1448897</v>
      </c>
      <c r="Z51" s="67" t="n">
        <f aca="false">L51*5.5017049523</f>
        <v>4909950.98739852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low_v2_m!D40+temporary_pension_bonus_low!B40</f>
        <v>22670839.8133417</v>
      </c>
      <c r="G52" s="157" t="n">
        <f aca="false">low_v2_m!E40+temporary_pension_bonus_low!B40</f>
        <v>21746785.8763416</v>
      </c>
      <c r="H52" s="67" t="n">
        <f aca="false">F52-J52</f>
        <v>21952806.3999157</v>
      </c>
      <c r="I52" s="67" t="n">
        <f aca="false">G52-K52</f>
        <v>21050293.4653183</v>
      </c>
      <c r="J52" s="157" t="n">
        <f aca="false">low_v2_m!J40</f>
        <v>718033.41342606</v>
      </c>
      <c r="K52" s="157" t="n">
        <f aca="false">low_v2_m!K40</f>
        <v>696492.411023278</v>
      </c>
      <c r="L52" s="67" t="n">
        <f aca="false">H52-I52</f>
        <v>902512.934597369</v>
      </c>
      <c r="M52" s="67" t="n">
        <f aca="false">J52-K52</f>
        <v>21541.0024027819</v>
      </c>
      <c r="N52" s="157" t="n">
        <f aca="false">SUM(low_v5_m!C40:J40)</f>
        <v>3725045.18873414</v>
      </c>
      <c r="O52" s="7"/>
      <c r="P52" s="7"/>
      <c r="Q52" s="67" t="n">
        <f aca="false">I52*5.5017049523</f>
        <v>115812503.80551</v>
      </c>
      <c r="R52" s="67"/>
      <c r="S52" s="67"/>
      <c r="T52" s="7"/>
      <c r="U52" s="7"/>
      <c r="V52" s="67" t="n">
        <f aca="false">K52*5.5017049523</f>
        <v>3831895.74696614</v>
      </c>
      <c r="W52" s="67" t="n">
        <f aca="false">M52*5.5017049523</f>
        <v>118512.239596891</v>
      </c>
      <c r="X52" s="67" t="n">
        <f aca="false">N52*5.1890047538+L52*5.5017049523</f>
        <v>24294637.0742504</v>
      </c>
      <c r="Y52" s="67" t="n">
        <f aca="false">N52*5.1890047538</f>
        <v>19329277.1924613</v>
      </c>
      <c r="Z52" s="67" t="n">
        <f aca="false">L52*5.5017049523</f>
        <v>4965359.88178915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low_v2_m!D41+temporary_pension_bonus_low!B41</f>
        <v>22912534.2192183</v>
      </c>
      <c r="G53" s="157" t="n">
        <f aca="false">low_v2_m!E41+temporary_pension_bonus_low!B41</f>
        <v>21977378.9039428</v>
      </c>
      <c r="H53" s="67" t="n">
        <f aca="false">F53-J53</f>
        <v>22121271.1065161</v>
      </c>
      <c r="I53" s="67" t="n">
        <f aca="false">G53-K53</f>
        <v>21209853.6846217</v>
      </c>
      <c r="J53" s="157" t="n">
        <f aca="false">low_v2_m!J41</f>
        <v>791263.112702156</v>
      </c>
      <c r="K53" s="157" t="n">
        <f aca="false">low_v2_m!K41</f>
        <v>767525.219321091</v>
      </c>
      <c r="L53" s="67" t="n">
        <f aca="false">H53-I53</f>
        <v>911417.421894427</v>
      </c>
      <c r="M53" s="67" t="n">
        <f aca="false">J53-K53</f>
        <v>23737.8933810646</v>
      </c>
      <c r="N53" s="157" t="n">
        <f aca="false">SUM(low_v5_m!C41:J41)</f>
        <v>3681551.16652017</v>
      </c>
      <c r="O53" s="7"/>
      <c r="P53" s="7"/>
      <c r="Q53" s="67" t="n">
        <f aca="false">I53*5.5017049523</f>
        <v>116690357.054242</v>
      </c>
      <c r="R53" s="67"/>
      <c r="S53" s="67"/>
      <c r="T53" s="7"/>
      <c r="U53" s="7"/>
      <c r="V53" s="67" t="n">
        <f aca="false">K53*5.5017049523</f>
        <v>4222697.30015399</v>
      </c>
      <c r="W53" s="67" t="n">
        <f aca="false">M53*5.5017049523</f>
        <v>130598.885571773</v>
      </c>
      <c r="X53" s="67" t="n">
        <f aca="false">N53*5.1890047538+L53*5.5017049523</f>
        <v>24117936.2480802</v>
      </c>
      <c r="Y53" s="67" t="n">
        <f aca="false">N53*5.1890047538</f>
        <v>19103586.5044311</v>
      </c>
      <c r="Z53" s="67" t="n">
        <f aca="false">L53*5.5017049523</f>
        <v>5014349.74364907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low_v2_m!D42+temporary_pension_bonus_low!B42</f>
        <v>23136430.4927208</v>
      </c>
      <c r="G54" s="155" t="n">
        <f aca="false">low_v2_m!E42+temporary_pension_bonus_low!B42</f>
        <v>22191273.8676095</v>
      </c>
      <c r="H54" s="8" t="n">
        <f aca="false">F54-J54</f>
        <v>22275456.2988795</v>
      </c>
      <c r="I54" s="8" t="n">
        <f aca="false">G54-K54</f>
        <v>21356128.8995835</v>
      </c>
      <c r="J54" s="155" t="n">
        <f aca="false">low_v2_m!J42</f>
        <v>860974.193841252</v>
      </c>
      <c r="K54" s="155" t="n">
        <f aca="false">low_v2_m!K42</f>
        <v>835144.968026014</v>
      </c>
      <c r="L54" s="8" t="n">
        <f aca="false">H54-I54</f>
        <v>919327.399296023</v>
      </c>
      <c r="M54" s="8" t="n">
        <f aca="false">J54-K54</f>
        <v>25829.2258152375</v>
      </c>
      <c r="N54" s="155" t="n">
        <f aca="false">SUM(low_v5_m!C42:J42)</f>
        <v>4476431.37307521</v>
      </c>
      <c r="O54" s="5"/>
      <c r="P54" s="5"/>
      <c r="Q54" s="8" t="n">
        <f aca="false">I54*5.5017049523</f>
        <v>117495120.128796</v>
      </c>
      <c r="R54" s="8"/>
      <c r="S54" s="8"/>
      <c r="T54" s="5"/>
      <c r="U54" s="5"/>
      <c r="V54" s="8" t="n">
        <f aca="false">K54*5.5017049523</f>
        <v>4594721.20647715</v>
      </c>
      <c r="W54" s="8" t="n">
        <f aca="false">M54*5.5017049523</f>
        <v>142104.779581767</v>
      </c>
      <c r="X54" s="8" t="n">
        <f aca="false">N54*5.1890047538+L54*5.5017049523</f>
        <v>28286091.7804388</v>
      </c>
      <c r="Y54" s="8" t="n">
        <f aca="false">N54*5.1890047538</f>
        <v>23228223.6749467</v>
      </c>
      <c r="Z54" s="8" t="n">
        <f aca="false">L54*5.5017049523</f>
        <v>5057868.10549201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low_v2_m!D43+temporary_pension_bonus_low!B43</f>
        <v>23412435.2604192</v>
      </c>
      <c r="G55" s="157" t="n">
        <f aca="false">low_v2_m!E43+temporary_pension_bonus_low!B43</f>
        <v>22455728.4507146</v>
      </c>
      <c r="H55" s="67" t="n">
        <f aca="false">F55-J55</f>
        <v>22451391.8776606</v>
      </c>
      <c r="I55" s="67" t="n">
        <f aca="false">G55-K55</f>
        <v>21523516.3694388</v>
      </c>
      <c r="J55" s="157" t="n">
        <f aca="false">low_v2_m!J43</f>
        <v>961043.382758557</v>
      </c>
      <c r="K55" s="157" t="n">
        <f aca="false">low_v2_m!K43</f>
        <v>932212.0812758</v>
      </c>
      <c r="L55" s="67" t="n">
        <f aca="false">H55-I55</f>
        <v>927875.508221805</v>
      </c>
      <c r="M55" s="67" t="n">
        <f aca="false">J55-K55</f>
        <v>28831.3014827567</v>
      </c>
      <c r="N55" s="157" t="n">
        <f aca="false">SUM(low_v5_m!C43:J43)</f>
        <v>3725513.20038353</v>
      </c>
      <c r="O55" s="7"/>
      <c r="P55" s="7"/>
      <c r="Q55" s="67" t="n">
        <f aca="false">I55*5.5017049523</f>
        <v>118416036.600652</v>
      </c>
      <c r="R55" s="67"/>
      <c r="S55" s="67"/>
      <c r="T55" s="7"/>
      <c r="U55" s="7"/>
      <c r="V55" s="67" t="n">
        <f aca="false">K55*5.5017049523</f>
        <v>5128755.82414896</v>
      </c>
      <c r="W55" s="67" t="n">
        <f aca="false">M55*5.5017049523</f>
        <v>158621.314148937</v>
      </c>
      <c r="X55" s="67" t="n">
        <f aca="false">N55*5.1890047538+L55*5.5017049523</f>
        <v>24436602.9858366</v>
      </c>
      <c r="Y55" s="67" t="n">
        <f aca="false">N55*5.1890047538</f>
        <v>19331705.7071348</v>
      </c>
      <c r="Z55" s="67" t="n">
        <f aca="false">L55*5.5017049523</f>
        <v>5104897.27870178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low_v2_m!D44+temporary_pension_bonus_low!B44</f>
        <v>23579003.4553282</v>
      </c>
      <c r="G56" s="157" t="n">
        <f aca="false">low_v2_m!E44+temporary_pension_bonus_low!B44</f>
        <v>22614547.8544644</v>
      </c>
      <c r="H56" s="67" t="n">
        <f aca="false">F56-J56</f>
        <v>22562439.7566756</v>
      </c>
      <c r="I56" s="67" t="n">
        <f aca="false">G56-K56</f>
        <v>21628481.0667714</v>
      </c>
      <c r="J56" s="157" t="n">
        <f aca="false">low_v2_m!J44</f>
        <v>1016563.69865259</v>
      </c>
      <c r="K56" s="157" t="n">
        <f aca="false">low_v2_m!K44</f>
        <v>986066.78769301</v>
      </c>
      <c r="L56" s="67" t="n">
        <f aca="false">H56-I56</f>
        <v>933958.689904198</v>
      </c>
      <c r="M56" s="67" t="n">
        <f aca="false">J56-K56</f>
        <v>30496.9109595779</v>
      </c>
      <c r="N56" s="157" t="n">
        <f aca="false">SUM(low_v5_m!C44:J44)</f>
        <v>3675337.01500842</v>
      </c>
      <c r="O56" s="7"/>
      <c r="P56" s="7"/>
      <c r="Q56" s="67" t="n">
        <f aca="false">I56*5.5017049523</f>
        <v>118993521.395783</v>
      </c>
      <c r="R56" s="67"/>
      <c r="S56" s="67"/>
      <c r="T56" s="7"/>
      <c r="U56" s="7"/>
      <c r="V56" s="67" t="n">
        <f aca="false">K56*5.5017049523</f>
        <v>5425048.52914919</v>
      </c>
      <c r="W56" s="67" t="n">
        <f aca="false">M56*5.5017049523</f>
        <v>167785.006056162</v>
      </c>
      <c r="X56" s="67" t="n">
        <f aca="false">N56*5.1890047538+L56*5.5017049523</f>
        <v>24209706.3921853</v>
      </c>
      <c r="Y56" s="67" t="n">
        <f aca="false">N56*5.1890047538</f>
        <v>19071341.2426958</v>
      </c>
      <c r="Z56" s="67" t="n">
        <f aca="false">L56*5.5017049523</f>
        <v>5138365.14948955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low_v2_m!D45+temporary_pension_bonus_low!B45</f>
        <v>23917600.4181684</v>
      </c>
      <c r="G57" s="157" t="n">
        <f aca="false">low_v2_m!E45+temporary_pension_bonus_low!B45</f>
        <v>22937774.6611634</v>
      </c>
      <c r="H57" s="67" t="n">
        <f aca="false">F57-J57</f>
        <v>22798051.3900949</v>
      </c>
      <c r="I57" s="67" t="n">
        <f aca="false">G57-K57</f>
        <v>21851812.1039321</v>
      </c>
      <c r="J57" s="157" t="n">
        <f aca="false">low_v2_m!J45</f>
        <v>1119549.02807354</v>
      </c>
      <c r="K57" s="157" t="n">
        <f aca="false">low_v2_m!K45</f>
        <v>1085962.55723133</v>
      </c>
      <c r="L57" s="67" t="n">
        <f aca="false">H57-I57</f>
        <v>946239.286162794</v>
      </c>
      <c r="M57" s="67" t="n">
        <f aca="false">J57-K57</f>
        <v>33586.4708422064</v>
      </c>
      <c r="N57" s="157" t="n">
        <f aca="false">SUM(low_v5_m!C45:J45)</f>
        <v>3716776.48732579</v>
      </c>
      <c r="O57" s="7"/>
      <c r="P57" s="7"/>
      <c r="Q57" s="67" t="n">
        <f aca="false">I57*5.5017049523</f>
        <v>120222222.868932</v>
      </c>
      <c r="R57" s="67"/>
      <c r="S57" s="67"/>
      <c r="T57" s="7"/>
      <c r="U57" s="7"/>
      <c r="V57" s="67" t="n">
        <f aca="false">K57*5.5017049523</f>
        <v>5974645.579132</v>
      </c>
      <c r="W57" s="67" t="n">
        <f aca="false">M57*5.5017049523</f>
        <v>184782.852962846</v>
      </c>
      <c r="X57" s="67" t="n">
        <f aca="false">N57*5.1890047538+L57*5.5017049523</f>
        <v>24492300.2282883</v>
      </c>
      <c r="Y57" s="67" t="n">
        <f aca="false">N57*5.1890047538</f>
        <v>19286370.8615456</v>
      </c>
      <c r="Z57" s="67" t="n">
        <f aca="false">L57*5.5017049523</f>
        <v>5205929.36674266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low_v2_m!D46+temporary_pension_bonus_low!B46</f>
        <v>24274187.124769</v>
      </c>
      <c r="G58" s="155" t="n">
        <f aca="false">low_v2_m!E46+temporary_pension_bonus_low!B46</f>
        <v>23279411.1431873</v>
      </c>
      <c r="H58" s="8" t="n">
        <f aca="false">F58-J58</f>
        <v>23025605.5750894</v>
      </c>
      <c r="I58" s="8" t="n">
        <f aca="false">G58-K58</f>
        <v>22068287.0399981</v>
      </c>
      <c r="J58" s="155" t="n">
        <f aca="false">low_v2_m!J46</f>
        <v>1248581.5496796</v>
      </c>
      <c r="K58" s="155" t="n">
        <f aca="false">low_v2_m!K46</f>
        <v>1211124.10318921</v>
      </c>
      <c r="L58" s="8" t="n">
        <f aca="false">H58-I58</f>
        <v>957318.535091322</v>
      </c>
      <c r="M58" s="8" t="n">
        <f aca="false">J58-K58</f>
        <v>37457.4464903879</v>
      </c>
      <c r="N58" s="155" t="n">
        <f aca="false">SUM(low_v5_m!C46:J46)</f>
        <v>4564974.21679182</v>
      </c>
      <c r="O58" s="5"/>
      <c r="P58" s="5"/>
      <c r="Q58" s="8" t="n">
        <f aca="false">I58*5.5017049523</f>
        <v>121413204.096736</v>
      </c>
      <c r="R58" s="8"/>
      <c r="S58" s="8"/>
      <c r="T58" s="5"/>
      <c r="U58" s="5"/>
      <c r="V58" s="8" t="n">
        <f aca="false">K58*5.5017049523</f>
        <v>6663247.47636598</v>
      </c>
      <c r="W58" s="8" t="n">
        <f aca="false">M58*5.5017049523</f>
        <v>206079.818856679</v>
      </c>
      <c r="X58" s="8" t="n">
        <f aca="false">N58*5.1890047538+L58*5.5017049523</f>
        <v>28954557.0373477</v>
      </c>
      <c r="Y58" s="8" t="n">
        <f aca="false">N58*5.1890047538</f>
        <v>23687672.9119072</v>
      </c>
      <c r="Z58" s="8" t="n">
        <f aca="false">L58*5.5017049523</f>
        <v>5266884.12544051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low_v2_m!D47+temporary_pension_bonus_low!B47</f>
        <v>24619125.0069861</v>
      </c>
      <c r="G59" s="157" t="n">
        <f aca="false">low_v2_m!E47+temporary_pension_bonus_low!B47</f>
        <v>23609934.7008191</v>
      </c>
      <c r="H59" s="67" t="n">
        <f aca="false">F59-J59</f>
        <v>23271887.3911571</v>
      </c>
      <c r="I59" s="67" t="n">
        <f aca="false">G59-K59</f>
        <v>22303114.213465</v>
      </c>
      <c r="J59" s="157" t="n">
        <f aca="false">low_v2_m!J47</f>
        <v>1347237.61582895</v>
      </c>
      <c r="K59" s="157" t="n">
        <f aca="false">low_v2_m!K47</f>
        <v>1306820.48735408</v>
      </c>
      <c r="L59" s="67" t="n">
        <f aca="false">H59-I59</f>
        <v>968773.177692115</v>
      </c>
      <c r="M59" s="67" t="n">
        <f aca="false">J59-K59</f>
        <v>40417.1284748686</v>
      </c>
      <c r="N59" s="157" t="n">
        <f aca="false">SUM(low_v5_m!C47:J47)</f>
        <v>3795234.09036821</v>
      </c>
      <c r="O59" s="7"/>
      <c r="P59" s="7"/>
      <c r="Q59" s="67" t="n">
        <f aca="false">I59*5.5017049523</f>
        <v>122705153.919933</v>
      </c>
      <c r="R59" s="67"/>
      <c r="S59" s="67"/>
      <c r="T59" s="7"/>
      <c r="U59" s="7"/>
      <c r="V59" s="67" t="n">
        <f aca="false">K59*5.5017049523</f>
        <v>7189740.74704305</v>
      </c>
      <c r="W59" s="67" t="n">
        <f aca="false">M59*5.5017049523</f>
        <v>222363.11588793</v>
      </c>
      <c r="X59" s="67" t="n">
        <f aca="false">N59*5.1890047538+L59*5.5017049523</f>
        <v>25023391.9260686</v>
      </c>
      <c r="Y59" s="67" t="n">
        <f aca="false">N59*5.1890047538</f>
        <v>19693487.7367044</v>
      </c>
      <c r="Z59" s="67" t="n">
        <f aca="false">L59*5.5017049523</f>
        <v>5329904.18936412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low_v2_m!D48+temporary_pension_bonus_low!B48</f>
        <v>24810849.1060358</v>
      </c>
      <c r="G60" s="157" t="n">
        <f aca="false">low_v2_m!E48+temporary_pension_bonus_low!B48</f>
        <v>23792328.1688241</v>
      </c>
      <c r="H60" s="67" t="n">
        <f aca="false">F60-J60</f>
        <v>23379432.1278525</v>
      </c>
      <c r="I60" s="67" t="n">
        <f aca="false">G60-K60</f>
        <v>22403853.6999862</v>
      </c>
      <c r="J60" s="157" t="n">
        <f aca="false">low_v2_m!J48</f>
        <v>1431416.97818338</v>
      </c>
      <c r="K60" s="157" t="n">
        <f aca="false">low_v2_m!K48</f>
        <v>1388474.46883787</v>
      </c>
      <c r="L60" s="67" t="n">
        <f aca="false">H60-I60</f>
        <v>975578.427866254</v>
      </c>
      <c r="M60" s="67" t="n">
        <f aca="false">J60-K60</f>
        <v>42942.5093455014</v>
      </c>
      <c r="N60" s="157" t="n">
        <f aca="false">SUM(low_v5_m!C48:J48)</f>
        <v>3794213.03402436</v>
      </c>
      <c r="O60" s="7"/>
      <c r="P60" s="7"/>
      <c r="Q60" s="67" t="n">
        <f aca="false">I60*5.5017049523</f>
        <v>123259392.851819</v>
      </c>
      <c r="R60" s="67"/>
      <c r="S60" s="67"/>
      <c r="T60" s="7"/>
      <c r="U60" s="7"/>
      <c r="V60" s="67" t="n">
        <f aca="false">K60*5.5017049523</f>
        <v>7638976.86134745</v>
      </c>
      <c r="W60" s="67" t="n">
        <f aca="false">M60*5.5017049523</f>
        <v>236257.016330334</v>
      </c>
      <c r="X60" s="67" t="n">
        <f aca="false">N60*5.1890047538+L60*5.5017049523</f>
        <v>25055534.1384311</v>
      </c>
      <c r="Y60" s="67" t="n">
        <f aca="false">N60*5.1890047538</f>
        <v>19688189.4704823</v>
      </c>
      <c r="Z60" s="67" t="n">
        <f aca="false">L60*5.5017049523</f>
        <v>5367344.66794882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low_v2_m!D49+temporary_pension_bonus_low!B49</f>
        <v>24990276.1695716</v>
      </c>
      <c r="G61" s="157" t="n">
        <f aca="false">low_v2_m!E49+temporary_pension_bonus_low!B49</f>
        <v>23962496.9498294</v>
      </c>
      <c r="H61" s="67" t="n">
        <f aca="false">F61-J61</f>
        <v>23534441.3727365</v>
      </c>
      <c r="I61" s="67" t="n">
        <f aca="false">G61-K61</f>
        <v>22550337.1968994</v>
      </c>
      <c r="J61" s="157" t="n">
        <f aca="false">low_v2_m!J49</f>
        <v>1455834.79683508</v>
      </c>
      <c r="K61" s="157" t="n">
        <f aca="false">low_v2_m!K49</f>
        <v>1412159.75293003</v>
      </c>
      <c r="L61" s="67" t="n">
        <f aca="false">H61-I61</f>
        <v>984104.175837144</v>
      </c>
      <c r="M61" s="67" t="n">
        <f aca="false">J61-K61</f>
        <v>43675.0439050526</v>
      </c>
      <c r="N61" s="157" t="n">
        <f aca="false">SUM(low_v5_m!C49:J49)</f>
        <v>3821546.21333913</v>
      </c>
      <c r="O61" s="7"/>
      <c r="P61" s="7"/>
      <c r="Q61" s="67" t="n">
        <f aca="false">I61*5.5017049523</f>
        <v>124065301.832216</v>
      </c>
      <c r="R61" s="67"/>
      <c r="S61" s="67"/>
      <c r="T61" s="7"/>
      <c r="U61" s="7"/>
      <c r="V61" s="67" t="n">
        <f aca="false">K61*5.5017049523</f>
        <v>7769286.30613388</v>
      </c>
      <c r="W61" s="67" t="n">
        <f aca="false">M61*5.5017049523</f>
        <v>240287.205344348</v>
      </c>
      <c r="X61" s="67" t="n">
        <f aca="false">N61*5.1890047538+L61*5.5017049523</f>
        <v>25244272.2856654</v>
      </c>
      <c r="Y61" s="67" t="n">
        <f aca="false">N61*5.1890047538</f>
        <v>19830021.4678831</v>
      </c>
      <c r="Z61" s="67" t="n">
        <f aca="false">L61*5.5017049523</f>
        <v>5414250.81778233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low_v2_m!D50+temporary_pension_bonus_low!B50</f>
        <v>25305524.6832073</v>
      </c>
      <c r="G62" s="155" t="n">
        <f aca="false">low_v2_m!E50+temporary_pension_bonus_low!B50</f>
        <v>24264352.1913318</v>
      </c>
      <c r="H62" s="8" t="n">
        <f aca="false">F62-J62</f>
        <v>23732348.2765172</v>
      </c>
      <c r="I62" s="8" t="n">
        <f aca="false">G62-K62</f>
        <v>22738371.0768424</v>
      </c>
      <c r="J62" s="155" t="n">
        <f aca="false">low_v2_m!J50</f>
        <v>1573176.40669006</v>
      </c>
      <c r="K62" s="155" t="n">
        <f aca="false">low_v2_m!K50</f>
        <v>1525981.11448936</v>
      </c>
      <c r="L62" s="8" t="n">
        <f aca="false">H62-I62</f>
        <v>993977.1996748</v>
      </c>
      <c r="M62" s="8" t="n">
        <f aca="false">J62-K62</f>
        <v>47195.2922007018</v>
      </c>
      <c r="N62" s="155" t="n">
        <f aca="false">SUM(low_v5_m!C50:J50)</f>
        <v>4608405.50104188</v>
      </c>
      <c r="O62" s="5"/>
      <c r="P62" s="5"/>
      <c r="Q62" s="8" t="n">
        <f aca="false">I62*5.5017049523</f>
        <v>125099808.760699</v>
      </c>
      <c r="R62" s="8"/>
      <c r="S62" s="8"/>
      <c r="T62" s="5"/>
      <c r="U62" s="5"/>
      <c r="V62" s="8" t="n">
        <f aca="false">K62*5.5017049523</f>
        <v>8395497.85470239</v>
      </c>
      <c r="W62" s="8" t="n">
        <f aca="false">M62*5.5017049523</f>
        <v>259654.572825847</v>
      </c>
      <c r="X62" s="8" t="n">
        <f aca="false">N62*5.1890047538+L62*5.5017049523</f>
        <v>29381607.3342685</v>
      </c>
      <c r="Y62" s="8" t="n">
        <f aca="false">N62*5.1890047538</f>
        <v>23913038.0523444</v>
      </c>
      <c r="Z62" s="8" t="n">
        <f aca="false">L62*5.5017049523</f>
        <v>5468569.28192413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low_v2_m!D51+temporary_pension_bonus_low!B51</f>
        <v>25625512.1059509</v>
      </c>
      <c r="G63" s="157" t="n">
        <f aca="false">low_v2_m!E51+temporary_pension_bonus_low!B51</f>
        <v>24570341.2770833</v>
      </c>
      <c r="H63" s="67" t="n">
        <f aca="false">F63-J63</f>
        <v>23967545.8570443</v>
      </c>
      <c r="I63" s="67" t="n">
        <f aca="false">G63-K63</f>
        <v>22962114.0156438</v>
      </c>
      <c r="J63" s="157" t="n">
        <f aca="false">low_v2_m!J51</f>
        <v>1657966.24890661</v>
      </c>
      <c r="K63" s="157" t="n">
        <f aca="false">low_v2_m!K51</f>
        <v>1608227.26143941</v>
      </c>
      <c r="L63" s="67" t="n">
        <f aca="false">H63-I63</f>
        <v>1005431.84140044</v>
      </c>
      <c r="M63" s="67" t="n">
        <f aca="false">J63-K63</f>
        <v>49738.9874671986</v>
      </c>
      <c r="N63" s="157" t="n">
        <f aca="false">SUM(low_v5_m!C51:J51)</f>
        <v>3853254.1032663</v>
      </c>
      <c r="O63" s="7"/>
      <c r="P63" s="7"/>
      <c r="Q63" s="67" t="n">
        <f aca="false">I63*5.5017049523</f>
        <v>126330776.395145</v>
      </c>
      <c r="R63" s="67"/>
      <c r="S63" s="67"/>
      <c r="T63" s="7"/>
      <c r="U63" s="7"/>
      <c r="V63" s="67" t="n">
        <f aca="false">K63*5.5017049523</f>
        <v>8847991.88868509</v>
      </c>
      <c r="W63" s="67" t="n">
        <f aca="false">M63*5.5017049523</f>
        <v>273649.233670674</v>
      </c>
      <c r="X63" s="67" t="n">
        <f aca="false">N63*5.1890047538+L63*5.5017049523</f>
        <v>25526143.2004811</v>
      </c>
      <c r="Y63" s="67" t="n">
        <f aca="false">N63*5.1890047538</f>
        <v>19994553.8594482</v>
      </c>
      <c r="Z63" s="67" t="n">
        <f aca="false">L63*5.5017049523</f>
        <v>5531589.34103291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low_v2_m!D52+temporary_pension_bonus_low!B52</f>
        <v>25847305.9119715</v>
      </c>
      <c r="G64" s="157" t="n">
        <f aca="false">low_v2_m!E52+temporary_pension_bonus_low!B52</f>
        <v>24781663.7712997</v>
      </c>
      <c r="H64" s="67" t="n">
        <f aca="false">F64-J64</f>
        <v>24135813.5951679</v>
      </c>
      <c r="I64" s="67" t="n">
        <f aca="false">G64-K64</f>
        <v>23121516.2240003</v>
      </c>
      <c r="J64" s="157" t="n">
        <f aca="false">low_v2_m!J52</f>
        <v>1711492.31680358</v>
      </c>
      <c r="K64" s="157" t="n">
        <f aca="false">low_v2_m!K52</f>
        <v>1660147.54729947</v>
      </c>
      <c r="L64" s="67" t="n">
        <f aca="false">H64-I64</f>
        <v>1014297.37116764</v>
      </c>
      <c r="M64" s="67" t="n">
        <f aca="false">J64-K64</f>
        <v>51344.7695041075</v>
      </c>
      <c r="N64" s="157" t="n">
        <f aca="false">SUM(low_v5_m!C52:J52)</f>
        <v>3836014.02583812</v>
      </c>
      <c r="O64" s="7"/>
      <c r="P64" s="7"/>
      <c r="Q64" s="67" t="n">
        <f aca="false">I64*5.5017049523</f>
        <v>127207760.314267</v>
      </c>
      <c r="R64" s="67"/>
      <c r="S64" s="67"/>
      <c r="T64" s="7"/>
      <c r="U64" s="7"/>
      <c r="V64" s="67" t="n">
        <f aca="false">K64*5.5017049523</f>
        <v>9133641.98252621</v>
      </c>
      <c r="W64" s="67" t="n">
        <f aca="false">M64*5.5017049523</f>
        <v>282483.77265545</v>
      </c>
      <c r="X64" s="67" t="n">
        <f aca="false">N64*5.1890047538+L64*5.5017049523</f>
        <v>25485459.8857753</v>
      </c>
      <c r="Y64" s="67" t="n">
        <f aca="false">N64*5.1890047538</f>
        <v>19905095.0157175</v>
      </c>
      <c r="Z64" s="67" t="n">
        <f aca="false">L64*5.5017049523</f>
        <v>5580364.87005788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low_v2_m!D53+temporary_pension_bonus_low!B53</f>
        <v>26044134.5562453</v>
      </c>
      <c r="G65" s="157" t="n">
        <f aca="false">low_v2_m!E53+temporary_pension_bonus_low!B53</f>
        <v>24970196.8082635</v>
      </c>
      <c r="H65" s="67" t="n">
        <f aca="false">F65-J65</f>
        <v>24216067.7949376</v>
      </c>
      <c r="I65" s="67" t="n">
        <f aca="false">G65-K65</f>
        <v>23196972.049795</v>
      </c>
      <c r="J65" s="157" t="n">
        <f aca="false">low_v2_m!J53</f>
        <v>1828066.76130777</v>
      </c>
      <c r="K65" s="157" t="n">
        <f aca="false">low_v2_m!K53</f>
        <v>1773224.75846854</v>
      </c>
      <c r="L65" s="67" t="n">
        <f aca="false">H65-I65</f>
        <v>1019095.74514257</v>
      </c>
      <c r="M65" s="67" t="n">
        <f aca="false">J65-K65</f>
        <v>54842.0028392333</v>
      </c>
      <c r="N65" s="157" t="n">
        <f aca="false">SUM(low_v5_m!C53:J53)</f>
        <v>3812959.64737541</v>
      </c>
      <c r="O65" s="7"/>
      <c r="P65" s="7"/>
      <c r="Q65" s="67" t="n">
        <f aca="false">I65*5.5017049523</f>
        <v>127622896.004722</v>
      </c>
      <c r="R65" s="67"/>
      <c r="S65" s="67"/>
      <c r="T65" s="7"/>
      <c r="U65" s="7"/>
      <c r="V65" s="67" t="n">
        <f aca="false">K65*5.5017049523</f>
        <v>9755759.43520734</v>
      </c>
      <c r="W65" s="67" t="n">
        <f aca="false">M65*5.5017049523</f>
        <v>301724.51861466</v>
      </c>
      <c r="X65" s="67" t="n">
        <f aca="false">N65*5.1890047538+L65*5.5017049523</f>
        <v>25392229.8441973</v>
      </c>
      <c r="Y65" s="67" t="n">
        <f aca="false">N65*5.1890047538</f>
        <v>19785465.7362786</v>
      </c>
      <c r="Z65" s="67" t="n">
        <f aca="false">L65*5.5017049523</f>
        <v>5606764.10791875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low_v2_m!D54+temporary_pension_bonus_low!B54</f>
        <v>26260637.6075533</v>
      </c>
      <c r="G66" s="155" t="n">
        <f aca="false">low_v2_m!E54+temporary_pension_bonus_low!B54</f>
        <v>25176560.1487322</v>
      </c>
      <c r="H66" s="8" t="n">
        <f aca="false">F66-J66</f>
        <v>24388420.8813699</v>
      </c>
      <c r="I66" s="8" t="n">
        <f aca="false">G66-K66</f>
        <v>23360509.9243343</v>
      </c>
      <c r="J66" s="155" t="n">
        <f aca="false">low_v2_m!J54</f>
        <v>1872216.72618336</v>
      </c>
      <c r="K66" s="155" t="n">
        <f aca="false">low_v2_m!K54</f>
        <v>1816050.22439786</v>
      </c>
      <c r="L66" s="8" t="n">
        <f aca="false">H66-I66</f>
        <v>1027910.95703558</v>
      </c>
      <c r="M66" s="8" t="n">
        <f aca="false">J66-K66</f>
        <v>56166.5017855009</v>
      </c>
      <c r="N66" s="155" t="n">
        <f aca="false">SUM(low_v5_m!C54:J54)</f>
        <v>4607046.00036128</v>
      </c>
      <c r="O66" s="5"/>
      <c r="P66" s="5"/>
      <c r="Q66" s="8" t="n">
        <f aca="false">I66*5.5017049523</f>
        <v>128522633.138963</v>
      </c>
      <c r="R66" s="8"/>
      <c r="S66" s="8"/>
      <c r="T66" s="5"/>
      <c r="U66" s="5"/>
      <c r="V66" s="8" t="n">
        <f aca="false">K66*5.5017049523</f>
        <v>9991372.51319524</v>
      </c>
      <c r="W66" s="8" t="n">
        <f aca="false">M66*5.5017049523</f>
        <v>309011.521026657</v>
      </c>
      <c r="X66" s="8" t="n">
        <f aca="false">N66*5.1890047538+L66*5.5017049523</f>
        <v>29561246.3996961</v>
      </c>
      <c r="Y66" s="8" t="n">
        <f aca="false">N66*5.1890047538</f>
        <v>23905983.59685</v>
      </c>
      <c r="Z66" s="8" t="n">
        <f aca="false">L66*5.5017049523</f>
        <v>5655262.8028461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low_v2_m!D55+temporary_pension_bonus_low!B55</f>
        <v>26447293.69691</v>
      </c>
      <c r="G67" s="157" t="n">
        <f aca="false">low_v2_m!E55+temporary_pension_bonus_low!B55</f>
        <v>25354110.3172491</v>
      </c>
      <c r="H67" s="67" t="n">
        <f aca="false">F67-J67</f>
        <v>24508302.4301126</v>
      </c>
      <c r="I67" s="67" t="n">
        <f aca="false">G67-K67</f>
        <v>23473288.7884556</v>
      </c>
      <c r="J67" s="157" t="n">
        <f aca="false">low_v2_m!J55</f>
        <v>1938991.26679746</v>
      </c>
      <c r="K67" s="157" t="n">
        <f aca="false">low_v2_m!K55</f>
        <v>1880821.52879353</v>
      </c>
      <c r="L67" s="67" t="n">
        <f aca="false">H67-I67</f>
        <v>1035013.64165702</v>
      </c>
      <c r="M67" s="67" t="n">
        <f aca="false">J67-K67</f>
        <v>58169.7380039238</v>
      </c>
      <c r="N67" s="157" t="n">
        <f aca="false">SUM(low_v5_m!C55:J55)</f>
        <v>3812036.20605261</v>
      </c>
      <c r="O67" s="7"/>
      <c r="P67" s="7"/>
      <c r="Q67" s="67" t="n">
        <f aca="false">I67*5.5017049523</f>
        <v>129143109.174214</v>
      </c>
      <c r="R67" s="67"/>
      <c r="S67" s="67"/>
      <c r="T67" s="7"/>
      <c r="U67" s="7"/>
      <c r="V67" s="67" t="n">
        <f aca="false">K67*5.5017049523</f>
        <v>10347725.1193558</v>
      </c>
      <c r="W67" s="67" t="n">
        <f aca="false">M67*5.5017049523</f>
        <v>320032.735650181</v>
      </c>
      <c r="X67" s="67" t="n">
        <f aca="false">N67*5.1890047538+L67*5.5017049523</f>
        <v>25475013.6728672</v>
      </c>
      <c r="Y67" s="67" t="n">
        <f aca="false">N67*5.1890047538</f>
        <v>19780673.9948647</v>
      </c>
      <c r="Z67" s="67" t="n">
        <f aca="false">L67*5.5017049523</f>
        <v>5694339.67800247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low_v2_m!D56+temporary_pension_bonus_low!B56</f>
        <v>26608819.8478669</v>
      </c>
      <c r="G68" s="157" t="n">
        <f aca="false">low_v2_m!E56+temporary_pension_bonus_low!B56</f>
        <v>25507791.8124623</v>
      </c>
      <c r="H68" s="67" t="n">
        <f aca="false">F68-J68</f>
        <v>24607030.3689752</v>
      </c>
      <c r="I68" s="67" t="n">
        <f aca="false">G68-K68</f>
        <v>23566056.0179375</v>
      </c>
      <c r="J68" s="157" t="n">
        <f aca="false">low_v2_m!J56</f>
        <v>2001789.47889161</v>
      </c>
      <c r="K68" s="157" t="n">
        <f aca="false">low_v2_m!K56</f>
        <v>1941735.79452487</v>
      </c>
      <c r="L68" s="67" t="n">
        <f aca="false">H68-I68</f>
        <v>1040974.35103778</v>
      </c>
      <c r="M68" s="67" t="n">
        <f aca="false">J68-K68</f>
        <v>60053.6843667482</v>
      </c>
      <c r="N68" s="157" t="n">
        <f aca="false">SUM(low_v5_m!C56:J56)</f>
        <v>3834259.04835711</v>
      </c>
      <c r="O68" s="7"/>
      <c r="P68" s="7"/>
      <c r="Q68" s="67" t="n">
        <f aca="false">I68*5.5017049523</f>
        <v>129653487.100066</v>
      </c>
      <c r="R68" s="67"/>
      <c r="S68" s="67"/>
      <c r="T68" s="7"/>
      <c r="U68" s="7"/>
      <c r="V68" s="67" t="n">
        <f aca="false">K68*5.5017049523</f>
        <v>10682857.4367956</v>
      </c>
      <c r="W68" s="67" t="n">
        <f aca="false">M68*5.5017049523</f>
        <v>330397.6526844</v>
      </c>
      <c r="X68" s="67" t="n">
        <f aca="false">N68*5.1890047538+L68*5.5017049523</f>
        <v>25623122.1715475</v>
      </c>
      <c r="Y68" s="67" t="n">
        <f aca="false">N68*5.1890047538</f>
        <v>19895988.4292257</v>
      </c>
      <c r="Z68" s="67" t="n">
        <f aca="false">L68*5.5017049523</f>
        <v>5727133.74232182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low_v2_m!D57+temporary_pension_bonus_low!B57</f>
        <v>26786643.7150958</v>
      </c>
      <c r="G69" s="157" t="n">
        <f aca="false">low_v2_m!E57+temporary_pension_bonus_low!B57</f>
        <v>25676812.4852831</v>
      </c>
      <c r="H69" s="67" t="n">
        <f aca="false">F69-J69</f>
        <v>24688382.3508304</v>
      </c>
      <c r="I69" s="67" t="n">
        <f aca="false">G69-K69</f>
        <v>23641498.9619457</v>
      </c>
      <c r="J69" s="157" t="n">
        <f aca="false">low_v2_m!J57</f>
        <v>2098261.3642654</v>
      </c>
      <c r="K69" s="157" t="n">
        <f aca="false">low_v2_m!K57</f>
        <v>2035313.52333743</v>
      </c>
      <c r="L69" s="67" t="n">
        <f aca="false">H69-I69</f>
        <v>1046883.38888468</v>
      </c>
      <c r="M69" s="67" t="n">
        <f aca="false">J69-K69</f>
        <v>62947.8409279618</v>
      </c>
      <c r="N69" s="157" t="n">
        <f aca="false">SUM(low_v5_m!C57:J57)</f>
        <v>3871939.44874197</v>
      </c>
      <c r="O69" s="7"/>
      <c r="P69" s="7"/>
      <c r="Q69" s="67" t="n">
        <f aca="false">I69*5.5017049523</f>
        <v>130068551.918732</v>
      </c>
      <c r="R69" s="67"/>
      <c r="S69" s="67"/>
      <c r="T69" s="7"/>
      <c r="U69" s="7"/>
      <c r="V69" s="67" t="n">
        <f aca="false">K69*5.5017049523</f>
        <v>11197694.4908287</v>
      </c>
      <c r="W69" s="67" t="n">
        <f aca="false">M69*5.5017049523</f>
        <v>346320.44816996</v>
      </c>
      <c r="X69" s="67" t="n">
        <f aca="false">N69*5.1890047538+L69*5.5017049523</f>
        <v>25851155.7310553</v>
      </c>
      <c r="Y69" s="67" t="n">
        <f aca="false">N69*5.1890047538</f>
        <v>20091512.2059478</v>
      </c>
      <c r="Z69" s="67" t="n">
        <f aca="false">L69*5.5017049523</f>
        <v>5759643.52510746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low_v2_m!D58+temporary_pension_bonus_low!B58</f>
        <v>26947074.9202888</v>
      </c>
      <c r="G70" s="155" t="n">
        <f aca="false">low_v2_m!E58+temporary_pension_bonus_low!B58</f>
        <v>25829658.7760937</v>
      </c>
      <c r="H70" s="8" t="n">
        <f aca="false">F70-J70</f>
        <v>24783976.0367191</v>
      </c>
      <c r="I70" s="8" t="n">
        <f aca="false">G70-K70</f>
        <v>23731452.8590311</v>
      </c>
      <c r="J70" s="155" t="n">
        <f aca="false">low_v2_m!J58</f>
        <v>2163098.88356973</v>
      </c>
      <c r="K70" s="155" t="n">
        <f aca="false">low_v2_m!K58</f>
        <v>2098205.91706264</v>
      </c>
      <c r="L70" s="8" t="n">
        <f aca="false">H70-I70</f>
        <v>1052523.17768802</v>
      </c>
      <c r="M70" s="8" t="n">
        <f aca="false">J70-K70</f>
        <v>64892.966507093</v>
      </c>
      <c r="N70" s="155" t="n">
        <f aca="false">SUM(low_v5_m!C58:J58)</f>
        <v>4687984.81364579</v>
      </c>
      <c r="O70" s="5"/>
      <c r="P70" s="5"/>
      <c r="Q70" s="8" t="n">
        <f aca="false">I70*5.5017049523</f>
        <v>130563451.719805</v>
      </c>
      <c r="R70" s="8"/>
      <c r="S70" s="8"/>
      <c r="T70" s="5"/>
      <c r="U70" s="5"/>
      <c r="V70" s="8" t="n">
        <f aca="false">K70*5.5017049523</f>
        <v>11543709.8848487</v>
      </c>
      <c r="W70" s="8" t="n">
        <f aca="false">M70*5.5017049523</f>
        <v>357021.955201512</v>
      </c>
      <c r="X70" s="8" t="n">
        <f aca="false">N70*5.1890047538+L70*5.5017049523</f>
        <v>30116647.4628469</v>
      </c>
      <c r="Y70" s="8" t="n">
        <f aca="false">N70*5.1890047538</f>
        <v>24325975.4837502</v>
      </c>
      <c r="Z70" s="8" t="n">
        <f aca="false">L70*5.5017049523</f>
        <v>5790671.9790967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low_v2_m!D59+temporary_pension_bonus_low!B59</f>
        <v>27027165.5423324</v>
      </c>
      <c r="G71" s="157" t="n">
        <f aca="false">low_v2_m!E59+temporary_pension_bonus_low!B59</f>
        <v>25906563.5031037</v>
      </c>
      <c r="H71" s="67" t="n">
        <f aca="false">F71-J71</f>
        <v>24791833.499844</v>
      </c>
      <c r="I71" s="67" t="n">
        <f aca="false">G71-K71</f>
        <v>23738291.42189</v>
      </c>
      <c r="J71" s="157" t="n">
        <f aca="false">low_v2_m!J59</f>
        <v>2235332.04248839</v>
      </c>
      <c r="K71" s="157" t="n">
        <f aca="false">low_v2_m!K59</f>
        <v>2168272.08121374</v>
      </c>
      <c r="L71" s="67" t="n">
        <f aca="false">H71-I71</f>
        <v>1053542.07795398</v>
      </c>
      <c r="M71" s="67" t="n">
        <f aca="false">J71-K71</f>
        <v>67059.9612746518</v>
      </c>
      <c r="N71" s="157" t="n">
        <f aca="false">SUM(low_v5_m!C59:J59)</f>
        <v>3867379.91302967</v>
      </c>
      <c r="O71" s="7"/>
      <c r="P71" s="7"/>
      <c r="Q71" s="67" t="n">
        <f aca="false">I71*5.5017049523</f>
        <v>130601075.474953</v>
      </c>
      <c r="R71" s="67"/>
      <c r="S71" s="67"/>
      <c r="T71" s="7"/>
      <c r="U71" s="7"/>
      <c r="V71" s="67" t="n">
        <f aca="false">K71*5.5017049523</f>
        <v>11929193.2471474</v>
      </c>
      <c r="W71" s="67" t="n">
        <f aca="false">M71*5.5017049523</f>
        <v>368944.121045798</v>
      </c>
      <c r="X71" s="67" t="n">
        <f aca="false">N71*5.1890047538+L71*5.5017049523</f>
        <v>25864130.4211975</v>
      </c>
      <c r="Y71" s="67" t="n">
        <f aca="false">N71*5.1890047538</f>
        <v>20067852.7534616</v>
      </c>
      <c r="Z71" s="67" t="n">
        <f aca="false">L71*5.5017049523</f>
        <v>5796277.66773586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low_v2_m!D60+temporary_pension_bonus_low!B60</f>
        <v>27194273.2136385</v>
      </c>
      <c r="G72" s="157" t="n">
        <f aca="false">low_v2_m!E60+temporary_pension_bonus_low!B60</f>
        <v>26065521.7224813</v>
      </c>
      <c r="H72" s="67" t="n">
        <f aca="false">F72-J72</f>
        <v>24867725.7421625</v>
      </c>
      <c r="I72" s="67" t="n">
        <f aca="false">G72-K72</f>
        <v>23808770.6751496</v>
      </c>
      <c r="J72" s="157" t="n">
        <f aca="false">low_v2_m!J60</f>
        <v>2326547.47147598</v>
      </c>
      <c r="K72" s="157" t="n">
        <f aca="false">low_v2_m!K60</f>
        <v>2256751.0473317</v>
      </c>
      <c r="L72" s="67" t="n">
        <f aca="false">H72-I72</f>
        <v>1058955.06701292</v>
      </c>
      <c r="M72" s="67" t="n">
        <f aca="false">J72-K72</f>
        <v>69796.4241442792</v>
      </c>
      <c r="N72" s="157" t="n">
        <f aca="false">SUM(low_v5_m!C60:J60)</f>
        <v>3884106.76606956</v>
      </c>
      <c r="O72" s="7"/>
      <c r="P72" s="7"/>
      <c r="Q72" s="67" t="n">
        <f aca="false">I72*5.5017049523</f>
        <v>130988831.531646</v>
      </c>
      <c r="R72" s="67"/>
      <c r="S72" s="67"/>
      <c r="T72" s="7"/>
      <c r="U72" s="7"/>
      <c r="V72" s="67" t="n">
        <f aca="false">K72*5.5017049523</f>
        <v>12415978.413213</v>
      </c>
      <c r="W72" s="67" t="n">
        <f aca="false">M72*5.5017049523</f>
        <v>383999.332367412</v>
      </c>
      <c r="X72" s="67" t="n">
        <f aca="false">N72*5.1890047538+L72*5.5017049523</f>
        <v>25980706.8098499</v>
      </c>
      <c r="Y72" s="67" t="n">
        <f aca="false">N72*5.1890047538</f>
        <v>20154648.4734017</v>
      </c>
      <c r="Z72" s="67" t="n">
        <f aca="false">L72*5.5017049523</f>
        <v>5826058.33644819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low_v2_m!D61+temporary_pension_bonus_low!B61</f>
        <v>27292386.3010841</v>
      </c>
      <c r="G73" s="157" t="n">
        <f aca="false">low_v2_m!E61+temporary_pension_bonus_low!B61</f>
        <v>26159197.5786101</v>
      </c>
      <c r="H73" s="67" t="n">
        <f aca="false">F73-J73</f>
        <v>24884013.1429952</v>
      </c>
      <c r="I73" s="67" t="n">
        <f aca="false">G73-K73</f>
        <v>23823075.6152639</v>
      </c>
      <c r="J73" s="157" t="n">
        <f aca="false">low_v2_m!J61</f>
        <v>2408373.15808885</v>
      </c>
      <c r="K73" s="157" t="n">
        <f aca="false">low_v2_m!K61</f>
        <v>2336121.96334619</v>
      </c>
      <c r="L73" s="67" t="n">
        <f aca="false">H73-I73</f>
        <v>1060937.52773131</v>
      </c>
      <c r="M73" s="67" t="n">
        <f aca="false">J73-K73</f>
        <v>72251.1947426661</v>
      </c>
      <c r="N73" s="157" t="n">
        <f aca="false">SUM(low_v5_m!C61:J61)</f>
        <v>3847895.75233981</v>
      </c>
      <c r="O73" s="7"/>
      <c r="P73" s="7"/>
      <c r="Q73" s="67" t="n">
        <f aca="false">I73*5.5017049523</f>
        <v>131067533.091515</v>
      </c>
      <c r="R73" s="67"/>
      <c r="S73" s="67"/>
      <c r="T73" s="7"/>
      <c r="U73" s="7"/>
      <c r="V73" s="67" t="n">
        <f aca="false">K73*5.5017049523</f>
        <v>12852653.7749185</v>
      </c>
      <c r="W73" s="67" t="n">
        <f aca="false">M73*5.5017049523</f>
        <v>397504.755925318</v>
      </c>
      <c r="X73" s="67" t="n">
        <f aca="false">N73*5.1890047538+L73*5.5017049523</f>
        <v>25803714.6014183</v>
      </c>
      <c r="Y73" s="67" t="n">
        <f aca="false">N73*5.1890047538</f>
        <v>19966749.3510181</v>
      </c>
      <c r="Z73" s="67" t="n">
        <f aca="false">L73*5.5017049523</f>
        <v>5836965.25040025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low_v2_m!D62+temporary_pension_bonus_low!B62</f>
        <v>27360586.0135028</v>
      </c>
      <c r="G74" s="155" t="n">
        <f aca="false">low_v2_m!E62+temporary_pension_bonus_low!B62</f>
        <v>26223536.4507073</v>
      </c>
      <c r="H74" s="8" t="n">
        <f aca="false">F74-J74</f>
        <v>24898506.8666593</v>
      </c>
      <c r="I74" s="8" t="n">
        <f aca="false">G74-K74</f>
        <v>23835319.6782691</v>
      </c>
      <c r="J74" s="155" t="n">
        <f aca="false">low_v2_m!J62</f>
        <v>2462079.14684348</v>
      </c>
      <c r="K74" s="155" t="n">
        <f aca="false">low_v2_m!K62</f>
        <v>2388216.77243817</v>
      </c>
      <c r="L74" s="8" t="n">
        <f aca="false">H74-I74</f>
        <v>1063187.18839022</v>
      </c>
      <c r="M74" s="8" t="n">
        <f aca="false">J74-K74</f>
        <v>73862.374405304</v>
      </c>
      <c r="N74" s="155" t="n">
        <f aca="false">SUM(low_v5_m!C62:J62)</f>
        <v>4640876.18846137</v>
      </c>
      <c r="O74" s="5"/>
      <c r="P74" s="5"/>
      <c r="Q74" s="8" t="n">
        <f aca="false">I74*5.5017049523</f>
        <v>131134896.313587</v>
      </c>
      <c r="R74" s="8"/>
      <c r="S74" s="8"/>
      <c r="T74" s="5"/>
      <c r="U74" s="5"/>
      <c r="V74" s="8" t="n">
        <f aca="false">K74*5.5017049523</f>
        <v>13139264.044089</v>
      </c>
      <c r="W74" s="8" t="n">
        <f aca="false">M74*5.5017049523</f>
        <v>406368.991054298</v>
      </c>
      <c r="X74" s="8" t="n">
        <f aca="false">N74*5.1890047538+L74*5.5017049523</f>
        <v>29930870.8233117</v>
      </c>
      <c r="Y74" s="8" t="n">
        <f aca="false">N74*5.1890047538</f>
        <v>24081528.6037233</v>
      </c>
      <c r="Z74" s="8" t="n">
        <f aca="false">L74*5.5017049523</f>
        <v>5849342.21958837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low_v2_m!D63+temporary_pension_bonus_low!B63</f>
        <v>27497891.0464004</v>
      </c>
      <c r="G75" s="157" t="n">
        <f aca="false">low_v2_m!E63+temporary_pension_bonus_low!B63</f>
        <v>26353692.9946908</v>
      </c>
      <c r="H75" s="67" t="n">
        <f aca="false">F75-J75</f>
        <v>24982245.1172421</v>
      </c>
      <c r="I75" s="67" t="n">
        <f aca="false">G75-K75</f>
        <v>23913516.4434073</v>
      </c>
      <c r="J75" s="157" t="n">
        <f aca="false">low_v2_m!J63</f>
        <v>2515645.92915825</v>
      </c>
      <c r="K75" s="157" t="n">
        <f aca="false">low_v2_m!K63</f>
        <v>2440176.55128351</v>
      </c>
      <c r="L75" s="67" t="n">
        <f aca="false">H75-I75</f>
        <v>1068728.67383484</v>
      </c>
      <c r="M75" s="67" t="n">
        <f aca="false">J75-K75</f>
        <v>75469.3778747488</v>
      </c>
      <c r="N75" s="157" t="n">
        <f aca="false">SUM(low_v5_m!C63:J63)</f>
        <v>3798986.41625754</v>
      </c>
      <c r="O75" s="7"/>
      <c r="P75" s="7"/>
      <c r="Q75" s="67" t="n">
        <f aca="false">I75*5.5017049523</f>
        <v>131565111.843601</v>
      </c>
      <c r="R75" s="67"/>
      <c r="S75" s="67"/>
      <c r="T75" s="7"/>
      <c r="U75" s="7"/>
      <c r="V75" s="67" t="n">
        <f aca="false">K75*5.5017049523</f>
        <v>13425131.4166828</v>
      </c>
      <c r="W75" s="67" t="n">
        <f aca="false">M75*5.5017049523</f>
        <v>415210.250000505</v>
      </c>
      <c r="X75" s="67" t="n">
        <f aca="false">N75*5.1890047538+L75*5.5017049523</f>
        <v>25592788.4110841</v>
      </c>
      <c r="Y75" s="67" t="n">
        <f aca="false">N75*5.1890047538</f>
        <v>19712958.573582</v>
      </c>
      <c r="Z75" s="67" t="n">
        <f aca="false">L75*5.5017049523</f>
        <v>5879829.83750216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low_v2_m!D64+temporary_pension_bonus_low!B64</f>
        <v>27670671.1953454</v>
      </c>
      <c r="G76" s="157" t="n">
        <f aca="false">low_v2_m!E64+temporary_pension_bonus_low!B64</f>
        <v>26518134.1116257</v>
      </c>
      <c r="H76" s="67" t="n">
        <f aca="false">F76-J76</f>
        <v>25134894.8793082</v>
      </c>
      <c r="I76" s="67" t="n">
        <f aca="false">G76-K76</f>
        <v>24058431.0850696</v>
      </c>
      <c r="J76" s="157" t="n">
        <f aca="false">low_v2_m!J64</f>
        <v>2535776.31603721</v>
      </c>
      <c r="K76" s="157" t="n">
        <f aca="false">low_v2_m!K64</f>
        <v>2459703.0265561</v>
      </c>
      <c r="L76" s="67" t="n">
        <f aca="false">H76-I76</f>
        <v>1076463.79423857</v>
      </c>
      <c r="M76" s="67" t="n">
        <f aca="false">J76-K76</f>
        <v>76073.2894811165</v>
      </c>
      <c r="N76" s="157" t="n">
        <f aca="false">SUM(low_v5_m!C64:J64)</f>
        <v>3812668.83724436</v>
      </c>
      <c r="O76" s="7"/>
      <c r="P76" s="7"/>
      <c r="Q76" s="67" t="n">
        <f aca="false">I76*5.5017049523</f>
        <v>132362389.445296</v>
      </c>
      <c r="R76" s="67"/>
      <c r="S76" s="67"/>
      <c r="T76" s="7"/>
      <c r="U76" s="7"/>
      <c r="V76" s="67" t="n">
        <f aca="false">K76*5.5017049523</f>
        <v>13532560.322391</v>
      </c>
      <c r="W76" s="67" t="n">
        <f aca="false">M76*5.5017049523</f>
        <v>418532.79347601</v>
      </c>
      <c r="X76" s="67" t="n">
        <f aca="false">N76*5.1890047538+L76*5.5017049523</f>
        <v>25706342.9088601</v>
      </c>
      <c r="Y76" s="67" t="n">
        <f aca="false">N76*5.1890047538</f>
        <v>19783956.7211261</v>
      </c>
      <c r="Z76" s="67" t="n">
        <f aca="false">L76*5.5017049523</f>
        <v>5922386.18773397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low_v2_m!D65+temporary_pension_bonus_low!B65</f>
        <v>27713236.2157575</v>
      </c>
      <c r="G77" s="157" t="n">
        <f aca="false">low_v2_m!E65+temporary_pension_bonus_low!B65</f>
        <v>26558309.7169312</v>
      </c>
      <c r="H77" s="67" t="n">
        <f aca="false">F77-J77</f>
        <v>25123364.780267</v>
      </c>
      <c r="I77" s="67" t="n">
        <f aca="false">G77-K77</f>
        <v>24046134.4245054</v>
      </c>
      <c r="J77" s="157" t="n">
        <f aca="false">low_v2_m!J65</f>
        <v>2589871.43549051</v>
      </c>
      <c r="K77" s="157" t="n">
        <f aca="false">low_v2_m!K65</f>
        <v>2512175.2924258</v>
      </c>
      <c r="L77" s="67" t="n">
        <f aca="false">H77-I77</f>
        <v>1077230.35576166</v>
      </c>
      <c r="M77" s="67" t="n">
        <f aca="false">J77-K77</f>
        <v>77696.143064715</v>
      </c>
      <c r="N77" s="157" t="n">
        <f aca="false">SUM(low_v5_m!C65:J65)</f>
        <v>3761741.34502278</v>
      </c>
      <c r="O77" s="7"/>
      <c r="P77" s="7"/>
      <c r="Q77" s="67" t="n">
        <f aca="false">I77*5.5017049523</f>
        <v>132294736.846973</v>
      </c>
      <c r="R77" s="67"/>
      <c r="S77" s="67"/>
      <c r="T77" s="7"/>
      <c r="U77" s="7"/>
      <c r="V77" s="67" t="n">
        <f aca="false">K77*5.5017049523</f>
        <v>13821247.2473847</v>
      </c>
      <c r="W77" s="67" t="n">
        <f aca="false">M77*5.5017049523</f>
        <v>427461.255073752</v>
      </c>
      <c r="X77" s="67" t="n">
        <f aca="false">N77*5.1890047538+L77*5.5017049523</f>
        <v>25446297.304951</v>
      </c>
      <c r="Y77" s="67" t="n">
        <f aca="false">N77*5.1890047538</f>
        <v>19519693.7218892</v>
      </c>
      <c r="Z77" s="67" t="n">
        <f aca="false">L77*5.5017049523</f>
        <v>5926603.58306183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low_v2_m!D66+temporary_pension_bonus_low!B66</f>
        <v>27804490.2537599</v>
      </c>
      <c r="G78" s="155" t="n">
        <f aca="false">low_v2_m!E66+temporary_pension_bonus_low!B66</f>
        <v>26645769.0903243</v>
      </c>
      <c r="H78" s="8" t="n">
        <f aca="false">F78-J78</f>
        <v>25096798.4141836</v>
      </c>
      <c r="I78" s="8" t="n">
        <f aca="false">G78-K78</f>
        <v>24019308.0059352</v>
      </c>
      <c r="J78" s="155" t="n">
        <f aca="false">low_v2_m!J66</f>
        <v>2707691.83957636</v>
      </c>
      <c r="K78" s="155" t="n">
        <f aca="false">low_v2_m!K66</f>
        <v>2626461.08438907</v>
      </c>
      <c r="L78" s="8" t="n">
        <f aca="false">H78-I78</f>
        <v>1077490.40824838</v>
      </c>
      <c r="M78" s="8" t="n">
        <f aca="false">J78-K78</f>
        <v>81230.7551872912</v>
      </c>
      <c r="N78" s="155" t="n">
        <f aca="false">SUM(low_v5_m!C66:J66)</f>
        <v>4530964.39696402</v>
      </c>
      <c r="O78" s="5"/>
      <c r="P78" s="5"/>
      <c r="Q78" s="8" t="n">
        <f aca="false">I78*5.5017049523</f>
        <v>132147145.807073</v>
      </c>
      <c r="R78" s="8"/>
      <c r="S78" s="8"/>
      <c r="T78" s="5"/>
      <c r="U78" s="5"/>
      <c r="V78" s="8" t="n">
        <f aca="false">K78*5.5017049523</f>
        <v>14450013.9550066</v>
      </c>
      <c r="W78" s="8" t="n">
        <f aca="false">M78*5.5017049523</f>
        <v>446907.648092989</v>
      </c>
      <c r="X78" s="8" t="n">
        <f aca="false">N78*5.1890047538+L78*5.5017049523</f>
        <v>29439230.1102607</v>
      </c>
      <c r="Y78" s="8" t="n">
        <f aca="false">N78*5.1890047538</f>
        <v>23511195.7951449</v>
      </c>
      <c r="Z78" s="8" t="n">
        <f aca="false">L78*5.5017049523</f>
        <v>5928034.31511586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low_v2_m!D67+temporary_pension_bonus_low!B67</f>
        <v>27865455.5444323</v>
      </c>
      <c r="G79" s="157" t="n">
        <f aca="false">low_v2_m!E67+temporary_pension_bonus_low!B67</f>
        <v>26704721.232658</v>
      </c>
      <c r="H79" s="67" t="n">
        <f aca="false">F79-J79</f>
        <v>25089134.3663618</v>
      </c>
      <c r="I79" s="67" t="n">
        <f aca="false">G79-K79</f>
        <v>24011689.6899297</v>
      </c>
      <c r="J79" s="157" t="n">
        <f aca="false">low_v2_m!J67</f>
        <v>2776321.17807045</v>
      </c>
      <c r="K79" s="157" t="n">
        <f aca="false">low_v2_m!K67</f>
        <v>2693031.54272834</v>
      </c>
      <c r="L79" s="67" t="n">
        <f aca="false">H79-I79</f>
        <v>1077444.67643216</v>
      </c>
      <c r="M79" s="67" t="n">
        <f aca="false">J79-K79</f>
        <v>83289.6353421137</v>
      </c>
      <c r="N79" s="157" t="n">
        <f aca="false">SUM(low_v5_m!C67:J67)</f>
        <v>3781494.71078515</v>
      </c>
      <c r="O79" s="7"/>
      <c r="P79" s="7"/>
      <c r="Q79" s="67" t="n">
        <f aca="false">I79*5.5017049523</f>
        <v>132105232.080177</v>
      </c>
      <c r="R79" s="67"/>
      <c r="S79" s="67"/>
      <c r="T79" s="7"/>
      <c r="U79" s="7"/>
      <c r="V79" s="67" t="n">
        <f aca="false">K79*5.5017049523</f>
        <v>14816264.9753286</v>
      </c>
      <c r="W79" s="67" t="n">
        <f aca="false">M79*5.5017049523</f>
        <v>458234.999236968</v>
      </c>
      <c r="X79" s="67" t="n">
        <f aca="false">N79*5.1890047538+L79*5.5017049523</f>
        <v>25549976.7428897</v>
      </c>
      <c r="Y79" s="67" t="n">
        <f aca="false">N79*5.1890047538</f>
        <v>19622194.0307337</v>
      </c>
      <c r="Z79" s="67" t="n">
        <f aca="false">L79*5.5017049523</f>
        <v>5927782.71215606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low_v2_m!D68+temporary_pension_bonus_low!B68</f>
        <v>27986501.7367676</v>
      </c>
      <c r="G80" s="157" t="n">
        <f aca="false">low_v2_m!E68+temporary_pension_bonus_low!B68</f>
        <v>26820843.13232</v>
      </c>
      <c r="H80" s="67" t="n">
        <f aca="false">F80-J80</f>
        <v>25175381.6819279</v>
      </c>
      <c r="I80" s="67" t="n">
        <f aca="false">G80-K80</f>
        <v>24094056.6791255</v>
      </c>
      <c r="J80" s="157" t="n">
        <f aca="false">low_v2_m!J68</f>
        <v>2811120.05483966</v>
      </c>
      <c r="K80" s="157" t="n">
        <f aca="false">low_v2_m!K68</f>
        <v>2726786.45319447</v>
      </c>
      <c r="L80" s="67" t="n">
        <f aca="false">H80-I80</f>
        <v>1081325.00280237</v>
      </c>
      <c r="M80" s="67" t="n">
        <f aca="false">J80-K80</f>
        <v>84333.6016451898</v>
      </c>
      <c r="N80" s="157" t="n">
        <f aca="false">SUM(low_v5_m!C68:J68)</f>
        <v>3778243.94281782</v>
      </c>
      <c r="O80" s="7"/>
      <c r="P80" s="7"/>
      <c r="Q80" s="67" t="n">
        <f aca="false">I80*5.5017049523</f>
        <v>132558390.952542</v>
      </c>
      <c r="R80" s="67"/>
      <c r="S80" s="67"/>
      <c r="T80" s="7"/>
      <c r="U80" s="7"/>
      <c r="V80" s="67" t="n">
        <f aca="false">K80*5.5017049523</f>
        <v>15001974.5334046</v>
      </c>
      <c r="W80" s="67" t="n">
        <f aca="false">M80*5.5017049523</f>
        <v>463978.593816636</v>
      </c>
      <c r="X80" s="67" t="n">
        <f aca="false">N80*5.1890047538+L80*5.5017049523</f>
        <v>25554456.9032613</v>
      </c>
      <c r="Y80" s="67" t="n">
        <f aca="false">N80*5.1890047538</f>
        <v>19605325.7802977</v>
      </c>
      <c r="Z80" s="67" t="n">
        <f aca="false">L80*5.5017049523</f>
        <v>5949131.1229636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low_v2_m!D69+temporary_pension_bonus_low!B69</f>
        <v>28134752.9179134</v>
      </c>
      <c r="G81" s="157" t="n">
        <f aca="false">low_v2_m!E69+temporary_pension_bonus_low!B69</f>
        <v>26962439.7474527</v>
      </c>
      <c r="H81" s="67" t="n">
        <f aca="false">F81-J81</f>
        <v>25233235.1520764</v>
      </c>
      <c r="I81" s="67" t="n">
        <f aca="false">G81-K81</f>
        <v>24147967.5145908</v>
      </c>
      <c r="J81" s="157" t="n">
        <f aca="false">low_v2_m!J69</f>
        <v>2901517.76583704</v>
      </c>
      <c r="K81" s="157" t="n">
        <f aca="false">low_v2_m!K69</f>
        <v>2814472.23286193</v>
      </c>
      <c r="L81" s="67" t="n">
        <f aca="false">H81-I81</f>
        <v>1085267.63748559</v>
      </c>
      <c r="M81" s="67" t="n">
        <f aca="false">J81-K81</f>
        <v>87045.5329751102</v>
      </c>
      <c r="N81" s="157" t="n">
        <f aca="false">SUM(low_v5_m!C69:J69)</f>
        <v>3741669.02409994</v>
      </c>
      <c r="O81" s="7"/>
      <c r="P81" s="7"/>
      <c r="Q81" s="67" t="n">
        <f aca="false">I81*5.5017049523</f>
        <v>132854992.463004</v>
      </c>
      <c r="R81" s="67"/>
      <c r="S81" s="67"/>
      <c r="T81" s="7"/>
      <c r="U81" s="7"/>
      <c r="V81" s="67" t="n">
        <f aca="false">K81*5.5017049523</f>
        <v>15484395.8216473</v>
      </c>
      <c r="W81" s="67" t="n">
        <f aca="false">M81*5.5017049523</f>
        <v>478898.839844757</v>
      </c>
      <c r="X81" s="67" t="n">
        <f aca="false">N81*5.1890047538+L81*5.5017049523</f>
        <v>25386360.6889262</v>
      </c>
      <c r="Y81" s="67" t="n">
        <f aca="false">N81*5.1890047538</f>
        <v>19415538.3532008</v>
      </c>
      <c r="Z81" s="67" t="n">
        <f aca="false">L81*5.5017049523</f>
        <v>5970822.33572539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low_v2_m!D70+temporary_pension_bonus_low!B70</f>
        <v>28160911.8835513</v>
      </c>
      <c r="G82" s="155" t="n">
        <f aca="false">low_v2_m!E70+temporary_pension_bonus_low!B70</f>
        <v>26987524.2548671</v>
      </c>
      <c r="H82" s="8" t="n">
        <f aca="false">F82-J82</f>
        <v>25192232.7952249</v>
      </c>
      <c r="I82" s="8" t="n">
        <f aca="false">G82-K82</f>
        <v>24107905.5391904</v>
      </c>
      <c r="J82" s="155" t="n">
        <f aca="false">low_v2_m!J70</f>
        <v>2968679.08832643</v>
      </c>
      <c r="K82" s="155" t="n">
        <f aca="false">low_v2_m!K70</f>
        <v>2879618.71567664</v>
      </c>
      <c r="L82" s="8" t="n">
        <f aca="false">H82-I82</f>
        <v>1084327.25603445</v>
      </c>
      <c r="M82" s="8" t="n">
        <f aca="false">J82-K82</f>
        <v>89060.3726497931</v>
      </c>
      <c r="N82" s="155" t="n">
        <f aca="false">SUM(low_v5_m!C70:J70)</f>
        <v>4388683.75695771</v>
      </c>
      <c r="O82" s="5"/>
      <c r="P82" s="5"/>
      <c r="Q82" s="8" t="n">
        <f aca="false">I82*5.5017049523</f>
        <v>132634583.294545</v>
      </c>
      <c r="R82" s="8"/>
      <c r="S82" s="8"/>
      <c r="T82" s="5"/>
      <c r="U82" s="5"/>
      <c r="V82" s="8" t="n">
        <f aca="false">K82*5.5017049523</f>
        <v>15842812.5487739</v>
      </c>
      <c r="W82" s="8" t="n">
        <f aca="false">M82*5.5017049523</f>
        <v>489983.89326105</v>
      </c>
      <c r="X82" s="8" t="n">
        <f aca="false">N82*5.1890047538+L82*5.5017049523</f>
        <v>28738549.512217</v>
      </c>
      <c r="Y82" s="8" t="n">
        <f aca="false">N82*5.1890047538</f>
        <v>22772900.8777784</v>
      </c>
      <c r="Z82" s="8" t="n">
        <f aca="false">L82*5.5017049523</f>
        <v>5965648.6344386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low_v2_m!D71+temporary_pension_bonus_low!B71</f>
        <v>28220932.8735037</v>
      </c>
      <c r="G83" s="157" t="n">
        <f aca="false">low_v2_m!E71+temporary_pension_bonus_low!B71</f>
        <v>27045134.5180123</v>
      </c>
      <c r="H83" s="67" t="n">
        <f aca="false">F83-J83</f>
        <v>25140671.9154195</v>
      </c>
      <c r="I83" s="67" t="n">
        <f aca="false">G83-K83</f>
        <v>24057281.3886706</v>
      </c>
      <c r="J83" s="157" t="n">
        <f aca="false">low_v2_m!J71</f>
        <v>3080260.95808419</v>
      </c>
      <c r="K83" s="157" t="n">
        <f aca="false">low_v2_m!K71</f>
        <v>2987853.12934167</v>
      </c>
      <c r="L83" s="67" t="n">
        <f aca="false">H83-I83</f>
        <v>1083390.5267489</v>
      </c>
      <c r="M83" s="67" t="n">
        <f aca="false">J83-K83</f>
        <v>92407.828742526</v>
      </c>
      <c r="N83" s="157" t="n">
        <f aca="false">SUM(low_v5_m!C71:J71)</f>
        <v>3711602.72056074</v>
      </c>
      <c r="O83" s="7"/>
      <c r="P83" s="7"/>
      <c r="Q83" s="67" t="n">
        <f aca="false">I83*5.5017049523</f>
        <v>132356064.154924</v>
      </c>
      <c r="R83" s="67"/>
      <c r="S83" s="67"/>
      <c r="T83" s="7"/>
      <c r="U83" s="7"/>
      <c r="V83" s="67" t="n">
        <f aca="false">K83*5.5017049523</f>
        <v>16438286.3584441</v>
      </c>
      <c r="W83" s="67" t="n">
        <f aca="false">M83*5.5017049523</f>
        <v>508400.609024046</v>
      </c>
      <c r="X83" s="67" t="n">
        <f aca="false">N83*5.1890047538+L83*5.5017049523</f>
        <v>25220019.187496</v>
      </c>
      <c r="Y83" s="67" t="n">
        <f aca="false">N83*5.1890047538</f>
        <v>19259524.1612067</v>
      </c>
      <c r="Z83" s="67" t="n">
        <f aca="false">L83*5.5017049523</f>
        <v>5960495.02628935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low_v2_m!D72+temporary_pension_bonus_low!B72</f>
        <v>28386346.486518</v>
      </c>
      <c r="G84" s="157" t="n">
        <f aca="false">low_v2_m!E72+temporary_pension_bonus_low!B72</f>
        <v>27203400.636364</v>
      </c>
      <c r="H84" s="67" t="n">
        <f aca="false">F84-J84</f>
        <v>25177205.6114441</v>
      </c>
      <c r="I84" s="67" t="n">
        <f aca="false">G84-K84</f>
        <v>24090533.9875423</v>
      </c>
      <c r="J84" s="157" t="n">
        <f aca="false">low_v2_m!J72</f>
        <v>3209140.87507392</v>
      </c>
      <c r="K84" s="157" t="n">
        <f aca="false">low_v2_m!K72</f>
        <v>3112866.64882171</v>
      </c>
      <c r="L84" s="67" t="n">
        <f aca="false">H84-I84</f>
        <v>1086671.62390177</v>
      </c>
      <c r="M84" s="67" t="n">
        <f aca="false">J84-K84</f>
        <v>96274.2262522173</v>
      </c>
      <c r="N84" s="157" t="n">
        <f aca="false">SUM(low_v5_m!C72:J72)</f>
        <v>3638049.12780289</v>
      </c>
      <c r="O84" s="7"/>
      <c r="P84" s="7"/>
      <c r="Q84" s="67" t="n">
        <f aca="false">I84*5.5017049523</f>
        <v>132539010.142813</v>
      </c>
      <c r="R84" s="67"/>
      <c r="S84" s="67"/>
      <c r="T84" s="7"/>
      <c r="U84" s="7"/>
      <c r="V84" s="67" t="n">
        <f aca="false">K84*5.5017049523</f>
        <v>17126073.8576719</v>
      </c>
      <c r="W84" s="67" t="n">
        <f aca="false">M84*5.5017049523</f>
        <v>529672.387350675</v>
      </c>
      <c r="X84" s="67" t="n">
        <f aca="false">N84*5.1890047538+L84*5.5017049523</f>
        <v>24856400.8734714</v>
      </c>
      <c r="Y84" s="67" t="n">
        <f aca="false">N84*5.1890047538</f>
        <v>18877854.2187272</v>
      </c>
      <c r="Z84" s="67" t="n">
        <f aca="false">L84*5.5017049523</f>
        <v>5978546.65474427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low_v2_m!D73+temporary_pension_bonus_low!B73</f>
        <v>28573554.6943023</v>
      </c>
      <c r="G85" s="157" t="n">
        <f aca="false">low_v2_m!E73+temporary_pension_bonus_low!B73</f>
        <v>27382418.8193881</v>
      </c>
      <c r="H85" s="67" t="n">
        <f aca="false">F85-J85</f>
        <v>25290406.1872275</v>
      </c>
      <c r="I85" s="67" t="n">
        <f aca="false">G85-K85</f>
        <v>24197764.7675255</v>
      </c>
      <c r="J85" s="157" t="n">
        <f aca="false">low_v2_m!J73</f>
        <v>3283148.50707476</v>
      </c>
      <c r="K85" s="157" t="n">
        <f aca="false">low_v2_m!K73</f>
        <v>3184654.05186252</v>
      </c>
      <c r="L85" s="67" t="n">
        <f aca="false">H85-I85</f>
        <v>1092641.41970198</v>
      </c>
      <c r="M85" s="67" t="n">
        <f aca="false">J85-K85</f>
        <v>98494.4552122429</v>
      </c>
      <c r="N85" s="157" t="n">
        <f aca="false">SUM(low_v5_m!C73:J73)</f>
        <v>3734172.71362124</v>
      </c>
      <c r="O85" s="7"/>
      <c r="P85" s="7"/>
      <c r="Q85" s="67" t="n">
        <f aca="false">I85*5.5017049523</f>
        <v>133128962.256086</v>
      </c>
      <c r="R85" s="67"/>
      <c r="S85" s="67"/>
      <c r="T85" s="7"/>
      <c r="U85" s="7"/>
      <c r="V85" s="67" t="n">
        <f aca="false">K85*5.5017049523</f>
        <v>17521026.9684943</v>
      </c>
      <c r="W85" s="67" t="n">
        <f aca="false">M85*5.5017049523</f>
        <v>541887.432015287</v>
      </c>
      <c r="X85" s="67" t="n">
        <f aca="false">N85*5.1890047538+L85*5.5017049523</f>
        <v>25388030.6723533</v>
      </c>
      <c r="Y85" s="67" t="n">
        <f aca="false">N85*5.1890047538</f>
        <v>19376639.9624909</v>
      </c>
      <c r="Z85" s="67" t="n">
        <f aca="false">L85*5.5017049523</f>
        <v>6011390.70986246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low_v2_m!D74+temporary_pension_bonus_low!B74</f>
        <v>28679448.8364301</v>
      </c>
      <c r="G86" s="155" t="n">
        <f aca="false">low_v2_m!E74+temporary_pension_bonus_low!B74</f>
        <v>27483610.7783977</v>
      </c>
      <c r="H86" s="8" t="n">
        <f aca="false">F86-J86</f>
        <v>25301514.7050505</v>
      </c>
      <c r="I86" s="8" t="n">
        <f aca="false">G86-K86</f>
        <v>24207014.6709596</v>
      </c>
      <c r="J86" s="155" t="n">
        <f aca="false">low_v2_m!J74</f>
        <v>3377934.13137956</v>
      </c>
      <c r="K86" s="155" t="n">
        <f aca="false">low_v2_m!K74</f>
        <v>3276596.10743817</v>
      </c>
      <c r="L86" s="8" t="n">
        <f aca="false">H86-I86</f>
        <v>1094500.03409095</v>
      </c>
      <c r="M86" s="8" t="n">
        <f aca="false">J86-K86</f>
        <v>101338.023941387</v>
      </c>
      <c r="N86" s="155" t="n">
        <f aca="false">SUM(low_v5_m!C74:J74)</f>
        <v>4439000.43728304</v>
      </c>
      <c r="O86" s="5"/>
      <c r="P86" s="5"/>
      <c r="Q86" s="8" t="n">
        <f aca="false">I86*5.5017049523</f>
        <v>133179852.495617</v>
      </c>
      <c r="R86" s="8"/>
      <c r="S86" s="8"/>
      <c r="T86" s="5"/>
      <c r="U86" s="5"/>
      <c r="V86" s="8" t="n">
        <f aca="false">K86*5.5017049523</f>
        <v>18026865.0309795</v>
      </c>
      <c r="W86" s="8" t="n">
        <f aca="false">M86*5.5017049523</f>
        <v>557531.908174625</v>
      </c>
      <c r="X86" s="8" t="n">
        <f aca="false">N86*5.1890047538+L86*5.5017049523</f>
        <v>29055610.6290327</v>
      </c>
      <c r="Y86" s="8" t="n">
        <f aca="false">N86*5.1890047538</f>
        <v>23033994.371182</v>
      </c>
      <c r="Z86" s="8" t="n">
        <f aca="false">L86*5.5017049523</f>
        <v>6021616.25785071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low_v2_m!D75+temporary_pension_bonus_low!B75</f>
        <v>28670841.7248311</v>
      </c>
      <c r="G87" s="157" t="n">
        <f aca="false">low_v2_m!E75+temporary_pension_bonus_low!B75</f>
        <v>27476083.0296447</v>
      </c>
      <c r="H87" s="67" t="n">
        <f aca="false">F87-J87</f>
        <v>25189221.6819069</v>
      </c>
      <c r="I87" s="67" t="n">
        <f aca="false">G87-K87</f>
        <v>24098911.5880081</v>
      </c>
      <c r="J87" s="157" t="n">
        <f aca="false">low_v2_m!J75</f>
        <v>3481620.04292429</v>
      </c>
      <c r="K87" s="157" t="n">
        <f aca="false">low_v2_m!K75</f>
        <v>3377171.44163656</v>
      </c>
      <c r="L87" s="67" t="n">
        <f aca="false">H87-I87</f>
        <v>1090310.09389874</v>
      </c>
      <c r="M87" s="67" t="n">
        <f aca="false">J87-K87</f>
        <v>104448.601287729</v>
      </c>
      <c r="N87" s="157" t="n">
        <f aca="false">SUM(low_v5_m!C75:J75)</f>
        <v>3668275.03689664</v>
      </c>
      <c r="O87" s="7"/>
      <c r="P87" s="7"/>
      <c r="Q87" s="67" t="n">
        <f aca="false">I87*5.5017049523</f>
        <v>132585101.228784</v>
      </c>
      <c r="R87" s="67"/>
      <c r="S87" s="67"/>
      <c r="T87" s="7"/>
      <c r="U87" s="7"/>
      <c r="V87" s="67" t="n">
        <f aca="false">K87*5.5017049523</f>
        <v>18580200.845218</v>
      </c>
      <c r="W87" s="67" t="n">
        <f aca="false">M87*5.5017049523</f>
        <v>574645.386965507</v>
      </c>
      <c r="X87" s="67" t="n">
        <f aca="false">N87*5.1890047538+L87*5.5017049523</f>
        <v>25033261.0478479</v>
      </c>
      <c r="Y87" s="67" t="n">
        <f aca="false">N87*5.1890047538</f>
        <v>19034696.6047026</v>
      </c>
      <c r="Z87" s="67" t="n">
        <f aca="false">L87*5.5017049523</f>
        <v>5998564.44314535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low_v2_m!D76+temporary_pension_bonus_low!B76</f>
        <v>28709207.3715977</v>
      </c>
      <c r="G88" s="157" t="n">
        <f aca="false">low_v2_m!E76+temporary_pension_bonus_low!B76</f>
        <v>27513945.6367316</v>
      </c>
      <c r="H88" s="67" t="n">
        <f aca="false">F88-J88</f>
        <v>25125417.5030798</v>
      </c>
      <c r="I88" s="67" t="n">
        <f aca="false">G88-K88</f>
        <v>24037669.4642693</v>
      </c>
      <c r="J88" s="157" t="n">
        <f aca="false">low_v2_m!J76</f>
        <v>3583789.86851786</v>
      </c>
      <c r="K88" s="157" t="n">
        <f aca="false">low_v2_m!K76</f>
        <v>3476276.17246232</v>
      </c>
      <c r="L88" s="67" t="n">
        <f aca="false">H88-I88</f>
        <v>1087748.0388105</v>
      </c>
      <c r="M88" s="67" t="n">
        <f aca="false">J88-K88</f>
        <v>107513.696055536</v>
      </c>
      <c r="N88" s="157" t="n">
        <f aca="false">SUM(low_v5_m!C76:J76)</f>
        <v>3593676.00980137</v>
      </c>
      <c r="O88" s="7"/>
      <c r="P88" s="7"/>
      <c r="Q88" s="67" t="n">
        <f aca="false">I88*5.5017049523</f>
        <v>132248165.133321</v>
      </c>
      <c r="R88" s="67"/>
      <c r="S88" s="67"/>
      <c r="T88" s="7"/>
      <c r="U88" s="7"/>
      <c r="V88" s="67" t="n">
        <f aca="false">K88*5.5017049523</f>
        <v>19125445.8335984</v>
      </c>
      <c r="W88" s="67" t="n">
        <f aca="false">M88*5.5017049523</f>
        <v>591508.63402882</v>
      </c>
      <c r="X88" s="67" t="n">
        <f aca="false">N88*5.1890047538+L88*5.5017049523</f>
        <v>24632070.6704547</v>
      </c>
      <c r="Y88" s="67" t="n">
        <f aca="false">N88*5.1890047538</f>
        <v>18647601.8984763</v>
      </c>
      <c r="Z88" s="67" t="n">
        <f aca="false">L88*5.5017049523</f>
        <v>5984468.77197836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low_v2_m!D77+temporary_pension_bonus_low!B77</f>
        <v>28745992.7152318</v>
      </c>
      <c r="G89" s="157" t="n">
        <f aca="false">low_v2_m!E77+temporary_pension_bonus_low!B77</f>
        <v>27549556.6052173</v>
      </c>
      <c r="H89" s="67" t="n">
        <f aca="false">F89-J89</f>
        <v>25095951.8193968</v>
      </c>
      <c r="I89" s="67" t="n">
        <f aca="false">G89-K89</f>
        <v>24009016.9362574</v>
      </c>
      <c r="J89" s="157" t="n">
        <f aca="false">low_v2_m!J77</f>
        <v>3650040.89583499</v>
      </c>
      <c r="K89" s="157" t="n">
        <f aca="false">low_v2_m!K77</f>
        <v>3540539.66895994</v>
      </c>
      <c r="L89" s="67" t="n">
        <f aca="false">H89-I89</f>
        <v>1086934.88313937</v>
      </c>
      <c r="M89" s="67" t="n">
        <f aca="false">J89-K89</f>
        <v>109501.22687505</v>
      </c>
      <c r="N89" s="157" t="n">
        <f aca="false">SUM(low_v5_m!C77:J77)</f>
        <v>3595373.32726668</v>
      </c>
      <c r="O89" s="7"/>
      <c r="P89" s="7"/>
      <c r="Q89" s="67" t="n">
        <f aca="false">I89*5.5017049523</f>
        <v>132090527.378062</v>
      </c>
      <c r="R89" s="67"/>
      <c r="S89" s="67"/>
      <c r="T89" s="7"/>
      <c r="U89" s="7"/>
      <c r="V89" s="67" t="n">
        <f aca="false">K89*5.5017049523</f>
        <v>19479004.6305315</v>
      </c>
      <c r="W89" s="67" t="n">
        <f aca="false">M89*5.5017049523</f>
        <v>602443.442181388</v>
      </c>
      <c r="X89" s="67" t="n">
        <f aca="false">N89*5.1890047538+L89*5.5017049523</f>
        <v>24636404.316268</v>
      </c>
      <c r="Y89" s="67" t="n">
        <f aca="false">N89*5.1890047538</f>
        <v>18656409.2868725</v>
      </c>
      <c r="Z89" s="67" t="n">
        <f aca="false">L89*5.5017049523</f>
        <v>5979995.0293955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low_v2_m!D78+temporary_pension_bonus_low!B78</f>
        <v>28810475.9003109</v>
      </c>
      <c r="G90" s="155" t="n">
        <f aca="false">low_v2_m!E78+temporary_pension_bonus_low!B78</f>
        <v>27610939.8662415</v>
      </c>
      <c r="H90" s="8" t="n">
        <f aca="false">F90-J90</f>
        <v>25082853.3980465</v>
      </c>
      <c r="I90" s="8" t="n">
        <f aca="false">G90-K90</f>
        <v>23995146.039045</v>
      </c>
      <c r="J90" s="155" t="n">
        <f aca="false">low_v2_m!J78</f>
        <v>3727622.50226437</v>
      </c>
      <c r="K90" s="155" t="n">
        <f aca="false">low_v2_m!K78</f>
        <v>3615793.82719644</v>
      </c>
      <c r="L90" s="8" t="n">
        <f aca="false">H90-I90</f>
        <v>1087707.35900149</v>
      </c>
      <c r="M90" s="8" t="n">
        <f aca="false">J90-K90</f>
        <v>111828.67506793</v>
      </c>
      <c r="N90" s="155" t="n">
        <f aca="false">SUM(low_v5_m!C78:J78)</f>
        <v>4261820.16594757</v>
      </c>
      <c r="O90" s="5"/>
      <c r="P90" s="5"/>
      <c r="Q90" s="8" t="n">
        <f aca="false">I90*5.5017049523</f>
        <v>132014213.794176</v>
      </c>
      <c r="R90" s="8"/>
      <c r="S90" s="8"/>
      <c r="T90" s="5"/>
      <c r="U90" s="5"/>
      <c r="V90" s="8" t="n">
        <f aca="false">K90*5.5017049523</f>
        <v>19893030.8055824</v>
      </c>
      <c r="W90" s="8" t="n">
        <f aca="false">M90*5.5017049523</f>
        <v>615248.375430381</v>
      </c>
      <c r="X90" s="8" t="n">
        <f aca="false">N90*5.1890047538+L90*5.5017049523</f>
        <v>28098850.0646143</v>
      </c>
      <c r="Y90" s="8" t="n">
        <f aca="false">N90*5.1890047538</f>
        <v>22114605.1009426</v>
      </c>
      <c r="Z90" s="8" t="n">
        <f aca="false">L90*5.5017049523</f>
        <v>5984244.96367164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low_v2_m!D79+temporary_pension_bonus_low!B79</f>
        <v>28912247.4246068</v>
      </c>
      <c r="G91" s="157" t="n">
        <f aca="false">low_v2_m!E79+temporary_pension_bonus_low!B79</f>
        <v>27707625.6145323</v>
      </c>
      <c r="H91" s="67" t="n">
        <f aca="false">F91-J91</f>
        <v>25094328.3226672</v>
      </c>
      <c r="I91" s="67" t="n">
        <f aca="false">G91-K91</f>
        <v>24004244.0856509</v>
      </c>
      <c r="J91" s="157" t="n">
        <f aca="false">low_v2_m!J79</f>
        <v>3817919.10193959</v>
      </c>
      <c r="K91" s="157" t="n">
        <f aca="false">low_v2_m!K79</f>
        <v>3703381.5288814</v>
      </c>
      <c r="L91" s="67" t="n">
        <f aca="false">H91-I91</f>
        <v>1090084.23701622</v>
      </c>
      <c r="M91" s="67" t="n">
        <f aca="false">J91-K91</f>
        <v>114537.573058188</v>
      </c>
      <c r="N91" s="157" t="n">
        <f aca="false">SUM(low_v5_m!C79:J79)</f>
        <v>3584768.04473385</v>
      </c>
      <c r="O91" s="7"/>
      <c r="P91" s="7"/>
      <c r="Q91" s="67" t="n">
        <f aca="false">I91*5.5017049523</f>
        <v>132064268.562244</v>
      </c>
      <c r="R91" s="67"/>
      <c r="S91" s="67"/>
      <c r="T91" s="7"/>
      <c r="U91" s="7"/>
      <c r="V91" s="67" t="n">
        <f aca="false">K91*5.5017049523</f>
        <v>20374912.4977031</v>
      </c>
      <c r="W91" s="67" t="n">
        <f aca="false">M91*5.5017049523</f>
        <v>630151.932918656</v>
      </c>
      <c r="X91" s="67" t="n">
        <f aca="false">N91*5.1890047538+L91*5.5017049523</f>
        <v>24598700.2706106</v>
      </c>
      <c r="Y91" s="67" t="n">
        <f aca="false">N91*5.1890047538</f>
        <v>18601378.4253943</v>
      </c>
      <c r="Z91" s="67" t="n">
        <f aca="false">L91*5.5017049523</f>
        <v>5997321.84521632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low_v2_m!D80+temporary_pension_bonus_low!B80</f>
        <v>28921567.8398609</v>
      </c>
      <c r="G92" s="157" t="n">
        <f aca="false">low_v2_m!E80+temporary_pension_bonus_low!B80</f>
        <v>27716508.9128397</v>
      </c>
      <c r="H92" s="67" t="n">
        <f aca="false">F92-J92</f>
        <v>25018848.1262539</v>
      </c>
      <c r="I92" s="67" t="n">
        <f aca="false">G92-K92</f>
        <v>23930870.7906409</v>
      </c>
      <c r="J92" s="157" t="n">
        <f aca="false">low_v2_m!J80</f>
        <v>3902719.71360701</v>
      </c>
      <c r="K92" s="157" t="n">
        <f aca="false">low_v2_m!K80</f>
        <v>3785638.1221988</v>
      </c>
      <c r="L92" s="67" t="n">
        <f aca="false">H92-I92</f>
        <v>1087977.33561301</v>
      </c>
      <c r="M92" s="67" t="n">
        <f aca="false">J92-K92</f>
        <v>117081.59140821</v>
      </c>
      <c r="N92" s="157" t="n">
        <f aca="false">SUM(low_v5_m!C80:J80)</f>
        <v>3555595.1063521</v>
      </c>
      <c r="O92" s="7"/>
      <c r="P92" s="7"/>
      <c r="Q92" s="67" t="n">
        <f aca="false">I92*5.5017049523</f>
        <v>131660590.341721</v>
      </c>
      <c r="R92" s="67"/>
      <c r="S92" s="67"/>
      <c r="T92" s="7"/>
      <c r="U92" s="7"/>
      <c r="V92" s="67" t="n">
        <f aca="false">K92*5.5017049523</f>
        <v>20827464.0045168</v>
      </c>
      <c r="W92" s="67" t="n">
        <f aca="false">M92*5.5017049523</f>
        <v>644148.371273716</v>
      </c>
      <c r="X92" s="67" t="n">
        <f aca="false">N92*5.1890047538+L92*5.5017049523</f>
        <v>24435730.2047813</v>
      </c>
      <c r="Y92" s="67" t="n">
        <f aca="false">N92*5.1890047538</f>
        <v>18449999.9094491</v>
      </c>
      <c r="Z92" s="67" t="n">
        <f aca="false">L92*5.5017049523</f>
        <v>5985730.29533223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low_v2_m!D81+temporary_pension_bonus_low!B81</f>
        <v>28929050.2057843</v>
      </c>
      <c r="G93" s="157" t="n">
        <f aca="false">low_v2_m!E81+temporary_pension_bonus_low!B81</f>
        <v>27724505.3761306</v>
      </c>
      <c r="H93" s="67" t="n">
        <f aca="false">F93-J93</f>
        <v>24930360.4971776</v>
      </c>
      <c r="I93" s="67" t="n">
        <f aca="false">G93-K93</f>
        <v>23845776.3587821</v>
      </c>
      <c r="J93" s="157" t="n">
        <f aca="false">low_v2_m!J81</f>
        <v>3998689.70860671</v>
      </c>
      <c r="K93" s="157" t="n">
        <f aca="false">low_v2_m!K81</f>
        <v>3878729.01734851</v>
      </c>
      <c r="L93" s="67" t="n">
        <f aca="false">H93-I93</f>
        <v>1084584.13839555</v>
      </c>
      <c r="M93" s="67" t="n">
        <f aca="false">J93-K93</f>
        <v>119960.691258202</v>
      </c>
      <c r="N93" s="157" t="n">
        <f aca="false">SUM(low_v5_m!C81:J81)</f>
        <v>3487576.06265954</v>
      </c>
      <c r="O93" s="7"/>
      <c r="P93" s="7"/>
      <c r="Q93" s="67" t="n">
        <f aca="false">I93*5.5017049523</f>
        <v>131192425.88455</v>
      </c>
      <c r="R93" s="67"/>
      <c r="S93" s="67"/>
      <c r="T93" s="7"/>
      <c r="U93" s="7"/>
      <c r="V93" s="67" t="n">
        <f aca="false">K93*5.5017049523</f>
        <v>21339622.643376</v>
      </c>
      <c r="W93" s="67" t="n">
        <f aca="false">M93*5.5017049523</f>
        <v>659988.329176583</v>
      </c>
      <c r="X93" s="67" t="n">
        <f aca="false">N93*5.1890047538+L93*5.5017049523</f>
        <v>24064110.6937763</v>
      </c>
      <c r="Y93" s="67" t="n">
        <f aca="false">N93*5.1890047538</f>
        <v>18097048.7683794</v>
      </c>
      <c r="Z93" s="67" t="n">
        <f aca="false">L93*5.5017049523</f>
        <v>5967061.92539681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low_v2_m!D82+temporary_pension_bonus_low!B82</f>
        <v>29037683.8128678</v>
      </c>
      <c r="G94" s="155" t="n">
        <f aca="false">low_v2_m!E82+temporary_pension_bonus_low!B82</f>
        <v>27829206.8736406</v>
      </c>
      <c r="H94" s="8" t="n">
        <f aca="false">F94-J94</f>
        <v>24911992.261941</v>
      </c>
      <c r="I94" s="8" t="n">
        <f aca="false">G94-K94</f>
        <v>23827286.0692416</v>
      </c>
      <c r="J94" s="155" t="n">
        <f aca="false">low_v2_m!J82</f>
        <v>4125691.55092679</v>
      </c>
      <c r="K94" s="155" t="n">
        <f aca="false">low_v2_m!K82</f>
        <v>4001920.80439899</v>
      </c>
      <c r="L94" s="8" t="n">
        <f aca="false">H94-I94</f>
        <v>1084706.19269938</v>
      </c>
      <c r="M94" s="8" t="n">
        <f aca="false">J94-K94</f>
        <v>123770.746527803</v>
      </c>
      <c r="N94" s="155" t="n">
        <f aca="false">SUM(low_v5_m!C82:J82)</f>
        <v>4255544.13271093</v>
      </c>
      <c r="O94" s="5"/>
      <c r="P94" s="5"/>
      <c r="Q94" s="8" t="n">
        <f aca="false">I94*5.5017049523</f>
        <v>131090697.767015</v>
      </c>
      <c r="R94" s="8"/>
      <c r="S94" s="8"/>
      <c r="T94" s="5"/>
      <c r="U94" s="5"/>
      <c r="V94" s="8" t="n">
        <f aca="false">K94*5.5017049523</f>
        <v>22017387.5082743</v>
      </c>
      <c r="W94" s="8" t="n">
        <f aca="false">M94*5.5017049523</f>
        <v>680950.129121883</v>
      </c>
      <c r="X94" s="8" t="n">
        <f aca="false">N94*5.1890047538+L94*5.5017049523</f>
        <v>28049772.1668074</v>
      </c>
      <c r="Y94" s="8" t="n">
        <f aca="false">N94*5.1890047538</f>
        <v>22082038.7346427</v>
      </c>
      <c r="Z94" s="8" t="n">
        <f aca="false">L94*5.5017049523</f>
        <v>5967733.43216466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low_v2_m!D83+temporary_pension_bonus_low!B83</f>
        <v>29090695.841997</v>
      </c>
      <c r="G95" s="157" t="n">
        <f aca="false">low_v2_m!E83+temporary_pension_bonus_low!B83</f>
        <v>27880407.539478</v>
      </c>
      <c r="H95" s="67" t="n">
        <f aca="false">F95-J95</f>
        <v>24874049.522848</v>
      </c>
      <c r="I95" s="67" t="n">
        <f aca="false">G95-K95</f>
        <v>23790260.6099035</v>
      </c>
      <c r="J95" s="157" t="n">
        <f aca="false">low_v2_m!J83</f>
        <v>4216646.31914897</v>
      </c>
      <c r="K95" s="157" t="n">
        <f aca="false">low_v2_m!K83</f>
        <v>4090146.9295745</v>
      </c>
      <c r="L95" s="67" t="n">
        <f aca="false">H95-I95</f>
        <v>1083788.9129445</v>
      </c>
      <c r="M95" s="67" t="n">
        <f aca="false">J95-K95</f>
        <v>126499.38957447</v>
      </c>
      <c r="N95" s="157" t="n">
        <f aca="false">SUM(low_v5_m!C83:J83)</f>
        <v>3513298.51856421</v>
      </c>
      <c r="O95" s="7"/>
      <c r="P95" s="7"/>
      <c r="Q95" s="67" t="n">
        <f aca="false">I95*5.5017049523</f>
        <v>130886994.614014</v>
      </c>
      <c r="R95" s="67"/>
      <c r="S95" s="67"/>
      <c r="T95" s="7"/>
      <c r="U95" s="7"/>
      <c r="V95" s="67" t="n">
        <f aca="false">K95*5.5017049523</f>
        <v>22502781.6180747</v>
      </c>
      <c r="W95" s="67" t="n">
        <f aca="false">M95*5.5017049523</f>
        <v>695962.318084786</v>
      </c>
      <c r="X95" s="67" t="n">
        <f aca="false">N95*5.1890047538+L95*5.5017049523</f>
        <v>24193209.5439428</v>
      </c>
      <c r="Y95" s="67" t="n">
        <f aca="false">N95*5.1890047538</f>
        <v>18230522.7143482</v>
      </c>
      <c r="Z95" s="67" t="n">
        <f aca="false">L95*5.5017049523</f>
        <v>5962686.82959461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low_v2_m!D84+temporary_pension_bonus_low!B84</f>
        <v>29180633.5921961</v>
      </c>
      <c r="G96" s="157" t="n">
        <f aca="false">low_v2_m!E84+temporary_pension_bonus_low!B84</f>
        <v>27967254.7601013</v>
      </c>
      <c r="H96" s="67" t="n">
        <f aca="false">F96-J96</f>
        <v>24881920.7397135</v>
      </c>
      <c r="I96" s="67" t="n">
        <f aca="false">G96-K96</f>
        <v>23797503.2931932</v>
      </c>
      <c r="J96" s="157" t="n">
        <f aca="false">low_v2_m!J84</f>
        <v>4298712.85248253</v>
      </c>
      <c r="K96" s="157" t="n">
        <f aca="false">low_v2_m!K84</f>
        <v>4169751.46690806</v>
      </c>
      <c r="L96" s="67" t="n">
        <f aca="false">H96-I96</f>
        <v>1084417.44652032</v>
      </c>
      <c r="M96" s="67" t="n">
        <f aca="false">J96-K96</f>
        <v>128961.385574475</v>
      </c>
      <c r="N96" s="157" t="n">
        <f aca="false">SUM(low_v5_m!C84:J84)</f>
        <v>3463107.25988019</v>
      </c>
      <c r="O96" s="7"/>
      <c r="P96" s="7"/>
      <c r="Q96" s="67" t="n">
        <f aca="false">I96*5.5017049523</f>
        <v>130926841.720537</v>
      </c>
      <c r="R96" s="67"/>
      <c r="S96" s="67"/>
      <c r="T96" s="7"/>
      <c r="U96" s="7"/>
      <c r="V96" s="67" t="n">
        <f aca="false">K96*5.5017049523</f>
        <v>22940742.2953482</v>
      </c>
      <c r="W96" s="67" t="n">
        <f aca="false">M96*5.5017049523</f>
        <v>709507.493670558</v>
      </c>
      <c r="X96" s="67" t="n">
        <f aca="false">N96*5.1890047538+L96*5.5017049523</f>
        <v>23936224.8703189</v>
      </c>
      <c r="Y96" s="67" t="n">
        <f aca="false">N96*5.1890047538</f>
        <v>17970080.0344376</v>
      </c>
      <c r="Z96" s="67" t="n">
        <f aca="false">L96*5.5017049523</f>
        <v>5966144.83588135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low_v2_m!D85+temporary_pension_bonus_low!B85</f>
        <v>29188799.3231494</v>
      </c>
      <c r="G97" s="157" t="n">
        <f aca="false">low_v2_m!E85+temporary_pension_bonus_low!B85</f>
        <v>27975695.1061541</v>
      </c>
      <c r="H97" s="67" t="n">
        <f aca="false">F97-J97</f>
        <v>24810725.5509126</v>
      </c>
      <c r="I97" s="67" t="n">
        <f aca="false">G97-K97</f>
        <v>23728963.5470844</v>
      </c>
      <c r="J97" s="157" t="n">
        <f aca="false">low_v2_m!J85</f>
        <v>4378073.77223679</v>
      </c>
      <c r="K97" s="157" t="n">
        <f aca="false">low_v2_m!K85</f>
        <v>4246731.55906968</v>
      </c>
      <c r="L97" s="67" t="n">
        <f aca="false">H97-I97</f>
        <v>1081762.00382812</v>
      </c>
      <c r="M97" s="67" t="n">
        <f aca="false">J97-K97</f>
        <v>131342.213167103</v>
      </c>
      <c r="N97" s="157" t="n">
        <f aca="false">SUM(low_v5_m!C85:J85)</f>
        <v>3489704.84644731</v>
      </c>
      <c r="O97" s="7"/>
      <c r="P97" s="7"/>
      <c r="Q97" s="67" t="n">
        <f aca="false">I97*5.5017049523</f>
        <v>130549756.259941</v>
      </c>
      <c r="R97" s="67"/>
      <c r="S97" s="67"/>
      <c r="T97" s="7"/>
      <c r="U97" s="7"/>
      <c r="V97" s="67" t="n">
        <f aca="false">K97*5.5017049523</f>
        <v>23364264.0496224</v>
      </c>
      <c r="W97" s="67" t="n">
        <f aca="false">M97*5.5017049523</f>
        <v>722606.104627493</v>
      </c>
      <c r="X97" s="67" t="n">
        <f aca="false">N97*5.1890047538+L97*5.5017049523</f>
        <v>24059630.4112451</v>
      </c>
      <c r="Y97" s="67" t="n">
        <f aca="false">N97*5.1890047538</f>
        <v>18108095.037574</v>
      </c>
      <c r="Z97" s="67" t="n">
        <f aca="false">L97*5.5017049523</f>
        <v>5951535.37367116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low_v2_m!D86+temporary_pension_bonus_low!B86</f>
        <v>29376624.2465638</v>
      </c>
      <c r="G98" s="155" t="n">
        <f aca="false">low_v2_m!E86+temporary_pension_bonus_low!B86</f>
        <v>28156958.9272685</v>
      </c>
      <c r="H98" s="8" t="n">
        <f aca="false">F98-J98</f>
        <v>24924387.396572</v>
      </c>
      <c r="I98" s="8" t="n">
        <f aca="false">G98-K98</f>
        <v>23838289.1827764</v>
      </c>
      <c r="J98" s="155" t="n">
        <f aca="false">low_v2_m!J86</f>
        <v>4452236.84999179</v>
      </c>
      <c r="K98" s="155" t="n">
        <f aca="false">low_v2_m!K86</f>
        <v>4318669.74449203</v>
      </c>
      <c r="L98" s="8" t="n">
        <f aca="false">H98-I98</f>
        <v>1086098.21379555</v>
      </c>
      <c r="M98" s="8" t="n">
        <f aca="false">J98-K98</f>
        <v>133567.105499755</v>
      </c>
      <c r="N98" s="155" t="n">
        <f aca="false">SUM(low_v5_m!C86:J86)</f>
        <v>4245732.93885263</v>
      </c>
      <c r="O98" s="5"/>
      <c r="P98" s="5"/>
      <c r="Q98" s="8" t="n">
        <f aca="false">I98*5.5017049523</f>
        <v>131151233.651241</v>
      </c>
      <c r="R98" s="8"/>
      <c r="S98" s="8"/>
      <c r="T98" s="5"/>
      <c r="U98" s="5"/>
      <c r="V98" s="8" t="n">
        <f aca="false">K98*5.5017049523</f>
        <v>23760046.72062</v>
      </c>
      <c r="W98" s="8" t="n">
        <f aca="false">M98*5.5017049523</f>
        <v>734846.805792377</v>
      </c>
      <c r="X98" s="8" t="n">
        <f aca="false">N98*5.1890047538+L98*5.5017049523</f>
        <v>28006520.3245947</v>
      </c>
      <c r="Y98" s="8" t="n">
        <f aca="false">N98*5.1890047538</f>
        <v>22031128.4030715</v>
      </c>
      <c r="Z98" s="8" t="n">
        <f aca="false">L98*5.5017049523</f>
        <v>5975391.92152314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low_v2_m!D87+temporary_pension_bonus_low!B87</f>
        <v>29457698.1771887</v>
      </c>
      <c r="G99" s="157" t="n">
        <f aca="false">low_v2_m!E87+temporary_pension_bonus_low!B87</f>
        <v>28234762.8298725</v>
      </c>
      <c r="H99" s="67" t="n">
        <f aca="false">F99-J99</f>
        <v>24941488.8549226</v>
      </c>
      <c r="I99" s="67" t="n">
        <f aca="false">G99-K99</f>
        <v>23854039.7872744</v>
      </c>
      <c r="J99" s="157" t="n">
        <f aca="false">low_v2_m!J87</f>
        <v>4516209.32226607</v>
      </c>
      <c r="K99" s="157" t="n">
        <f aca="false">low_v2_m!K87</f>
        <v>4380723.04259809</v>
      </c>
      <c r="L99" s="67" t="n">
        <f aca="false">H99-I99</f>
        <v>1087449.06764817</v>
      </c>
      <c r="M99" s="67" t="n">
        <f aca="false">J99-K99</f>
        <v>135486.279667982</v>
      </c>
      <c r="N99" s="157" t="n">
        <f aca="false">SUM(low_v5_m!C87:J87)</f>
        <v>3533232.66610146</v>
      </c>
      <c r="O99" s="7"/>
      <c r="P99" s="7"/>
      <c r="Q99" s="67" t="n">
        <f aca="false">I99*5.5017049523</f>
        <v>131237888.830009</v>
      </c>
      <c r="R99" s="67"/>
      <c r="S99" s="67"/>
      <c r="T99" s="7"/>
      <c r="U99" s="7"/>
      <c r="V99" s="67" t="n">
        <f aca="false">K99*5.5017049523</f>
        <v>24101445.6581166</v>
      </c>
      <c r="W99" s="67" t="n">
        <f aca="false">M99*5.5017049523</f>
        <v>745405.535818039</v>
      </c>
      <c r="X99" s="67" t="n">
        <f aca="false">N99*5.1890047538+L99*5.5017049523</f>
        <v>24316785.0215359</v>
      </c>
      <c r="Y99" s="67" t="n">
        <f aca="false">N99*5.1890047538</f>
        <v>18333961.1006819</v>
      </c>
      <c r="Z99" s="67" t="n">
        <f aca="false">L99*5.5017049523</f>
        <v>5982823.92085395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low_v2_m!D88+temporary_pension_bonus_low!B88</f>
        <v>29578940.5645689</v>
      </c>
      <c r="G100" s="157" t="n">
        <f aca="false">low_v2_m!E88+temporary_pension_bonus_low!B88</f>
        <v>28350432.6357296</v>
      </c>
      <c r="H100" s="67" t="n">
        <f aca="false">F100-J100</f>
        <v>25033231.947879</v>
      </c>
      <c r="I100" s="67" t="n">
        <f aca="false">G100-K100</f>
        <v>23941095.2775404</v>
      </c>
      <c r="J100" s="157" t="n">
        <f aca="false">low_v2_m!J88</f>
        <v>4545708.61668986</v>
      </c>
      <c r="K100" s="157" t="n">
        <f aca="false">low_v2_m!K88</f>
        <v>4409337.35818916</v>
      </c>
      <c r="L100" s="67" t="n">
        <f aca="false">H100-I100</f>
        <v>1092136.67033859</v>
      </c>
      <c r="M100" s="67" t="n">
        <f aca="false">J100-K100</f>
        <v>136371.258500696</v>
      </c>
      <c r="N100" s="157" t="n">
        <f aca="false">SUM(low_v5_m!C88:J88)</f>
        <v>3470596.00719419</v>
      </c>
      <c r="O100" s="7"/>
      <c r="P100" s="7"/>
      <c r="Q100" s="67" t="n">
        <f aca="false">I100*5.5017049523</f>
        <v>131716842.45193</v>
      </c>
      <c r="R100" s="67"/>
      <c r="S100" s="67"/>
      <c r="T100" s="7"/>
      <c r="U100" s="7"/>
      <c r="V100" s="67" t="n">
        <f aca="false">K100*5.5017049523</f>
        <v>24258873.1799107</v>
      </c>
      <c r="W100" s="67" t="n">
        <f aca="false">M100*5.5017049523</f>
        <v>750274.428244664</v>
      </c>
      <c r="X100" s="67" t="n">
        <f aca="false">N100*5.1890047538+L100*5.5017049523</f>
        <v>24017552.9076402</v>
      </c>
      <c r="Y100" s="67" t="n">
        <f aca="false">N100*5.1890047538</f>
        <v>18008939.17985</v>
      </c>
      <c r="Z100" s="67" t="n">
        <f aca="false">L100*5.5017049523</f>
        <v>6008613.72779027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low_v2_m!D89+temporary_pension_bonus_low!B89</f>
        <v>29573125.0935533</v>
      </c>
      <c r="G101" s="157" t="n">
        <f aca="false">low_v2_m!E89+temporary_pension_bonus_low!B89</f>
        <v>28346943.8255588</v>
      </c>
      <c r="H101" s="67" t="n">
        <f aca="false">F101-J101</f>
        <v>24961101.5408166</v>
      </c>
      <c r="I101" s="67" t="n">
        <f aca="false">G101-K101</f>
        <v>23873280.9794042</v>
      </c>
      <c r="J101" s="157" t="n">
        <f aca="false">low_v2_m!J89</f>
        <v>4612023.55273669</v>
      </c>
      <c r="K101" s="157" t="n">
        <f aca="false">low_v2_m!K89</f>
        <v>4473662.84615459</v>
      </c>
      <c r="L101" s="67" t="n">
        <f aca="false">H101-I101</f>
        <v>1087820.56141237</v>
      </c>
      <c r="M101" s="67" t="n">
        <f aca="false">J101-K101</f>
        <v>138360.7065821</v>
      </c>
      <c r="N101" s="157" t="n">
        <f aca="false">SUM(low_v5_m!C89:J89)</f>
        <v>3437389.87434141</v>
      </c>
      <c r="O101" s="7"/>
      <c r="P101" s="7"/>
      <c r="Q101" s="67" t="n">
        <f aca="false">I101*5.5017049523</f>
        <v>131343748.192038</v>
      </c>
      <c r="R101" s="67"/>
      <c r="S101" s="67"/>
      <c r="T101" s="7"/>
      <c r="U101" s="7"/>
      <c r="V101" s="67" t="n">
        <f aca="false">K101*5.5017049523</f>
        <v>24612773.0356092</v>
      </c>
      <c r="W101" s="67" t="n">
        <f aca="false">M101*5.5017049523</f>
        <v>761219.784606467</v>
      </c>
      <c r="X101" s="67" t="n">
        <f aca="false">N101*5.1890047538+L101*5.5017049523</f>
        <v>23821500.1685578</v>
      </c>
      <c r="Y101" s="67" t="n">
        <f aca="false">N101*5.1890047538</f>
        <v>17836632.3986215</v>
      </c>
      <c r="Z101" s="67" t="n">
        <f aca="false">L101*5.5017049523</f>
        <v>5984867.76993621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low_v2_m!D90+temporary_pension_bonus_low!B90</f>
        <v>29656770.314571</v>
      </c>
      <c r="G102" s="155" t="n">
        <f aca="false">low_v2_m!E90+temporary_pension_bonus_low!B90</f>
        <v>28427372.9299499</v>
      </c>
      <c r="H102" s="8" t="n">
        <f aca="false">F102-J102</f>
        <v>24937481.7174689</v>
      </c>
      <c r="I102" s="8" t="n">
        <f aca="false">G102-K102</f>
        <v>23849662.9907609</v>
      </c>
      <c r="J102" s="155" t="n">
        <f aca="false">low_v2_m!J90</f>
        <v>4719288.59710208</v>
      </c>
      <c r="K102" s="155" t="n">
        <f aca="false">low_v2_m!K90</f>
        <v>4577709.93918901</v>
      </c>
      <c r="L102" s="8" t="n">
        <f aca="false">H102-I102</f>
        <v>1087818.72670804</v>
      </c>
      <c r="M102" s="8" t="n">
        <f aca="false">J102-K102</f>
        <v>141578.657913064</v>
      </c>
      <c r="N102" s="155" t="n">
        <f aca="false">SUM(low_v5_m!C90:J90)</f>
        <v>4152102.60063309</v>
      </c>
      <c r="O102" s="5"/>
      <c r="P102" s="5"/>
      <c r="Q102" s="8" t="n">
        <f aca="false">I102*5.5017049523</f>
        <v>131213808.986955</v>
      </c>
      <c r="R102" s="8"/>
      <c r="S102" s="8"/>
      <c r="T102" s="5"/>
      <c r="U102" s="5"/>
      <c r="V102" s="8" t="n">
        <f aca="false">K102*5.5017049523</f>
        <v>25185209.4426291</v>
      </c>
      <c r="W102" s="8" t="n">
        <f aca="false">M102*5.5017049523</f>
        <v>778924.00338029</v>
      </c>
      <c r="X102" s="8" t="n">
        <f aca="false">N102*5.1890047538+L102*5.5017049523</f>
        <v>27530137.8088847</v>
      </c>
      <c r="Y102" s="8" t="n">
        <f aca="false">N102*5.1890047538</f>
        <v>21545280.1329504</v>
      </c>
      <c r="Z102" s="8" t="n">
        <f aca="false">L102*5.5017049523</f>
        <v>5984857.67593428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low_v2_m!D91+temporary_pension_bonus_low!B91</f>
        <v>29678630.7057662</v>
      </c>
      <c r="G103" s="157" t="n">
        <f aca="false">low_v2_m!E91+temporary_pension_bonus_low!B91</f>
        <v>28449910.3449752</v>
      </c>
      <c r="H103" s="67" t="n">
        <f aca="false">F103-J103</f>
        <v>24874717.7612055</v>
      </c>
      <c r="I103" s="67" t="n">
        <f aca="false">G103-K103</f>
        <v>23790114.7887513</v>
      </c>
      <c r="J103" s="157" t="n">
        <f aca="false">low_v2_m!J91</f>
        <v>4803912.94456069</v>
      </c>
      <c r="K103" s="157" t="n">
        <f aca="false">low_v2_m!K91</f>
        <v>4659795.55622387</v>
      </c>
      <c r="L103" s="67" t="n">
        <f aca="false">H103-I103</f>
        <v>1084602.97245418</v>
      </c>
      <c r="M103" s="67" t="n">
        <f aca="false">J103-K103</f>
        <v>144117.388336821</v>
      </c>
      <c r="N103" s="157" t="n">
        <f aca="false">SUM(low_v5_m!C91:J91)</f>
        <v>3470392.14336386</v>
      </c>
      <c r="O103" s="7"/>
      <c r="P103" s="7"/>
      <c r="Q103" s="67" t="n">
        <f aca="false">I103*5.5017049523</f>
        <v>130886192.349059</v>
      </c>
      <c r="R103" s="67"/>
      <c r="S103" s="67"/>
      <c r="T103" s="7"/>
      <c r="U103" s="7"/>
      <c r="V103" s="67" t="n">
        <f aca="false">K103*5.5017049523</f>
        <v>25636820.2883824</v>
      </c>
      <c r="W103" s="67" t="n">
        <f aca="false">M103*5.5017049523</f>
        <v>792891.349125228</v>
      </c>
      <c r="X103" s="67" t="n">
        <f aca="false">N103*5.1890047538+L103*5.5017049523</f>
        <v>23975046.8742957</v>
      </c>
      <c r="Y103" s="67" t="n">
        <f aca="false">N103*5.1890047538</f>
        <v>18007881.3294652</v>
      </c>
      <c r="Z103" s="67" t="n">
        <f aca="false">L103*5.5017049523</f>
        <v>5967165.54483046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low_v2_m!D92+temporary_pension_bonus_low!B92</f>
        <v>29884283.2365583</v>
      </c>
      <c r="G104" s="157" t="n">
        <f aca="false">low_v2_m!E92+temporary_pension_bonus_low!B92</f>
        <v>28647680.1266251</v>
      </c>
      <c r="H104" s="67" t="n">
        <f aca="false">F104-J104</f>
        <v>25003003.9851878</v>
      </c>
      <c r="I104" s="67" t="n">
        <f aca="false">G104-K104</f>
        <v>23912839.2527957</v>
      </c>
      <c r="J104" s="157" t="n">
        <f aca="false">low_v2_m!J92</f>
        <v>4881279.2513705</v>
      </c>
      <c r="K104" s="157" t="n">
        <f aca="false">low_v2_m!K92</f>
        <v>4734840.87382938</v>
      </c>
      <c r="L104" s="67" t="n">
        <f aca="false">H104-I104</f>
        <v>1090164.73239212</v>
      </c>
      <c r="M104" s="67" t="n">
        <f aca="false">J104-K104</f>
        <v>146438.377541116</v>
      </c>
      <c r="N104" s="157" t="n">
        <f aca="false">SUM(low_v5_m!C92:J92)</f>
        <v>3542973.46098631</v>
      </c>
      <c r="O104" s="7"/>
      <c r="P104" s="7"/>
      <c r="Q104" s="67" t="n">
        <f aca="false">I104*5.5017049523</f>
        <v>131561386.14066</v>
      </c>
      <c r="R104" s="67"/>
      <c r="S104" s="67"/>
      <c r="T104" s="7"/>
      <c r="U104" s="7"/>
      <c r="V104" s="67" t="n">
        <f aca="false">K104*5.5017049523</f>
        <v>26049697.4838996</v>
      </c>
      <c r="W104" s="67" t="n">
        <f aca="false">M104*5.5017049523</f>
        <v>805660.746924737</v>
      </c>
      <c r="X104" s="67" t="n">
        <f aca="false">N104*5.1890047538+L104*5.5017049523</f>
        <v>24382270.8386698</v>
      </c>
      <c r="Y104" s="67" t="n">
        <f aca="false">N104*5.1890047538</f>
        <v>18384506.1316452</v>
      </c>
      <c r="Z104" s="67" t="n">
        <f aca="false">L104*5.5017049523</f>
        <v>5997764.70702454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low_v2_m!D93+temporary_pension_bonus_low!B93</f>
        <v>30035258.2353427</v>
      </c>
      <c r="G105" s="157" t="n">
        <f aca="false">low_v2_m!E93+temporary_pension_bonus_low!B93</f>
        <v>28792216.4497687</v>
      </c>
      <c r="H105" s="67" t="n">
        <f aca="false">F105-J105</f>
        <v>25069535.8409773</v>
      </c>
      <c r="I105" s="67" t="n">
        <f aca="false">G105-K105</f>
        <v>23975465.7272342</v>
      </c>
      <c r="J105" s="157" t="n">
        <f aca="false">low_v2_m!J93</f>
        <v>4965722.39436542</v>
      </c>
      <c r="K105" s="157" t="n">
        <f aca="false">low_v2_m!K93</f>
        <v>4816750.72253446</v>
      </c>
      <c r="L105" s="67" t="n">
        <f aca="false">H105-I105</f>
        <v>1094070.11374306</v>
      </c>
      <c r="M105" s="67" t="n">
        <f aca="false">J105-K105</f>
        <v>148971.671830962</v>
      </c>
      <c r="N105" s="157" t="n">
        <f aca="false">SUM(low_v5_m!C93:J93)</f>
        <v>3457505.27184557</v>
      </c>
      <c r="O105" s="7"/>
      <c r="P105" s="7"/>
      <c r="Q105" s="67" t="n">
        <f aca="false">I105*5.5017049523</f>
        <v>131905938.525223</v>
      </c>
      <c r="R105" s="67"/>
      <c r="S105" s="67"/>
      <c r="T105" s="7"/>
      <c r="U105" s="7"/>
      <c r="V105" s="67" t="n">
        <f aca="false">K105*5.5017049523</f>
        <v>26500341.3041624</v>
      </c>
      <c r="W105" s="67" t="n">
        <f aca="false">M105*5.5017049523</f>
        <v>819598.184664816</v>
      </c>
      <c r="X105" s="67" t="n">
        <f aca="false">N105*5.1890047538+L105*5.5017049523</f>
        <v>23960262.2548388</v>
      </c>
      <c r="Y105" s="67" t="n">
        <f aca="false">N105*5.1890047538</f>
        <v>17941011.2918952</v>
      </c>
      <c r="Z105" s="67" t="n">
        <f aca="false">L105*5.5017049523</f>
        <v>6019250.96294361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low_v2_m!D94+temporary_pension_bonus_low!B94</f>
        <v>30035249.5176407</v>
      </c>
      <c r="G106" s="155" t="n">
        <f aca="false">low_v2_m!E94+temporary_pension_bonus_low!B94</f>
        <v>28792944.9208904</v>
      </c>
      <c r="H106" s="8" t="n">
        <f aca="false">F106-J106</f>
        <v>25005374.4534176</v>
      </c>
      <c r="I106" s="8" t="n">
        <f aca="false">G106-K106</f>
        <v>23913966.108594</v>
      </c>
      <c r="J106" s="155" t="n">
        <f aca="false">low_v2_m!J94</f>
        <v>5029875.06422311</v>
      </c>
      <c r="K106" s="155" t="n">
        <f aca="false">low_v2_m!K94</f>
        <v>4878978.81229641</v>
      </c>
      <c r="L106" s="8" t="n">
        <f aca="false">H106-I106</f>
        <v>1091408.34482355</v>
      </c>
      <c r="M106" s="8" t="n">
        <f aca="false">J106-K106</f>
        <v>150896.251926693</v>
      </c>
      <c r="N106" s="155" t="n">
        <f aca="false">SUM(low_v5_m!C94:J94)</f>
        <v>4209115.67687518</v>
      </c>
      <c r="O106" s="5"/>
      <c r="P106" s="5"/>
      <c r="Q106" s="8" t="n">
        <f aca="false">I106*5.5017049523</f>
        <v>131567585.768786</v>
      </c>
      <c r="R106" s="8"/>
      <c r="S106" s="8"/>
      <c r="T106" s="5"/>
      <c r="U106" s="5"/>
      <c r="V106" s="8" t="n">
        <f aca="false">K106*5.5017049523</f>
        <v>26842701.8937779</v>
      </c>
      <c r="W106" s="8" t="n">
        <f aca="false">M106*5.5017049523</f>
        <v>830186.656508596</v>
      </c>
      <c r="X106" s="8" t="n">
        <f aca="false">N106*5.1890047538+L106*5.5017049523</f>
        <v>27845727.9522967</v>
      </c>
      <c r="Y106" s="8" t="n">
        <f aca="false">N106*5.1890047538</f>
        <v>21841121.2565994</v>
      </c>
      <c r="Z106" s="8" t="n">
        <f aca="false">L106*5.5017049523</f>
        <v>6004606.69569729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low_v2_m!D95+temporary_pension_bonus_low!B95</f>
        <v>30060422.0627387</v>
      </c>
      <c r="G107" s="157" t="n">
        <f aca="false">low_v2_m!E95+temporary_pension_bonus_low!B95</f>
        <v>28818192.2070876</v>
      </c>
      <c r="H107" s="67" t="n">
        <f aca="false">F107-J107</f>
        <v>24939621.9086664</v>
      </c>
      <c r="I107" s="67" t="n">
        <f aca="false">G107-K107</f>
        <v>23851016.0576374</v>
      </c>
      <c r="J107" s="157" t="n">
        <f aca="false">low_v2_m!J95</f>
        <v>5120800.15407234</v>
      </c>
      <c r="K107" s="157" t="n">
        <f aca="false">low_v2_m!K95</f>
        <v>4967176.14945017</v>
      </c>
      <c r="L107" s="67" t="n">
        <f aca="false">H107-I107</f>
        <v>1088605.85102893</v>
      </c>
      <c r="M107" s="67" t="n">
        <f aca="false">J107-K107</f>
        <v>153624.00462217</v>
      </c>
      <c r="N107" s="157" t="n">
        <f aca="false">SUM(low_v5_m!C95:J95)</f>
        <v>3449177.08745449</v>
      </c>
      <c r="O107" s="7"/>
      <c r="P107" s="7"/>
      <c r="Q107" s="67" t="n">
        <f aca="false">I107*5.5017049523</f>
        <v>131221253.161691</v>
      </c>
      <c r="R107" s="67"/>
      <c r="S107" s="67"/>
      <c r="T107" s="7"/>
      <c r="U107" s="7"/>
      <c r="V107" s="67" t="n">
        <f aca="false">K107*5.5017049523</f>
        <v>27327937.6203764</v>
      </c>
      <c r="W107" s="67" t="n">
        <f aca="false">M107*5.5017049523</f>
        <v>845193.94702195</v>
      </c>
      <c r="X107" s="67" t="n">
        <f aca="false">N107*5.1890047538+L107*5.5017049523</f>
        <v>23886984.505208</v>
      </c>
      <c r="Y107" s="67" t="n">
        <f aca="false">N107*5.1890047538</f>
        <v>17897796.3034994</v>
      </c>
      <c r="Z107" s="67" t="n">
        <f aca="false">L107*5.5017049523</f>
        <v>5989188.20170864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low_v2_m!D96+temporary_pension_bonus_low!B96</f>
        <v>30148993.6876774</v>
      </c>
      <c r="G108" s="157" t="n">
        <f aca="false">low_v2_m!E96+temporary_pension_bonus_low!B96</f>
        <v>28904671.1966066</v>
      </c>
      <c r="H108" s="67" t="n">
        <f aca="false">F108-J108</f>
        <v>24952774.232731</v>
      </c>
      <c r="I108" s="67" t="n">
        <f aca="false">G108-K108</f>
        <v>23864338.3253087</v>
      </c>
      <c r="J108" s="157" t="n">
        <f aca="false">low_v2_m!J96</f>
        <v>5196219.45494636</v>
      </c>
      <c r="K108" s="157" t="n">
        <f aca="false">low_v2_m!K96</f>
        <v>5040332.87129797</v>
      </c>
      <c r="L108" s="67" t="n">
        <f aca="false">H108-I108</f>
        <v>1088435.90742235</v>
      </c>
      <c r="M108" s="67" t="n">
        <f aca="false">J108-K108</f>
        <v>155886.583648392</v>
      </c>
      <c r="N108" s="157" t="n">
        <f aca="false">SUM(low_v5_m!C96:J96)</f>
        <v>3472209.03745594</v>
      </c>
      <c r="O108" s="7"/>
      <c r="P108" s="7"/>
      <c r="Q108" s="67" t="n">
        <f aca="false">I108*5.5017049523</f>
        <v>131294548.347713</v>
      </c>
      <c r="R108" s="67"/>
      <c r="S108" s="67"/>
      <c r="T108" s="7"/>
      <c r="U108" s="7"/>
      <c r="V108" s="67" t="n">
        <f aca="false">K108*5.5017049523</f>
        <v>27730424.3192605</v>
      </c>
      <c r="W108" s="67" t="n">
        <f aca="false">M108*5.5017049523</f>
        <v>857641.989255486</v>
      </c>
      <c r="X108" s="67" t="n">
        <f aca="false">N108*5.1890047538+L108*5.5017049523</f>
        <v>24005562.4236729</v>
      </c>
      <c r="Y108" s="67" t="n">
        <f aca="false">N108*5.1890047538</f>
        <v>18017309.2015462</v>
      </c>
      <c r="Z108" s="67" t="n">
        <f aca="false">L108*5.5017049523</f>
        <v>5988253.22212668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low_v2_m!D97+temporary_pension_bonus_low!B97</f>
        <v>30203046.229284</v>
      </c>
      <c r="G109" s="157" t="n">
        <f aca="false">low_v2_m!E97+temporary_pension_bonus_low!B97</f>
        <v>28957926.3477017</v>
      </c>
      <c r="H109" s="67" t="n">
        <f aca="false">F109-J109</f>
        <v>24929729.1322316</v>
      </c>
      <c r="I109" s="67" t="n">
        <f aca="false">G109-K109</f>
        <v>23842808.7635609</v>
      </c>
      <c r="J109" s="157" t="n">
        <f aca="false">low_v2_m!J97</f>
        <v>5273317.09705241</v>
      </c>
      <c r="K109" s="157" t="n">
        <f aca="false">low_v2_m!K97</f>
        <v>5115117.58414084</v>
      </c>
      <c r="L109" s="67" t="n">
        <f aca="false">H109-I109</f>
        <v>1086920.36867072</v>
      </c>
      <c r="M109" s="67" t="n">
        <f aca="false">J109-K109</f>
        <v>158199.512911571</v>
      </c>
      <c r="N109" s="157" t="n">
        <f aca="false">SUM(low_v5_m!C97:J97)</f>
        <v>3479396.82038744</v>
      </c>
      <c r="O109" s="7"/>
      <c r="P109" s="7"/>
      <c r="Q109" s="67" t="n">
        <f aca="false">I109*5.5017049523</f>
        <v>131176099.051225</v>
      </c>
      <c r="R109" s="67"/>
      <c r="S109" s="67"/>
      <c r="T109" s="7"/>
      <c r="U109" s="7"/>
      <c r="V109" s="67" t="n">
        <f aca="false">K109*5.5017049523</f>
        <v>28141867.7442645</v>
      </c>
      <c r="W109" s="67" t="n">
        <f aca="false">M109*5.5017049523</f>
        <v>870367.043637039</v>
      </c>
      <c r="X109" s="67" t="n">
        <f aca="false">N109*5.1890047538+L109*5.5017049523</f>
        <v>24034521.8164185</v>
      </c>
      <c r="Y109" s="67" t="n">
        <f aca="false">N109*5.1890047538</f>
        <v>18054606.641347</v>
      </c>
      <c r="Z109" s="67" t="n">
        <f aca="false">L109*5.5017049523</f>
        <v>5979915.17507147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low_v2_m!D98+temporary_pension_bonus_low!B98</f>
        <v>30307122.1289268</v>
      </c>
      <c r="G110" s="155" t="n">
        <f aca="false">low_v2_m!E98+temporary_pension_bonus_low!B98</f>
        <v>29059018.5149094</v>
      </c>
      <c r="H110" s="8" t="n">
        <f aca="false">F110-J110</f>
        <v>24916668.2940492</v>
      </c>
      <c r="I110" s="8" t="n">
        <f aca="false">G110-K110</f>
        <v>23830278.2950781</v>
      </c>
      <c r="J110" s="155" t="n">
        <f aca="false">low_v2_m!J98</f>
        <v>5390453.83487762</v>
      </c>
      <c r="K110" s="155" t="n">
        <f aca="false">low_v2_m!K98</f>
        <v>5228740.21983129</v>
      </c>
      <c r="L110" s="8" t="n">
        <f aca="false">H110-I110</f>
        <v>1086389.99897113</v>
      </c>
      <c r="M110" s="8" t="n">
        <f aca="false">J110-K110</f>
        <v>161713.615046329</v>
      </c>
      <c r="N110" s="155" t="n">
        <f aca="false">SUM(low_v5_m!C98:J98)</f>
        <v>4164652.32104041</v>
      </c>
      <c r="O110" s="5"/>
      <c r="P110" s="5"/>
      <c r="Q110" s="8" t="n">
        <f aca="false">I110*5.5017049523</f>
        <v>131107160.110718</v>
      </c>
      <c r="R110" s="8"/>
      <c r="S110" s="8"/>
      <c r="T110" s="5"/>
      <c r="U110" s="5"/>
      <c r="V110" s="8" t="n">
        <f aca="false">K110*5.5017049523</f>
        <v>28766985.961736</v>
      </c>
      <c r="W110" s="8" t="n">
        <f aca="false">M110*5.5017049523</f>
        <v>889700.596754723</v>
      </c>
      <c r="X110" s="8" t="n">
        <f aca="false">N110*5.1890047538+L110*5.5017049523</f>
        <v>27587397.9292716</v>
      </c>
      <c r="Y110" s="8" t="n">
        <f aca="false">N110*5.1890047538</f>
        <v>21610400.6918029</v>
      </c>
      <c r="Z110" s="8" t="n">
        <f aca="false">L110*5.5017049523</f>
        <v>5976997.23746864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low_v2_m!D99+temporary_pension_bonus_low!B99</f>
        <v>30449778.9464413</v>
      </c>
      <c r="G111" s="157" t="n">
        <f aca="false">low_v2_m!E99+temporary_pension_bonus_low!B99</f>
        <v>29196460.5928518</v>
      </c>
      <c r="H111" s="67" t="n">
        <f aca="false">F111-J111</f>
        <v>24983603.4809859</v>
      </c>
      <c r="I111" s="67" t="n">
        <f aca="false">G111-K111</f>
        <v>23894270.3913601</v>
      </c>
      <c r="J111" s="157" t="n">
        <f aca="false">low_v2_m!J99</f>
        <v>5466175.46545544</v>
      </c>
      <c r="K111" s="157" t="n">
        <f aca="false">low_v2_m!K99</f>
        <v>5302190.20149178</v>
      </c>
      <c r="L111" s="67" t="n">
        <f aca="false">H111-I111</f>
        <v>1089333.0896258</v>
      </c>
      <c r="M111" s="67" t="n">
        <f aca="false">J111-K111</f>
        <v>163985.263963666</v>
      </c>
      <c r="N111" s="157" t="n">
        <f aca="false">SUM(low_v5_m!C99:J99)</f>
        <v>3434765.2571779</v>
      </c>
      <c r="O111" s="7"/>
      <c r="P111" s="7"/>
      <c r="Q111" s="67" t="n">
        <f aca="false">I111*5.5017049523</f>
        <v>131459225.743741</v>
      </c>
      <c r="R111" s="67"/>
      <c r="S111" s="67"/>
      <c r="T111" s="7"/>
      <c r="U111" s="7"/>
      <c r="V111" s="67" t="n">
        <f aca="false">K111*5.5017049523</f>
        <v>29171086.0895838</v>
      </c>
      <c r="W111" s="67" t="n">
        <f aca="false">M111*5.5017049523</f>
        <v>902198.538853123</v>
      </c>
      <c r="X111" s="67" t="n">
        <f aca="false">N111*5.1890047538+L111*5.5017049523</f>
        <v>23816202.5015817</v>
      </c>
      <c r="Y111" s="67" t="n">
        <f aca="false">N111*5.1890047538</f>
        <v>17823013.2476832</v>
      </c>
      <c r="Z111" s="67" t="n">
        <f aca="false">L111*5.5017049523</f>
        <v>5993189.25389851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low_v2_m!D100+temporary_pension_bonus_low!B100</f>
        <v>30488552.8494847</v>
      </c>
      <c r="G112" s="157" t="n">
        <f aca="false">low_v2_m!E100+temporary_pension_bonus_low!B100</f>
        <v>29234449.2655684</v>
      </c>
      <c r="H112" s="67" t="n">
        <f aca="false">F112-J112</f>
        <v>24951128.7257272</v>
      </c>
      <c r="I112" s="67" t="n">
        <f aca="false">G112-K112</f>
        <v>23863147.8655237</v>
      </c>
      <c r="J112" s="157" t="n">
        <f aca="false">low_v2_m!J100</f>
        <v>5537424.12375747</v>
      </c>
      <c r="K112" s="157" t="n">
        <f aca="false">low_v2_m!K100</f>
        <v>5371301.40004475</v>
      </c>
      <c r="L112" s="67" t="n">
        <f aca="false">H112-I112</f>
        <v>1087980.86020354</v>
      </c>
      <c r="M112" s="67" t="n">
        <f aca="false">J112-K112</f>
        <v>166122.723712725</v>
      </c>
      <c r="N112" s="157" t="n">
        <f aca="false">SUM(low_v5_m!C100:J100)</f>
        <v>3487344.75922557</v>
      </c>
      <c r="O112" s="7"/>
      <c r="P112" s="7"/>
      <c r="Q112" s="67" t="n">
        <f aca="false">I112*5.5017049523</f>
        <v>131287998.789219</v>
      </c>
      <c r="R112" s="67"/>
      <c r="S112" s="67"/>
      <c r="T112" s="7"/>
      <c r="U112" s="7"/>
      <c r="V112" s="67" t="n">
        <f aca="false">K112*5.5017049523</f>
        <v>29551315.5129221</v>
      </c>
      <c r="W112" s="67" t="n">
        <f aca="false">M112*5.5017049523</f>
        <v>913958.211739862</v>
      </c>
      <c r="X112" s="67" t="n">
        <f aca="false">N112*5.1890047538+L112*5.5017049523</f>
        <v>24081598.2203504</v>
      </c>
      <c r="Y112" s="67" t="n">
        <f aca="false">N112*5.1890047538</f>
        <v>18095848.533761</v>
      </c>
      <c r="Z112" s="67" t="n">
        <f aca="false">L112*5.5017049523</f>
        <v>5985749.68658944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low_v2_m!D101+temporary_pension_bonus_low!B101</f>
        <v>30669716.6680827</v>
      </c>
      <c r="G113" s="157" t="n">
        <f aca="false">low_v2_m!E101+temporary_pension_bonus_low!B101</f>
        <v>29408065.5850478</v>
      </c>
      <c r="H113" s="67" t="n">
        <f aca="false">F113-J113</f>
        <v>24998140.2101393</v>
      </c>
      <c r="I113" s="67" t="n">
        <f aca="false">G113-K113</f>
        <v>23906636.4208427</v>
      </c>
      <c r="J113" s="157" t="n">
        <f aca="false">low_v2_m!J101</f>
        <v>5671576.45794346</v>
      </c>
      <c r="K113" s="157" t="n">
        <f aca="false">low_v2_m!K101</f>
        <v>5501429.16420515</v>
      </c>
      <c r="L113" s="67" t="n">
        <f aca="false">H113-I113</f>
        <v>1091503.7892966</v>
      </c>
      <c r="M113" s="67" t="n">
        <f aca="false">J113-K113</f>
        <v>170147.293738304</v>
      </c>
      <c r="N113" s="157" t="n">
        <f aca="false">SUM(low_v5_m!C101:J101)</f>
        <v>3456065.91514529</v>
      </c>
      <c r="O113" s="7"/>
      <c r="P113" s="7"/>
      <c r="Q113" s="67" t="n">
        <f aca="false">I113*5.5017049523</f>
        <v>131527259.989386</v>
      </c>
      <c r="R113" s="67"/>
      <c r="S113" s="67"/>
      <c r="T113" s="7"/>
      <c r="U113" s="7"/>
      <c r="V113" s="67" t="n">
        <f aca="false">K113*5.5017049523</f>
        <v>30267240.0774351</v>
      </c>
      <c r="W113" s="67" t="n">
        <f aca="false">M113*5.5017049523</f>
        <v>936100.208580468</v>
      </c>
      <c r="X113" s="67" t="n">
        <f aca="false">N113*5.1890047538+L113*5.5017049523</f>
        <v>23938674.2661624</v>
      </c>
      <c r="Y113" s="67" t="n">
        <f aca="false">N113*5.1890047538</f>
        <v>17933542.4631351</v>
      </c>
      <c r="Z113" s="67" t="n">
        <f aca="false">L113*5.5017049523</f>
        <v>6005131.8030273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low_v2_m!D102+temporary_pension_bonus_low!B102</f>
        <v>30851770.1107144</v>
      </c>
      <c r="G114" s="155" t="n">
        <f aca="false">low_v2_m!E102+temporary_pension_bonus_low!B102</f>
        <v>29581397.4863552</v>
      </c>
      <c r="H114" s="8" t="n">
        <f aca="false">F114-J114</f>
        <v>25075021.2189814</v>
      </c>
      <c r="I114" s="8" t="n">
        <f aca="false">G114-K114</f>
        <v>23977951.0613741</v>
      </c>
      <c r="J114" s="155" t="n">
        <f aca="false">low_v2_m!J102</f>
        <v>5776748.89173305</v>
      </c>
      <c r="K114" s="155" t="n">
        <f aca="false">low_v2_m!K102</f>
        <v>5603446.42498106</v>
      </c>
      <c r="L114" s="8" t="n">
        <f aca="false">H114-I114</f>
        <v>1097070.15760723</v>
      </c>
      <c r="M114" s="8" t="n">
        <f aca="false">J114-K114</f>
        <v>173302.466751992</v>
      </c>
      <c r="N114" s="155" t="n">
        <f aca="false">SUM(low_v5_m!C102:J102)</f>
        <v>4204993.15377815</v>
      </c>
      <c r="O114" s="5"/>
      <c r="P114" s="5"/>
      <c r="Q114" s="8" t="n">
        <f aca="false">I114*5.5017049523</f>
        <v>131919612.100369</v>
      </c>
      <c r="R114" s="8"/>
      <c r="S114" s="8"/>
      <c r="T114" s="5"/>
      <c r="U114" s="5"/>
      <c r="V114" s="8" t="n">
        <f aca="false">K114*5.5017049523</f>
        <v>30828508.946266</v>
      </c>
      <c r="W114" s="8" t="n">
        <f aca="false">M114*5.5017049523</f>
        <v>953459.039575239</v>
      </c>
      <c r="X114" s="8" t="n">
        <f aca="false">N114*5.1890047538+L114*5.5017049523</f>
        <v>27855485.7837795</v>
      </c>
      <c r="Y114" s="8" t="n">
        <f aca="false">N114*5.1890047538</f>
        <v>21819729.4646513</v>
      </c>
      <c r="Z114" s="8" t="n">
        <f aca="false">L114*5.5017049523</f>
        <v>6035756.31912825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low_v2_m!D103+temporary_pension_bonus_low!B103</f>
        <v>30898797.0586279</v>
      </c>
      <c r="G115" s="157" t="n">
        <f aca="false">low_v2_m!E103+temporary_pension_bonus_low!B103</f>
        <v>29626412.3464439</v>
      </c>
      <c r="H115" s="67" t="n">
        <f aca="false">F115-J115</f>
        <v>25060238.7180866</v>
      </c>
      <c r="I115" s="67" t="n">
        <f aca="false">G115-K115</f>
        <v>23963010.7561189</v>
      </c>
      <c r="J115" s="157" t="n">
        <f aca="false">low_v2_m!J103</f>
        <v>5838558.34054131</v>
      </c>
      <c r="K115" s="157" t="n">
        <f aca="false">low_v2_m!K103</f>
        <v>5663401.59032507</v>
      </c>
      <c r="L115" s="67" t="n">
        <f aca="false">H115-I115</f>
        <v>1097227.9619677</v>
      </c>
      <c r="M115" s="67" t="n">
        <f aca="false">J115-K115</f>
        <v>175156.750216241</v>
      </c>
      <c r="N115" s="157" t="n">
        <f aca="false">SUM(low_v5_m!C103:J103)</f>
        <v>3530856.64222049</v>
      </c>
      <c r="O115" s="7"/>
      <c r="P115" s="7"/>
      <c r="Q115" s="67" t="n">
        <f aca="false">I115*5.5017049523</f>
        <v>131837414.948957</v>
      </c>
      <c r="R115" s="67"/>
      <c r="S115" s="67"/>
      <c r="T115" s="7"/>
      <c r="U115" s="7"/>
      <c r="V115" s="67" t="n">
        <f aca="false">K115*5.5017049523</f>
        <v>31158364.5763551</v>
      </c>
      <c r="W115" s="67" t="n">
        <f aca="false">M115*5.5017049523</f>
        <v>963660.760093467</v>
      </c>
      <c r="X115" s="67" t="n">
        <f aca="false">N115*5.1890047538+L115*5.5017049523</f>
        <v>24358256.4136282</v>
      </c>
      <c r="Y115" s="67" t="n">
        <f aca="false">N115*5.1890047538</f>
        <v>18321631.9014684</v>
      </c>
      <c r="Z115" s="67" t="n">
        <f aca="false">L115*5.5017049523</f>
        <v>6036624.51215975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low_v2_m!D104+temporary_pension_bonus_low!B104</f>
        <v>31013549.4234632</v>
      </c>
      <c r="G116" s="157" t="n">
        <f aca="false">low_v2_m!E104+temporary_pension_bonus_low!B104</f>
        <v>29736843.0192316</v>
      </c>
      <c r="H116" s="67" t="n">
        <f aca="false">F116-J116</f>
        <v>25055016.9997674</v>
      </c>
      <c r="I116" s="67" t="n">
        <f aca="false">G116-K116</f>
        <v>23957066.5682466</v>
      </c>
      <c r="J116" s="157" t="n">
        <f aca="false">low_v2_m!J104</f>
        <v>5958532.42369586</v>
      </c>
      <c r="K116" s="157" t="n">
        <f aca="false">low_v2_m!K104</f>
        <v>5779776.45098498</v>
      </c>
      <c r="L116" s="67" t="n">
        <f aca="false">H116-I116</f>
        <v>1097950.43152074</v>
      </c>
      <c r="M116" s="67" t="n">
        <f aca="false">J116-K116</f>
        <v>178755.972710876</v>
      </c>
      <c r="N116" s="157" t="n">
        <f aca="false">SUM(low_v5_m!C104:J104)</f>
        <v>3559528.36583094</v>
      </c>
      <c r="O116" s="7"/>
      <c r="P116" s="7"/>
      <c r="Q116" s="67" t="n">
        <f aca="false">I116*5.5017049523</f>
        <v>131804711.781103</v>
      </c>
      <c r="R116" s="67"/>
      <c r="S116" s="67"/>
      <c r="T116" s="7"/>
      <c r="U116" s="7"/>
      <c r="V116" s="67" t="n">
        <f aca="false">K116*5.5017049523</f>
        <v>31798624.723571</v>
      </c>
      <c r="W116" s="67" t="n">
        <f aca="false">M116*5.5017049523</f>
        <v>983462.620316629</v>
      </c>
      <c r="X116" s="67" t="n">
        <f aca="false">N116*5.1890047538+L116*5.5017049523</f>
        <v>24511008.9380603</v>
      </c>
      <c r="Y116" s="67" t="n">
        <f aca="false">N116*5.1890047538</f>
        <v>18470409.6115827</v>
      </c>
      <c r="Z116" s="67" t="n">
        <f aca="false">L116*5.5017049523</f>
        <v>6040599.32647757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low_v2_m!D105+temporary_pension_bonus_low!B105</f>
        <v>31226221.8583471</v>
      </c>
      <c r="G117" s="157" t="n">
        <f aca="false">low_v2_m!E105+temporary_pension_bonus_low!B105</f>
        <v>29940427.3132631</v>
      </c>
      <c r="H117" s="67" t="n">
        <f aca="false">F117-J117</f>
        <v>25162996.8763895</v>
      </c>
      <c r="I117" s="67" t="n">
        <f aca="false">G117-K117</f>
        <v>24059099.0807643</v>
      </c>
      <c r="J117" s="157" t="n">
        <f aca="false">low_v2_m!J105</f>
        <v>6063224.98195754</v>
      </c>
      <c r="K117" s="157" t="n">
        <f aca="false">low_v2_m!K105</f>
        <v>5881328.23249882</v>
      </c>
      <c r="L117" s="67" t="n">
        <f aca="false">H117-I117</f>
        <v>1103897.79562526</v>
      </c>
      <c r="M117" s="67" t="n">
        <f aca="false">J117-K117</f>
        <v>181896.749458726</v>
      </c>
      <c r="N117" s="157" t="n">
        <f aca="false">SUM(low_v5_m!C105:J105)</f>
        <v>3518539.71320254</v>
      </c>
      <c r="O117" s="7"/>
      <c r="P117" s="7"/>
      <c r="Q117" s="67" t="n">
        <f aca="false">I117*5.5017049523</f>
        <v>132366064.560517</v>
      </c>
      <c r="R117" s="67"/>
      <c r="S117" s="67"/>
      <c r="T117" s="7"/>
      <c r="U117" s="7"/>
      <c r="V117" s="67" t="n">
        <f aca="false">K117*5.5017049523</f>
        <v>32357332.6628405</v>
      </c>
      <c r="W117" s="67" t="n">
        <f aca="false">M117*5.5017049523</f>
        <v>1000742.24730435</v>
      </c>
      <c r="X117" s="67" t="n">
        <f aca="false">N117*5.1890047538+L117*5.5017049523</f>
        <v>24331039.2672666</v>
      </c>
      <c r="Y117" s="67" t="n">
        <f aca="false">N117*5.1890047538</f>
        <v>18257719.2982421</v>
      </c>
      <c r="Z117" s="67" t="n">
        <f aca="false">L117*5.5017049523</f>
        <v>6073319.96902456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4" activeCellId="0" sqref="J14"/>
    </sheetView>
  </sheetViews>
  <sheetFormatPr defaultColWidth="9.09375" defaultRowHeight="12.8" zeroHeight="false" outlineLevelRow="0" outlineLevelCol="0"/>
  <cols>
    <col collapsed="false" customWidth="true" hidden="false" outlineLevel="0" max="7" min="6" style="58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58" width="17.35"/>
    <col collapsed="false" customWidth="true" hidden="false" outlineLevel="0" max="11" min="11" style="58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58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160</v>
      </c>
      <c r="G1" s="137" t="s">
        <v>161</v>
      </c>
      <c r="H1" s="135"/>
      <c r="I1" s="135"/>
      <c r="J1" s="138" t="s">
        <v>162</v>
      </c>
      <c r="K1" s="138" t="s">
        <v>163</v>
      </c>
      <c r="L1" s="135"/>
      <c r="M1" s="139"/>
      <c r="N1" s="140" t="s">
        <v>164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35"/>
      <c r="AC1" s="135"/>
      <c r="AD1" s="135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165</v>
      </c>
      <c r="G2" s="138" t="s">
        <v>166</v>
      </c>
      <c r="H2" s="135"/>
      <c r="I2" s="135"/>
      <c r="J2" s="140"/>
      <c r="K2" s="140"/>
      <c r="L2" s="135"/>
      <c r="M2" s="139"/>
      <c r="N2" s="140" t="s">
        <v>167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35"/>
      <c r="AC2" s="135"/>
      <c r="AD2" s="135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50.25" hidden="false" customHeight="true" outlineLevel="0" collapsed="false">
      <c r="A3" s="142" t="s">
        <v>168</v>
      </c>
      <c r="B3" s="143"/>
      <c r="C3" s="142" t="s">
        <v>169</v>
      </c>
      <c r="D3" s="142" t="s">
        <v>170</v>
      </c>
      <c r="E3" s="142" t="s">
        <v>171</v>
      </c>
      <c r="F3" s="144" t="s">
        <v>172</v>
      </c>
      <c r="G3" s="144" t="s">
        <v>173</v>
      </c>
      <c r="H3" s="142" t="s">
        <v>174</v>
      </c>
      <c r="I3" s="142" t="s">
        <v>175</v>
      </c>
      <c r="J3" s="144" t="s">
        <v>176</v>
      </c>
      <c r="K3" s="144" t="s">
        <v>177</v>
      </c>
      <c r="L3" s="142" t="s">
        <v>178</v>
      </c>
      <c r="M3" s="145" t="s">
        <v>179</v>
      </c>
      <c r="N3" s="144" t="s">
        <v>180</v>
      </c>
      <c r="O3" s="142" t="s">
        <v>181</v>
      </c>
      <c r="P3" s="143" t="s">
        <v>182</v>
      </c>
      <c r="Q3" s="142" t="s">
        <v>183</v>
      </c>
      <c r="R3" s="142" t="s">
        <v>184</v>
      </c>
      <c r="S3" s="142" t="s">
        <v>185</v>
      </c>
      <c r="T3" s="142" t="s">
        <v>186</v>
      </c>
      <c r="U3" s="143" t="s">
        <v>187</v>
      </c>
      <c r="V3" s="142" t="s">
        <v>188</v>
      </c>
      <c r="W3" s="142" t="s">
        <v>189</v>
      </c>
      <c r="X3" s="142" t="s">
        <v>190</v>
      </c>
      <c r="Y3" s="142" t="s">
        <v>191</v>
      </c>
      <c r="Z3" s="142" t="s">
        <v>192</v>
      </c>
      <c r="AA3" s="142"/>
      <c r="AB3" s="142"/>
      <c r="AC3" s="142"/>
      <c r="AD3" s="142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193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50"/>
      <c r="AB4" s="150"/>
      <c r="AC4" s="150"/>
      <c r="AD4" s="150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  <c r="AA5" s="150"/>
      <c r="AB5" s="150"/>
      <c r="AC5" s="150"/>
      <c r="AD5" s="150"/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  <c r="AA6" s="150"/>
      <c r="AB6" s="150"/>
      <c r="AC6" s="150"/>
      <c r="AD6" s="150"/>
    </row>
    <row r="7" customFormat="false" ht="12.8" hidden="false" customHeight="false" outlineLevel="0" collapsed="false"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  <c r="AA7" s="150"/>
      <c r="AB7" s="150"/>
      <c r="AC7" s="150"/>
      <c r="AD7" s="150"/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  <c r="AA8" s="150"/>
      <c r="AB8" s="150"/>
      <c r="AC8" s="150"/>
      <c r="AD8" s="150"/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  <c r="AA9" s="150"/>
      <c r="AB9" s="150"/>
      <c r="AC9" s="150"/>
      <c r="AD9" s="150"/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  <c r="AA10" s="150"/>
      <c r="AB10" s="150"/>
      <c r="AC10" s="150"/>
      <c r="AD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  <c r="AA11" s="150"/>
      <c r="AB11" s="150"/>
      <c r="AC11" s="150"/>
      <c r="AD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194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  <c r="AA12" s="150"/>
      <c r="AB12" s="150"/>
      <c r="AC12" s="150"/>
      <c r="AD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  <c r="AA13" s="150"/>
      <c r="AB13" s="150"/>
      <c r="AC13" s="150"/>
      <c r="AD13" s="150"/>
    </row>
    <row r="14" customFormat="false" ht="12.8" hidden="false" customHeight="false" outlineLevel="0" collapsed="false">
      <c r="A14" s="153" t="s">
        <v>195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central_v2_m!B2+temporary_pension_bonus_central!B2</f>
        <v>17715091.2971215</v>
      </c>
      <c r="G14" s="154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central_v2_m!J2</f>
        <v>0</v>
      </c>
      <c r="K14" s="155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central_v2_m!B3+temporary_pension_bonus_central!B3</f>
        <v>20422747.1350974</v>
      </c>
      <c r="G15" s="156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central_v2_m!J3</f>
        <v>0</v>
      </c>
      <c r="K15" s="157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central_v2_m!B4+temporary_pension_bonus_central!B4</f>
        <v>19803746.8364793</v>
      </c>
      <c r="G16" s="156" t="n">
        <f aca="false">central_v2_m!C4+temporary_pension_bonus_central!B4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central_v2_m!J4</f>
        <v>0</v>
      </c>
      <c r="K16" s="157" t="n">
        <f aca="false">central_v2_m!K4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SUM(central_v5_m!C4:J4)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central_v2_m!B5+temporary_pension_bonus_central!B5</f>
        <v>21428421.3166265</v>
      </c>
      <c r="G17" s="156" t="n">
        <f aca="false">central_v2_m!C5+temporary_pension_bonus_central!B5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central_v2_m!J5</f>
        <v>0</v>
      </c>
      <c r="K17" s="157" t="n">
        <f aca="false">central_v2_m!K5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SUM(central_v5_m!C5:J5)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/>
      <c r="AB17" s="67"/>
      <c r="AC17" s="67"/>
      <c r="AD17" s="67"/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central_v2_m!B6+temporary_pension_bonus_central!B6</f>
        <v>18797781.9121755</v>
      </c>
      <c r="G18" s="154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central_v2_m!J6</f>
        <v>0</v>
      </c>
      <c r="K18" s="155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SUM(central_v5_m!C6:J6)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/>
      <c r="AB18" s="8"/>
      <c r="AC18" s="8"/>
      <c r="AD18" s="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central_v2_m!B7+temporary_pension_bonus_central!B7</f>
        <v>19382726.6633888</v>
      </c>
      <c r="G19" s="156" t="n">
        <f aca="false">central_v2_m!C7+temporary_pension_bonus_central!B7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central_v2_m!J7</f>
        <v>0</v>
      </c>
      <c r="K19" s="157" t="n">
        <f aca="false">central_v2_m!K7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SUM(central_v5_m!C7:J7)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central_v2_m!D8+temporary_pension_bonus_central!B8</f>
        <v>18504303.1925063</v>
      </c>
      <c r="G20" s="157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central_v2_m!J8</f>
        <v>0</v>
      </c>
      <c r="K20" s="157" t="n">
        <f aca="false">central_v2_m!K8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SUM(central_v5_m!C8:J8)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central_v2_m!D9+temporary_pension_bonus_central!B9</f>
        <v>20255770.5244998</v>
      </c>
      <c r="G21" s="157" t="n">
        <f aca="false">central_v2_m!E9+temporary_pension_bonus_central!B9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central_v2_m!J9</f>
        <v>37448.2927964077</v>
      </c>
      <c r="K21" s="157" t="n">
        <f aca="false">central_v2_m!K9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SUM(central_v5_m!C9:J9)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central_v2_m!D10+temporary_pension_bonus_central!B10</f>
        <v>19378703.2560285</v>
      </c>
      <c r="G22" s="155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central_v2_m!J10</f>
        <v>68744.4841315014</v>
      </c>
      <c r="K22" s="155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SUM(central_v5_m!C10:J10)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/>
      <c r="AB22" s="8"/>
      <c r="AC22" s="8"/>
      <c r="AD22" s="8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central_v2_m!D11+temporary_pension_bonus_central!B11</f>
        <v>20711369.2321363</v>
      </c>
      <c r="G23" s="157" t="n">
        <f aca="false">central_v2_m!E11+temporary_pension_bonus_central!B11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central_v2_m!J11</f>
        <v>105406.410376622</v>
      </c>
      <c r="K23" s="157" t="n">
        <f aca="false">central_v2_m!K11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SUM(central_v5_m!C11:J11)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central_v2_m!D12+temporary_pension_bonus_central!B12</f>
        <v>19898364.4949312</v>
      </c>
      <c r="G24" s="157" t="n">
        <f aca="false">central_v2_m!E12+temporary_pension_bonus_central!B12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central_v2_m!J12</f>
        <v>153068.271140567</v>
      </c>
      <c r="K24" s="157" t="n">
        <f aca="false">central_v2_m!K12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SUM(central_v5_m!C12:J12)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central_v2_m!D13+temporary_pension_bonus_central!B13</f>
        <v>21659293.0983671</v>
      </c>
      <c r="G25" s="157" t="n">
        <f aca="false">central_v2_m!E13+temporary_pension_bonus_central!B13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central_v2_m!J13</f>
        <v>195716.984291222</v>
      </c>
      <c r="K25" s="157" t="n">
        <f aca="false">central_v2_m!K13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SUM(central_v5_m!C13:J13)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/>
      <c r="AB25" s="67"/>
      <c r="AC25" s="67"/>
      <c r="AD25" s="67"/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central_v2_m!D14+temporary_pension_bonus_central!B14</f>
        <v>20174391.2627902</v>
      </c>
      <c r="G26" s="155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central_v2_m!J14</f>
        <v>199621.10106806</v>
      </c>
      <c r="K26" s="155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/>
      <c r="AB26" s="8"/>
      <c r="AC26" s="8"/>
      <c r="AD26" s="8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central_v2_m!D15+temporary_pension_bonus_central!B15</f>
        <v>20313980.7774135</v>
      </c>
      <c r="G27" s="157" t="n">
        <f aca="false">central_v2_m!E15+temporary_pension_bonus_central!B15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central_v2_m!J15</f>
        <v>217761.898580891</v>
      </c>
      <c r="K27" s="157" t="n">
        <f aca="false">central_v2_m!K15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SUM(central_v5_m!C15:J15)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central_v2_m!D16+temporary_pension_bonus_central!B16</f>
        <v>19050994.9160723</v>
      </c>
      <c r="G28" s="157" t="n">
        <f aca="false">central_v2_m!E16+temporary_pension_bonus_central!B16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central_v2_m!J16</f>
        <v>235047.123224172</v>
      </c>
      <c r="K28" s="157" t="n">
        <f aca="false">central_v2_m!K16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SUM(central_v5_m!C16:J16)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central_v2_m!D17+temporary_pension_bonus_central!B17</f>
        <v>17490439.3900688</v>
      </c>
      <c r="G29" s="157" t="n">
        <f aca="false">central_v2_m!E17+temporary_pension_bonus_central!B17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central_v2_m!J17</f>
        <v>240391.322037069</v>
      </c>
      <c r="K29" s="157" t="n">
        <f aca="false">central_v2_m!K17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SUM(central_v5_m!C17:J17)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central_v2_m!D18+temporary_pension_bonus_central!B18</f>
        <v>17349305.2240575</v>
      </c>
      <c r="G30" s="155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central_v2_m!J18</f>
        <v>195752.530770185</v>
      </c>
      <c r="K30" s="155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/>
      <c r="AB30" s="8"/>
      <c r="AC30" s="8"/>
      <c r="AD30" s="8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central_v2_m!D19+temporary_pension_bonus_central!B19</f>
        <v>17520986.5839201</v>
      </c>
      <c r="G31" s="157" t="n">
        <f aca="false">central_v2_m!E19+temporary_pension_bonus_central!B19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central_v2_m!J19</f>
        <v>200857.994505559</v>
      </c>
      <c r="K31" s="157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SUM(central_v5_m!C19:J19)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central_v2_m!D20+temporary_pension_bonus_central!B20</f>
        <v>17915077.6973654</v>
      </c>
      <c r="G32" s="157" t="n">
        <f aca="false">central_v2_m!E20+temporary_pension_bonus_central!B20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57" t="n">
        <f aca="false">central_v2_m!J20</f>
        <v>191856.994735014</v>
      </c>
      <c r="K32" s="157" t="n">
        <f aca="false">central_v2_m!K20</f>
        <v>186101.284892964</v>
      </c>
      <c r="L32" s="67" t="n">
        <f aca="false">H32-I32</f>
        <v>708574.677330781</v>
      </c>
      <c r="M32" s="67" t="n">
        <f aca="false">J32-K32</f>
        <v>5755.70984205039</v>
      </c>
      <c r="N32" s="157" t="n">
        <f aca="false">SUM(central_v5_m!C20:J20)</f>
        <v>3177620.63583764</v>
      </c>
      <c r="O32" s="7"/>
      <c r="P32" s="7"/>
      <c r="Q32" s="67" t="n">
        <f aca="false">I32*5.5017049523</f>
        <v>93609562.2990226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20387057.3964796</v>
      </c>
      <c r="Y32" s="67" t="n">
        <f aca="false">N32*5.1890047538</f>
        <v>16488688.5851345</v>
      </c>
      <c r="Z32" s="67" t="n">
        <f aca="false">L32*5.5017049523</f>
        <v>3898368.81134513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central_v2_m!D21+temporary_pension_bonus_central!B21</f>
        <v>17719542.0514624</v>
      </c>
      <c r="G33" s="157" t="n">
        <f aca="false">central_v2_m!E21+temporary_pension_bonus_central!B21</f>
        <v>17011789.1241135</v>
      </c>
      <c r="H33" s="67" t="n">
        <f aca="false">F33-J33</f>
        <v>17512877.2293108</v>
      </c>
      <c r="I33" s="67" t="n">
        <f aca="false">G33-K33</f>
        <v>16811324.2466265</v>
      </c>
      <c r="J33" s="157" t="n">
        <f aca="false">central_v2_m!J21</f>
        <v>206664.82215155</v>
      </c>
      <c r="K33" s="157" t="n">
        <f aca="false">central_v2_m!K21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57" t="n">
        <f aca="false">SUM(central_v5_m!C21:J21)</f>
        <v>3279911.86164061</v>
      </c>
      <c r="O33" s="7"/>
      <c r="P33" s="7"/>
      <c r="Q33" s="67" t="n">
        <f aca="false">I33*5.5017049523</f>
        <v>92490945.8623862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20879215.7612332</v>
      </c>
      <c r="Y33" s="67" t="n">
        <f aca="false">N33*5.1890047538</f>
        <v>17019478.2420981</v>
      </c>
      <c r="Z33" s="67" t="n">
        <f aca="false">L33*5.5017049523</f>
        <v>3859737.51913509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central_v2_m!D22+temporary_pension_bonus_central!B22</f>
        <v>20199113.9926089</v>
      </c>
      <c r="G34" s="155" t="n">
        <f aca="false">central_v2_m!E22+temporary_pension_bonus_central!B22</f>
        <v>19473646.0807192</v>
      </c>
      <c r="H34" s="8" t="n">
        <f aca="false">F34-J34</f>
        <v>19965485.8831926</v>
      </c>
      <c r="I34" s="8" t="n">
        <f aca="false">G34-K34</f>
        <v>19247026.8145853</v>
      </c>
      <c r="J34" s="155" t="n">
        <f aca="false">central_v2_m!J22</f>
        <v>233628.109416372</v>
      </c>
      <c r="K34" s="155" t="n">
        <f aca="false">central_v2_m!K22</f>
        <v>226619.266133881</v>
      </c>
      <c r="L34" s="8" t="n">
        <f aca="false">H34-I34</f>
        <v>718459.068607293</v>
      </c>
      <c r="M34" s="8" t="n">
        <f aca="false">J34-K34</f>
        <v>7008.84328249117</v>
      </c>
      <c r="N34" s="155" t="n">
        <f aca="false">SUM(central_v5_m!C22:J22)</f>
        <v>3826734.00499875</v>
      </c>
      <c r="O34" s="5"/>
      <c r="P34" s="5"/>
      <c r="Q34" s="8" t="n">
        <f aca="false">I34*5.5017049523</f>
        <v>105891462.742855</v>
      </c>
      <c r="R34" s="8"/>
      <c r="S34" s="8"/>
      <c r="T34" s="5"/>
      <c r="U34" s="5"/>
      <c r="V34" s="8" t="n">
        <f aca="false">K34*5.5017049523</f>
        <v>1246792.33877536</v>
      </c>
      <c r="W34" s="8" t="n">
        <f aca="false">M34*5.5017049523</f>
        <v>38560.5877971763</v>
      </c>
      <c r="X34" s="8" t="n">
        <f aca="false">N34*5.1890047538+L34*5.5017049523</f>
        <v>23809690.7592482</v>
      </c>
      <c r="Y34" s="8" t="n">
        <f aca="false">N34*5.1890047538</f>
        <v>19856940.9434666</v>
      </c>
      <c r="Z34" s="8" t="n">
        <f aca="false">L34*5.5017049523</f>
        <v>3952749.81578159</v>
      </c>
      <c r="AA34" s="8"/>
      <c r="AB34" s="8"/>
      <c r="AC34" s="8"/>
      <c r="AD34" s="8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central_v2_m!D23+temporary_pension_bonus_central!B23</f>
        <v>18748149.373152</v>
      </c>
      <c r="G35" s="157" t="n">
        <f aca="false">central_v2_m!E23+temporary_pension_bonus_central!B23</f>
        <v>18008246.0356891</v>
      </c>
      <c r="H35" s="67" t="n">
        <f aca="false">F35-J35</f>
        <v>18472032.3084178</v>
      </c>
      <c r="I35" s="67" t="n">
        <f aca="false">G35-K35</f>
        <v>17740412.4828969</v>
      </c>
      <c r="J35" s="157" t="n">
        <f aca="false">central_v2_m!J23</f>
        <v>276117.064734225</v>
      </c>
      <c r="K35" s="157" t="n">
        <f aca="false">central_v2_m!K23</f>
        <v>267833.552792198</v>
      </c>
      <c r="L35" s="67" t="n">
        <f aca="false">H35-I35</f>
        <v>731619.825520877</v>
      </c>
      <c r="M35" s="67" t="n">
        <f aca="false">J35-K35</f>
        <v>8283.51194202673</v>
      </c>
      <c r="N35" s="157" t="n">
        <f aca="false">SUM(central_v5_m!C23:J23)</f>
        <v>3289082.76343892</v>
      </c>
      <c r="O35" s="7"/>
      <c r="P35" s="7"/>
      <c r="Q35" s="67" t="n">
        <f aca="false">I35*5.5017049523</f>
        <v>97602515.2129987</v>
      </c>
      <c r="R35" s="67"/>
      <c r="S35" s="67"/>
      <c r="T35" s="7"/>
      <c r="U35" s="7"/>
      <c r="V35" s="67" t="n">
        <f aca="false">K35*5.5017049523</f>
        <v>1473541.18378894</v>
      </c>
      <c r="W35" s="67" t="n">
        <f aca="false">M35*5.5017049523</f>
        <v>45573.4386738846</v>
      </c>
      <c r="X35" s="67" t="n">
        <f aca="false">N35*5.1890047538+L35*5.5017049523</f>
        <v>21092222.5123953</v>
      </c>
      <c r="Y35" s="67" t="n">
        <f aca="false">N35*5.1890047538</f>
        <v>17067066.0951262</v>
      </c>
      <c r="Z35" s="67" t="n">
        <f aca="false">L35*5.5017049523</f>
        <v>4025156.41726907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central_v2_m!D24+temporary_pension_bonus_central!B24</f>
        <v>18702204.7442895</v>
      </c>
      <c r="G36" s="157" t="n">
        <f aca="false">central_v2_m!E24+temporary_pension_bonus_central!B24</f>
        <v>17961851.1766947</v>
      </c>
      <c r="H36" s="67" t="n">
        <f aca="false">F36-J36</f>
        <v>18413478.0866496</v>
      </c>
      <c r="I36" s="67" t="n">
        <f aca="false">G36-K36</f>
        <v>17681786.3187841</v>
      </c>
      <c r="J36" s="157" t="n">
        <f aca="false">central_v2_m!J24</f>
        <v>288726.657639833</v>
      </c>
      <c r="K36" s="157" t="n">
        <f aca="false">central_v2_m!K24</f>
        <v>280064.857910638</v>
      </c>
      <c r="L36" s="67" t="n">
        <f aca="false">H36-I36</f>
        <v>731691.767865546</v>
      </c>
      <c r="M36" s="67" t="n">
        <f aca="false">J36-K36</f>
        <v>8661.79972919507</v>
      </c>
      <c r="N36" s="157" t="n">
        <f aca="false">SUM(central_v5_m!C24:J24)</f>
        <v>3266731.07813203</v>
      </c>
      <c r="O36" s="7"/>
      <c r="P36" s="7"/>
      <c r="Q36" s="67" t="n">
        <f aca="false">I36*5.5017049523</f>
        <v>97279971.3555648</v>
      </c>
      <c r="R36" s="67"/>
      <c r="S36" s="67"/>
      <c r="T36" s="7"/>
      <c r="U36" s="7"/>
      <c r="V36" s="67" t="n">
        <f aca="false">K36*5.5017049523</f>
        <v>1540834.21573215</v>
      </c>
      <c r="W36" s="67" t="n">
        <f aca="false">M36*5.5017049523</f>
        <v>47654.6664659433</v>
      </c>
      <c r="X36" s="67" t="n">
        <f aca="false">N36*5.1890047538+L36*5.5017049523</f>
        <v>20976635.3166363</v>
      </c>
      <c r="Y36" s="67" t="n">
        <f aca="false">N36*5.1890047538</f>
        <v>16951083.0938133</v>
      </c>
      <c r="Z36" s="67" t="n">
        <f aca="false">L36*5.5017049523</f>
        <v>4025552.22282302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central_v2_m!D25+temporary_pension_bonus_central!B25</f>
        <v>18756642.4577369</v>
      </c>
      <c r="G37" s="157" t="n">
        <f aca="false">central_v2_m!E25+temporary_pension_bonus_central!B25</f>
        <v>18013008.8137781</v>
      </c>
      <c r="H37" s="67" t="n">
        <f aca="false">F37-J37</f>
        <v>18437729.8183165</v>
      </c>
      <c r="I37" s="67" t="n">
        <f aca="false">G37-K37</f>
        <v>17703663.5535403</v>
      </c>
      <c r="J37" s="157" t="n">
        <f aca="false">central_v2_m!J25</f>
        <v>318912.639420483</v>
      </c>
      <c r="K37" s="157" t="n">
        <f aca="false">central_v2_m!K25</f>
        <v>309345.260237868</v>
      </c>
      <c r="L37" s="67" t="n">
        <f aca="false">H37-I37</f>
        <v>734066.264776193</v>
      </c>
      <c r="M37" s="67" t="n">
        <f aca="false">J37-K37</f>
        <v>9567.3791826145</v>
      </c>
      <c r="N37" s="157" t="n">
        <f aca="false">SUM(central_v5_m!C25:J25)</f>
        <v>3303222.26292496</v>
      </c>
      <c r="O37" s="7"/>
      <c r="P37" s="7"/>
      <c r="Q37" s="67" t="n">
        <f aca="false">I37*5.5017049523</f>
        <v>97400333.4463655</v>
      </c>
      <c r="R37" s="67"/>
      <c r="S37" s="67"/>
      <c r="T37" s="7"/>
      <c r="U37" s="7"/>
      <c r="V37" s="67" t="n">
        <f aca="false">K37*5.5017049523</f>
        <v>1701926.35022121</v>
      </c>
      <c r="W37" s="67" t="n">
        <f aca="false">M37*5.5017049523</f>
        <v>52636.8974295221</v>
      </c>
      <c r="X37" s="67" t="n">
        <f aca="false">N37*5.1890047538+L37*5.5017049523</f>
        <v>21179052.0294112</v>
      </c>
      <c r="Y37" s="67" t="n">
        <f aca="false">N37*5.1890047538</f>
        <v>17140436.0251756</v>
      </c>
      <c r="Z37" s="67" t="n">
        <f aca="false">L37*5.5017049523</f>
        <v>4038616.00423554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central_v2_m!D26+temporary_pension_bonus_central!B26</f>
        <v>18908283.7989149</v>
      </c>
      <c r="G38" s="155" t="n">
        <f aca="false">central_v2_m!E26+temporary_pension_bonus_central!B26</f>
        <v>18155334.8167641</v>
      </c>
      <c r="H38" s="8" t="n">
        <f aca="false">F38-J38</f>
        <v>18561938.3595068</v>
      </c>
      <c r="I38" s="8" t="n">
        <f aca="false">G38-K38</f>
        <v>17819379.7405381</v>
      </c>
      <c r="J38" s="155" t="n">
        <f aca="false">central_v2_m!J26</f>
        <v>346345.439408194</v>
      </c>
      <c r="K38" s="155" t="n">
        <f aca="false">central_v2_m!K26</f>
        <v>335955.076225948</v>
      </c>
      <c r="L38" s="8" t="n">
        <f aca="false">H38-I38</f>
        <v>742558.618968647</v>
      </c>
      <c r="M38" s="8" t="n">
        <f aca="false">J38-K38</f>
        <v>10390.3631822459</v>
      </c>
      <c r="N38" s="155" t="n">
        <f aca="false">SUM(central_v5_m!C26:J26)</f>
        <v>3849514.6141059</v>
      </c>
      <c r="O38" s="5"/>
      <c r="P38" s="5"/>
      <c r="Q38" s="8" t="n">
        <f aca="false">I38*5.5017049523</f>
        <v>98036969.7654328</v>
      </c>
      <c r="R38" s="8"/>
      <c r="S38" s="8"/>
      <c r="T38" s="5"/>
      <c r="U38" s="5"/>
      <c r="V38" s="8" t="n">
        <f aca="false">K38*5.5017049523</f>
        <v>1848325.70662262</v>
      </c>
      <c r="W38" s="8" t="n">
        <f aca="false">M38*5.5017049523</f>
        <v>57164.7125759577</v>
      </c>
      <c r="X38" s="8" t="n">
        <f aca="false">N38*5.1890047538+L38*5.5017049523</f>
        <v>24060488.0637709</v>
      </c>
      <c r="Y38" s="8" t="n">
        <f aca="false">N38*5.1890047538</f>
        <v>19975149.6324181</v>
      </c>
      <c r="Z38" s="8" t="n">
        <f aca="false">L38*5.5017049523</f>
        <v>4085338.43135285</v>
      </c>
      <c r="AA38" s="8"/>
      <c r="AB38" s="8"/>
      <c r="AC38" s="8"/>
      <c r="AD38" s="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central_v2_m!D27+temporary_pension_bonus_central!B27</f>
        <v>19547646.8142665</v>
      </c>
      <c r="G39" s="157" t="n">
        <f aca="false">central_v2_m!E27+temporary_pension_bonus_central!B27</f>
        <v>18768029.1916691</v>
      </c>
      <c r="H39" s="67" t="n">
        <f aca="false">F39-J39</f>
        <v>19173656.8056647</v>
      </c>
      <c r="I39" s="67" t="n">
        <f aca="false">G39-K39</f>
        <v>18405258.8833254</v>
      </c>
      <c r="J39" s="157" t="n">
        <f aca="false">central_v2_m!J27</f>
        <v>373990.008601774</v>
      </c>
      <c r="K39" s="157" t="n">
        <f aca="false">central_v2_m!K27</f>
        <v>362770.308343721</v>
      </c>
      <c r="L39" s="67" t="n">
        <f aca="false">H39-I39</f>
        <v>768397.922339279</v>
      </c>
      <c r="M39" s="67" t="n">
        <f aca="false">J39-K39</f>
        <v>11219.7002580533</v>
      </c>
      <c r="N39" s="157" t="n">
        <f aca="false">SUM(central_v5_m!C27:J27)</f>
        <v>3324376.48978276</v>
      </c>
      <c r="O39" s="7"/>
      <c r="P39" s="7"/>
      <c r="Q39" s="67" t="n">
        <f aca="false">I39*5.5017049523</f>
        <v>101260303.946755</v>
      </c>
      <c r="R39" s="67"/>
      <c r="S39" s="67"/>
      <c r="T39" s="7"/>
      <c r="U39" s="7"/>
      <c r="V39" s="67" t="n">
        <f aca="false">K39*5.5017049523</f>
        <v>1995855.20196205</v>
      </c>
      <c r="W39" s="67" t="n">
        <f aca="false">M39*5.5017049523</f>
        <v>61727.4804730532</v>
      </c>
      <c r="X39" s="67" t="n">
        <f aca="false">N39*5.1890047538+L39*5.5017049523</f>
        <v>21477704.0635747</v>
      </c>
      <c r="Y39" s="67" t="n">
        <f aca="false">N39*5.1890047538</f>
        <v>17250205.4089037</v>
      </c>
      <c r="Z39" s="67" t="n">
        <f aca="false">L39*5.5017049523</f>
        <v>4227498.65467104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central_v2_m!D28+temporary_pension_bonus_central!B28</f>
        <v>20114751.7483466</v>
      </c>
      <c r="G40" s="157" t="n">
        <f aca="false">central_v2_m!E28+temporary_pension_bonus_central!B28</f>
        <v>19311391.1742833</v>
      </c>
      <c r="H40" s="67" t="n">
        <f aca="false">F40-J40</f>
        <v>19711771.2788129</v>
      </c>
      <c r="I40" s="67" t="n">
        <f aca="false">G40-K40</f>
        <v>18920500.1188355</v>
      </c>
      <c r="J40" s="157" t="n">
        <f aca="false">central_v2_m!J28</f>
        <v>402980.469533753</v>
      </c>
      <c r="K40" s="157" t="n">
        <f aca="false">central_v2_m!K28</f>
        <v>390891.05544774</v>
      </c>
      <c r="L40" s="67" t="n">
        <f aca="false">H40-I40</f>
        <v>791271.159977362</v>
      </c>
      <c r="M40" s="67" t="n">
        <f aca="false">J40-K40</f>
        <v>12089.4140860125</v>
      </c>
      <c r="N40" s="157" t="n">
        <f aca="false">SUM(central_v5_m!C28:J28)</f>
        <v>3387186.96774854</v>
      </c>
      <c r="O40" s="7"/>
      <c r="P40" s="7"/>
      <c r="Q40" s="67" t="n">
        <f aca="false">I40*5.5017049523</f>
        <v>104095009.20379</v>
      </c>
      <c r="R40" s="67"/>
      <c r="S40" s="67"/>
      <c r="T40" s="7"/>
      <c r="U40" s="7"/>
      <c r="V40" s="67" t="n">
        <f aca="false">K40*5.5017049523</f>
        <v>2150567.25556661</v>
      </c>
      <c r="W40" s="67" t="n">
        <f aca="false">M40*5.5017049523</f>
        <v>66512.3893474205</v>
      </c>
      <c r="X40" s="67" t="n">
        <f aca="false">N40*5.1890047538+L40*5.5017049523</f>
        <v>21929469.7371162</v>
      </c>
      <c r="Y40" s="67" t="n">
        <f aca="false">N40*5.1890047538</f>
        <v>17576129.2776566</v>
      </c>
      <c r="Z40" s="67" t="n">
        <f aca="false">L40*5.5017049523</f>
        <v>4353340.45945962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central_v2_m!D29+temporary_pension_bonus_central!B29</f>
        <v>20710886.0621048</v>
      </c>
      <c r="G41" s="157" t="n">
        <f aca="false">central_v2_m!E29+temporary_pension_bonus_central!B29</f>
        <v>19881916.7745876</v>
      </c>
      <c r="H41" s="67" t="n">
        <f aca="false">F41-J41</f>
        <v>20264573.223958</v>
      </c>
      <c r="I41" s="67" t="n">
        <f aca="false">G41-K41</f>
        <v>19448993.3215852</v>
      </c>
      <c r="J41" s="157" t="n">
        <f aca="false">central_v2_m!J29</f>
        <v>446312.838146844</v>
      </c>
      <c r="K41" s="157" t="n">
        <f aca="false">central_v2_m!K29</f>
        <v>432923.453002439</v>
      </c>
      <c r="L41" s="67" t="n">
        <f aca="false">H41-I41</f>
        <v>815579.902372748</v>
      </c>
      <c r="M41" s="67" t="n">
        <f aca="false">J41-K41</f>
        <v>13389.3851444054</v>
      </c>
      <c r="N41" s="157" t="n">
        <f aca="false">SUM(central_v5_m!C29:J29)</f>
        <v>3473895.1800294</v>
      </c>
      <c r="O41" s="7"/>
      <c r="P41" s="7"/>
      <c r="Q41" s="67" t="n">
        <f aca="false">I41*5.5017049523</f>
        <v>107002622.874615</v>
      </c>
      <c r="R41" s="67"/>
      <c r="S41" s="67"/>
      <c r="T41" s="7"/>
      <c r="U41" s="7"/>
      <c r="V41" s="67" t="n">
        <f aca="false">K41*5.5017049523</f>
        <v>2381817.10535033</v>
      </c>
      <c r="W41" s="67" t="n">
        <f aca="false">M41*5.5017049523</f>
        <v>73664.4465572273</v>
      </c>
      <c r="X41" s="67" t="n">
        <f aca="false">N41*5.1890047538+L41*5.5017049523</f>
        <v>22513138.5912559</v>
      </c>
      <c r="Y41" s="67" t="n">
        <f aca="false">N41*5.1890047538</f>
        <v>18026058.6033754</v>
      </c>
      <c r="Z41" s="67" t="n">
        <f aca="false">L41*5.5017049523</f>
        <v>4487079.9878805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central_v2_m!D30+temporary_pension_bonus_central!B30</f>
        <v>21055606.1109497</v>
      </c>
      <c r="G42" s="155" t="n">
        <f aca="false">central_v2_m!E30+temporary_pension_bonus_central!B30</f>
        <v>20211090.7264082</v>
      </c>
      <c r="H42" s="8" t="n">
        <f aca="false">F42-J42</f>
        <v>20592385.0854994</v>
      </c>
      <c r="I42" s="8" t="n">
        <f aca="false">G42-K42</f>
        <v>19761766.3317214</v>
      </c>
      <c r="J42" s="155" t="n">
        <f aca="false">central_v2_m!J30</f>
        <v>463221.025450266</v>
      </c>
      <c r="K42" s="155" t="n">
        <f aca="false">central_v2_m!K30</f>
        <v>449324.394686758</v>
      </c>
      <c r="L42" s="8" t="n">
        <f aca="false">H42-I42</f>
        <v>830618.753778007</v>
      </c>
      <c r="M42" s="8" t="n">
        <f aca="false">J42-K42</f>
        <v>13896.6307635079</v>
      </c>
      <c r="N42" s="155" t="n">
        <f aca="false">SUM(central_v5_m!C30:J30)</f>
        <v>4259014.49864197</v>
      </c>
      <c r="O42" s="5"/>
      <c r="P42" s="5"/>
      <c r="Q42" s="8" t="n">
        <f aca="false">I42*5.5017049523</f>
        <v>108723407.693427</v>
      </c>
      <c r="R42" s="8"/>
      <c r="S42" s="8"/>
      <c r="T42" s="5"/>
      <c r="U42" s="5"/>
      <c r="V42" s="8" t="n">
        <f aca="false">K42*5.5017049523</f>
        <v>2472050.24743734</v>
      </c>
      <c r="W42" s="8" t="n">
        <f aca="false">M42*5.5017049523</f>
        <v>76455.1622918757</v>
      </c>
      <c r="X42" s="8" t="n">
        <f aca="false">N42*5.1890047538+L42*5.5017049523</f>
        <v>26669865.79109</v>
      </c>
      <c r="Y42" s="8" t="n">
        <f aca="false">N42*5.1890047538</f>
        <v>22100046.4799563</v>
      </c>
      <c r="Z42" s="8" t="n">
        <f aca="false">L42*5.5017049523</f>
        <v>4569819.31113371</v>
      </c>
      <c r="AA42" s="8"/>
      <c r="AB42" s="8"/>
      <c r="AC42" s="8"/>
      <c r="AD42" s="8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central_v2_m!D31+temporary_pension_bonus_central!B31</f>
        <v>21372509.4595183</v>
      </c>
      <c r="G43" s="157" t="n">
        <f aca="false">central_v2_m!E31+temporary_pension_bonus_central!B31</f>
        <v>20513583.9829148</v>
      </c>
      <c r="H43" s="67" t="n">
        <f aca="false">F43-J43</f>
        <v>20869707.5986269</v>
      </c>
      <c r="I43" s="67" t="n">
        <f aca="false">G43-K43</f>
        <v>20025866.1778502</v>
      </c>
      <c r="J43" s="157" t="n">
        <f aca="false">central_v2_m!J31</f>
        <v>502801.86089141</v>
      </c>
      <c r="K43" s="157" t="n">
        <f aca="false">central_v2_m!K31</f>
        <v>487717.805064668</v>
      </c>
      <c r="L43" s="67" t="n">
        <f aca="false">H43-I43</f>
        <v>843841.420776784</v>
      </c>
      <c r="M43" s="67" t="n">
        <f aca="false">J43-K43</f>
        <v>15084.0558267423</v>
      </c>
      <c r="N43" s="157" t="n">
        <f aca="false">SUM(central_v5_m!C31:J31)</f>
        <v>3585156.40333748</v>
      </c>
      <c r="O43" s="7"/>
      <c r="P43" s="7"/>
      <c r="Q43" s="67" t="n">
        <f aca="false">I43*5.5017049523</f>
        <v>110176407.124775</v>
      </c>
      <c r="R43" s="67"/>
      <c r="S43" s="67"/>
      <c r="T43" s="7"/>
      <c r="U43" s="7"/>
      <c r="V43" s="67" t="n">
        <f aca="false">K43*5.5017049523</f>
        <v>2683279.46344917</v>
      </c>
      <c r="W43" s="67" t="n">
        <f aca="false">M43*5.5017049523</f>
        <v>82988.0246427576</v>
      </c>
      <c r="X43" s="67" t="n">
        <f aca="false">N43*5.1890047538+L43*5.5017049523</f>
        <v>23245960.1436782</v>
      </c>
      <c r="Y43" s="67" t="n">
        <f aca="false">N43*5.1890047538</f>
        <v>18603393.6200347</v>
      </c>
      <c r="Z43" s="67" t="n">
        <f aca="false">L43*5.5017049523</f>
        <v>4642566.5236435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central_v2_m!D32+temporary_pension_bonus_central!B32</f>
        <v>21669526.7103776</v>
      </c>
      <c r="G44" s="157" t="n">
        <f aca="false">central_v2_m!E32+temporary_pension_bonus_central!B32</f>
        <v>20797655.9996047</v>
      </c>
      <c r="H44" s="67" t="n">
        <f aca="false">F44-J44</f>
        <v>21132912.531054</v>
      </c>
      <c r="I44" s="67" t="n">
        <f aca="false">G44-K44</f>
        <v>20277140.2456608</v>
      </c>
      <c r="J44" s="157" t="n">
        <f aca="false">central_v2_m!J32</f>
        <v>536614.179323584</v>
      </c>
      <c r="K44" s="157" t="n">
        <f aca="false">central_v2_m!K32</f>
        <v>520515.753943876</v>
      </c>
      <c r="L44" s="67" t="n">
        <f aca="false">H44-I44</f>
        <v>855772.285393134</v>
      </c>
      <c r="M44" s="67" t="n">
        <f aca="false">J44-K44</f>
        <v>16098.4253797075</v>
      </c>
      <c r="N44" s="157" t="n">
        <f aca="false">SUM(central_v5_m!C32:J32)</f>
        <v>3551748.76044063</v>
      </c>
      <c r="O44" s="7"/>
      <c r="P44" s="7"/>
      <c r="Q44" s="67" t="n">
        <f aca="false">I44*5.5017049523</f>
        <v>111558842.908034</v>
      </c>
      <c r="R44" s="67"/>
      <c r="S44" s="67"/>
      <c r="T44" s="7"/>
      <c r="U44" s="7"/>
      <c r="V44" s="67" t="n">
        <f aca="false">K44*5.5017049523</f>
        <v>2863724.10122319</v>
      </c>
      <c r="W44" s="67" t="n">
        <f aca="false">M44*5.5017049523</f>
        <v>88568.7866357686</v>
      </c>
      <c r="X44" s="67" t="n">
        <f aca="false">N44*5.1890047538+L44*5.5017049523</f>
        <v>23138247.8228182</v>
      </c>
      <c r="Y44" s="67" t="n">
        <f aca="false">N44*5.1890047538</f>
        <v>18430041.2022297</v>
      </c>
      <c r="Z44" s="67" t="n">
        <f aca="false">L44*5.5017049523</f>
        <v>4708206.62058849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central_v2_m!D33+temporary_pension_bonus_central!B33</f>
        <v>21940136.5914739</v>
      </c>
      <c r="G45" s="157" t="n">
        <f aca="false">central_v2_m!E33+temporary_pension_bonus_central!B33</f>
        <v>21055705.7765115</v>
      </c>
      <c r="H45" s="67" t="n">
        <f aca="false">F45-J45</f>
        <v>21382229.9660174</v>
      </c>
      <c r="I45" s="67" t="n">
        <f aca="false">G45-K45</f>
        <v>20514536.3498187</v>
      </c>
      <c r="J45" s="157" t="n">
        <f aca="false">central_v2_m!J33</f>
        <v>557906.625456487</v>
      </c>
      <c r="K45" s="157" t="n">
        <f aca="false">central_v2_m!K33</f>
        <v>541169.426692793</v>
      </c>
      <c r="L45" s="67" t="n">
        <f aca="false">H45-I45</f>
        <v>867693.616198685</v>
      </c>
      <c r="M45" s="67" t="n">
        <f aca="false">J45-K45</f>
        <v>16737.1987636946</v>
      </c>
      <c r="N45" s="157" t="n">
        <f aca="false">SUM(central_v5_m!C33:J33)</f>
        <v>3556286.84814591</v>
      </c>
      <c r="O45" s="7"/>
      <c r="P45" s="7"/>
      <c r="Q45" s="67" t="n">
        <f aca="false">I45*5.5017049523</f>
        <v>112864926.229936</v>
      </c>
      <c r="R45" s="67"/>
      <c r="S45" s="67"/>
      <c r="T45" s="7"/>
      <c r="U45" s="7"/>
      <c r="V45" s="67" t="n">
        <f aca="false">K45*5.5017049523</f>
        <v>2977354.51486909</v>
      </c>
      <c r="W45" s="67" t="n">
        <f aca="false">M45*5.5017049523</f>
        <v>92083.1293258481</v>
      </c>
      <c r="X45" s="67" t="n">
        <f aca="false">N45*5.1890047538+L45*5.5017049523</f>
        <v>23227383.6262249</v>
      </c>
      <c r="Y45" s="67" t="n">
        <f aca="false">N45*5.1890047538</f>
        <v>18453589.3609055</v>
      </c>
      <c r="Z45" s="67" t="n">
        <f aca="false">L45*5.5017049523</f>
        <v>4773794.2653194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central_v2_m!D34+temporary_pension_bonus_central!B34</f>
        <v>22152705.7377063</v>
      </c>
      <c r="G46" s="155" t="n">
        <f aca="false">central_v2_m!E34+temporary_pension_bonus_central!B34</f>
        <v>21258547.4250428</v>
      </c>
      <c r="H46" s="8" t="n">
        <f aca="false">F46-J46</f>
        <v>21595802.4850898</v>
      </c>
      <c r="I46" s="8" t="n">
        <f aca="false">G46-K46</f>
        <v>20718351.2700048</v>
      </c>
      <c r="J46" s="155" t="n">
        <f aca="false">central_v2_m!J34</f>
        <v>556903.252616513</v>
      </c>
      <c r="K46" s="155" t="n">
        <f aca="false">central_v2_m!K34</f>
        <v>540196.155038018</v>
      </c>
      <c r="L46" s="8" t="n">
        <f aca="false">H46-I46</f>
        <v>877451.215085007</v>
      </c>
      <c r="M46" s="8" t="n">
        <f aca="false">J46-K46</f>
        <v>16707.0975784953</v>
      </c>
      <c r="N46" s="155" t="n">
        <f aca="false">SUM(central_v5_m!C34:J34)</f>
        <v>4329400.52268875</v>
      </c>
      <c r="O46" s="5"/>
      <c r="P46" s="5"/>
      <c r="Q46" s="8" t="n">
        <f aca="false">I46*5.5017049523</f>
        <v>113986255.785676</v>
      </c>
      <c r="R46" s="8"/>
      <c r="S46" s="8"/>
      <c r="T46" s="5"/>
      <c r="U46" s="5"/>
      <c r="V46" s="8" t="n">
        <f aca="false">K46*5.5017049523</f>
        <v>2971999.86138608</v>
      </c>
      <c r="W46" s="8" t="n">
        <f aca="false">M46*5.5017049523</f>
        <v>91917.5214861668</v>
      </c>
      <c r="X46" s="8" t="n">
        <f aca="false">N46*5.1890047538+L46*5.5017049523</f>
        <v>27292757.5887709</v>
      </c>
      <c r="Y46" s="8" t="n">
        <f aca="false">N46*5.1890047538</f>
        <v>22465279.8933361</v>
      </c>
      <c r="Z46" s="8" t="n">
        <f aca="false">L46*5.5017049523</f>
        <v>4827477.69543484</v>
      </c>
      <c r="AA46" s="8"/>
      <c r="AB46" s="8"/>
      <c r="AC46" s="8"/>
      <c r="AD46" s="8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central_v2_m!D35+temporary_pension_bonus_central!B35</f>
        <v>22404136.0116542</v>
      </c>
      <c r="G47" s="157" t="n">
        <f aca="false">central_v2_m!E35+temporary_pension_bonus_central!B35</f>
        <v>21498134.7263118</v>
      </c>
      <c r="H47" s="67" t="n">
        <f aca="false">F47-J47</f>
        <v>21817192.8968413</v>
      </c>
      <c r="I47" s="67" t="n">
        <f aca="false">G47-K47</f>
        <v>20928799.9049433</v>
      </c>
      <c r="J47" s="157" t="n">
        <f aca="false">central_v2_m!J35</f>
        <v>586943.114812863</v>
      </c>
      <c r="K47" s="157" t="n">
        <f aca="false">central_v2_m!K35</f>
        <v>569334.821368477</v>
      </c>
      <c r="L47" s="67" t="n">
        <f aca="false">H47-I47</f>
        <v>888392.991898037</v>
      </c>
      <c r="M47" s="67" t="n">
        <f aca="false">J47-K47</f>
        <v>17608.293444386</v>
      </c>
      <c r="N47" s="157" t="n">
        <f aca="false">SUM(central_v5_m!C35:J35)</f>
        <v>3596136.50246031</v>
      </c>
      <c r="O47" s="7"/>
      <c r="P47" s="7"/>
      <c r="Q47" s="67" t="n">
        <f aca="false">I47*5.5017049523</f>
        <v>115144082.082722</v>
      </c>
      <c r="R47" s="67"/>
      <c r="S47" s="67"/>
      <c r="T47" s="7"/>
      <c r="U47" s="7"/>
      <c r="V47" s="67" t="n">
        <f aca="false">K47*5.5017049523</f>
        <v>3132312.20623979</v>
      </c>
      <c r="W47" s="67" t="n">
        <f aca="false">M47*5.5017049523</f>
        <v>96875.63524453</v>
      </c>
      <c r="X47" s="67" t="n">
        <f aca="false">N47*5.1890047538+L47*5.5017049523</f>
        <v>23548045.5296943</v>
      </c>
      <c r="Y47" s="67" t="n">
        <f aca="false">N47*5.1890047538</f>
        <v>18660369.4065803</v>
      </c>
      <c r="Z47" s="67" t="n">
        <f aca="false">L47*5.5017049523</f>
        <v>4887676.12311405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central_v2_m!D36+temporary_pension_bonus_central!B36</f>
        <v>22653795.2219147</v>
      </c>
      <c r="G48" s="157" t="n">
        <f aca="false">central_v2_m!E36+temporary_pension_bonus_central!B36</f>
        <v>21735854.5989752</v>
      </c>
      <c r="H48" s="67" t="n">
        <f aca="false">F48-J48</f>
        <v>22048883.6633277</v>
      </c>
      <c r="I48" s="67" t="n">
        <f aca="false">G48-K48</f>
        <v>21149090.3871458</v>
      </c>
      <c r="J48" s="157" t="n">
        <f aca="false">central_v2_m!J36</f>
        <v>604911.558586981</v>
      </c>
      <c r="K48" s="157" t="n">
        <f aca="false">central_v2_m!K36</f>
        <v>586764.211829372</v>
      </c>
      <c r="L48" s="67" t="n">
        <f aca="false">H48-I48</f>
        <v>899793.276181839</v>
      </c>
      <c r="M48" s="67" t="n">
        <f aca="false">J48-K48</f>
        <v>18147.3467576094</v>
      </c>
      <c r="N48" s="157" t="n">
        <f aca="false">SUM(central_v5_m!C36:J36)</f>
        <v>3630197.98607488</v>
      </c>
      <c r="O48" s="7"/>
      <c r="P48" s="7"/>
      <c r="Q48" s="67" t="n">
        <f aca="false">I48*5.5017049523</f>
        <v>116356055.319601</v>
      </c>
      <c r="R48" s="67"/>
      <c r="S48" s="67"/>
      <c r="T48" s="7"/>
      <c r="U48" s="7"/>
      <c r="V48" s="67" t="n">
        <f aca="false">K48*5.5017049523</f>
        <v>3228203.57005406</v>
      </c>
      <c r="W48" s="67" t="n">
        <f aca="false">M48*5.5017049523</f>
        <v>99841.347527445</v>
      </c>
      <c r="X48" s="67" t="n">
        <f aca="false">N48*5.1890047538+L48*5.5017049523</f>
        <v>23787511.7305936</v>
      </c>
      <c r="Y48" s="67" t="n">
        <f aca="false">N48*5.1890047538</f>
        <v>18837114.6069778</v>
      </c>
      <c r="Z48" s="67" t="n">
        <f aca="false">L48*5.5017049523</f>
        <v>4950397.12361587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central_v2_m!D37+temporary_pension_bonus_central!B37</f>
        <v>22886395.6633556</v>
      </c>
      <c r="G49" s="157" t="n">
        <f aca="false">central_v2_m!E37+temporary_pension_bonus_central!B37</f>
        <v>21957859.9670248</v>
      </c>
      <c r="H49" s="67" t="n">
        <f aca="false">F49-J49</f>
        <v>22251140.0659144</v>
      </c>
      <c r="I49" s="67" t="n">
        <f aca="false">G49-K49</f>
        <v>21341662.0375068</v>
      </c>
      <c r="J49" s="157" t="n">
        <f aca="false">central_v2_m!J37</f>
        <v>635255.597441259</v>
      </c>
      <c r="K49" s="157" t="n">
        <f aca="false">central_v2_m!K37</f>
        <v>616197.929518021</v>
      </c>
      <c r="L49" s="67" t="n">
        <f aca="false">H49-I49</f>
        <v>909478.028407551</v>
      </c>
      <c r="M49" s="67" t="n">
        <f aca="false">J49-K49</f>
        <v>19057.6679232378</v>
      </c>
      <c r="N49" s="157" t="n">
        <f aca="false">SUM(central_v5_m!C37:J37)</f>
        <v>3638141.09568481</v>
      </c>
      <c r="O49" s="7"/>
      <c r="P49" s="7"/>
      <c r="Q49" s="67" t="n">
        <f aca="false">I49*5.5017049523</f>
        <v>117415527.722064</v>
      </c>
      <c r="R49" s="67"/>
      <c r="S49" s="67"/>
      <c r="T49" s="7"/>
      <c r="U49" s="7"/>
      <c r="V49" s="67" t="n">
        <f aca="false">K49*5.5017049523</f>
        <v>3390139.2004263</v>
      </c>
      <c r="W49" s="67" t="n">
        <f aca="false">M49*5.5017049523</f>
        <v>104849.665992566</v>
      </c>
      <c r="X49" s="67" t="n">
        <f aca="false">N49*5.1890047538+L49*5.5017049523</f>
        <v>23882011.2134015</v>
      </c>
      <c r="Y49" s="67" t="n">
        <f aca="false">N49*5.1890047538</f>
        <v>18878331.4405036</v>
      </c>
      <c r="Z49" s="67" t="n">
        <f aca="false">L49*5.5017049523</f>
        <v>5003679.77289787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central_v2_m!D38+temporary_pension_bonus_central!B38</f>
        <v>23191817.6315934</v>
      </c>
      <c r="G50" s="155" t="n">
        <f aca="false">central_v2_m!E38+temporary_pension_bonus_central!B38</f>
        <v>22249162.5614741</v>
      </c>
      <c r="H50" s="8" t="n">
        <f aca="false">F50-J50</f>
        <v>22541304.1041325</v>
      </c>
      <c r="I50" s="8" t="n">
        <f aca="false">G50-K50</f>
        <v>21618164.439837</v>
      </c>
      <c r="J50" s="155" t="n">
        <f aca="false">central_v2_m!J38</f>
        <v>650513.527460935</v>
      </c>
      <c r="K50" s="155" t="n">
        <f aca="false">central_v2_m!K38</f>
        <v>630998.121637107</v>
      </c>
      <c r="L50" s="8" t="n">
        <f aca="false">H50-I50</f>
        <v>923139.66429548</v>
      </c>
      <c r="M50" s="8" t="n">
        <f aca="false">J50-K50</f>
        <v>19515.4058238281</v>
      </c>
      <c r="N50" s="155" t="n">
        <f aca="false">SUM(central_v5_m!C38:J38)</f>
        <v>4423563.06853619</v>
      </c>
      <c r="O50" s="5"/>
      <c r="P50" s="5"/>
      <c r="Q50" s="8" t="n">
        <f aca="false">I50*5.5017049523</f>
        <v>118936762.358287</v>
      </c>
      <c r="R50" s="8"/>
      <c r="S50" s="8"/>
      <c r="T50" s="5"/>
      <c r="U50" s="5"/>
      <c r="V50" s="8" t="n">
        <f aca="false">K50*5.5017049523</f>
        <v>3471565.49070287</v>
      </c>
      <c r="W50" s="8" t="n">
        <f aca="false">M50*5.5017049523</f>
        <v>107368.004867099</v>
      </c>
      <c r="X50" s="8" t="n">
        <f aca="false">N50*5.1890047538+L50*5.5017049523</f>
        <v>28032731.8540874</v>
      </c>
      <c r="Y50" s="8" t="n">
        <f aca="false">N50*5.1890047538</f>
        <v>22953889.7913684</v>
      </c>
      <c r="Z50" s="8" t="n">
        <f aca="false">L50*5.5017049523</f>
        <v>5078842.062719</v>
      </c>
      <c r="AA50" s="8"/>
      <c r="AB50" s="8"/>
      <c r="AC50" s="8"/>
      <c r="AD50" s="8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central_v2_m!D39+temporary_pension_bonus_central!B39</f>
        <v>23526502.6581561</v>
      </c>
      <c r="G51" s="157" t="n">
        <f aca="false">central_v2_m!E39+temporary_pension_bonus_central!B39</f>
        <v>22568493.5633794</v>
      </c>
      <c r="H51" s="67" t="n">
        <f aca="false">F51-J51</f>
        <v>22851875.4636397</v>
      </c>
      <c r="I51" s="67" t="n">
        <f aca="false">G51-K51</f>
        <v>21914105.1846985</v>
      </c>
      <c r="J51" s="157" t="n">
        <f aca="false">central_v2_m!J39</f>
        <v>674627.19451641</v>
      </c>
      <c r="K51" s="157" t="n">
        <f aca="false">central_v2_m!K39</f>
        <v>654388.378680918</v>
      </c>
      <c r="L51" s="67" t="n">
        <f aca="false">H51-I51</f>
        <v>937770.278941266</v>
      </c>
      <c r="M51" s="67" t="n">
        <f aca="false">J51-K51</f>
        <v>20238.8158354923</v>
      </c>
      <c r="N51" s="157" t="n">
        <f aca="false">SUM(central_v5_m!C39:J39)</f>
        <v>3699141.94606383</v>
      </c>
      <c r="O51" s="7"/>
      <c r="P51" s="7"/>
      <c r="Q51" s="67" t="n">
        <f aca="false">I51*5.5017049523</f>
        <v>120564941.019879</v>
      </c>
      <c r="R51" s="67"/>
      <c r="S51" s="67"/>
      <c r="T51" s="7"/>
      <c r="U51" s="7"/>
      <c r="V51" s="67" t="n">
        <f aca="false">K51*5.5017049523</f>
        <v>3600251.78371637</v>
      </c>
      <c r="W51" s="67" t="n">
        <f aca="false">M51*5.5017049523</f>
        <v>111347.993310816</v>
      </c>
      <c r="X51" s="67" t="n">
        <f aca="false">N51*5.1890047538+L51*5.5017049523</f>
        <v>24354200.5308771</v>
      </c>
      <c r="Y51" s="67" t="n">
        <f aca="false">N51*5.1890047538</f>
        <v>19194865.1431062</v>
      </c>
      <c r="Z51" s="67" t="n">
        <f aca="false">L51*5.5017049523</f>
        <v>5159335.38777092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central_v2_m!D40+temporary_pension_bonus_central!B40</f>
        <v>23766063.2927536</v>
      </c>
      <c r="G52" s="157" t="n">
        <f aca="false">central_v2_m!E40+temporary_pension_bonus_central!B40</f>
        <v>22795521.5215198</v>
      </c>
      <c r="H52" s="67" t="n">
        <f aca="false">F52-J52</f>
        <v>23058605.8735709</v>
      </c>
      <c r="I52" s="67" t="n">
        <f aca="false">G52-K52</f>
        <v>22109287.8249125</v>
      </c>
      <c r="J52" s="157" t="n">
        <f aca="false">central_v2_m!J40</f>
        <v>707457.419182745</v>
      </c>
      <c r="K52" s="157" t="n">
        <f aca="false">central_v2_m!K40</f>
        <v>686233.696607263</v>
      </c>
      <c r="L52" s="67" t="n">
        <f aca="false">H52-I52</f>
        <v>949318.048658386</v>
      </c>
      <c r="M52" s="67" t="n">
        <f aca="false">J52-K52</f>
        <v>21223.7225754822</v>
      </c>
      <c r="N52" s="157" t="n">
        <f aca="false">SUM(central_v5_m!C40:J40)</f>
        <v>3691929.11216219</v>
      </c>
      <c r="O52" s="7"/>
      <c r="P52" s="7"/>
      <c r="Q52" s="67" t="n">
        <f aca="false">I52*5.5017049523</f>
        <v>121638778.318147</v>
      </c>
      <c r="R52" s="67"/>
      <c r="S52" s="67"/>
      <c r="T52" s="7"/>
      <c r="U52" s="7"/>
      <c r="V52" s="67" t="n">
        <f aca="false">K52*5.5017049523</f>
        <v>3775455.32705931</v>
      </c>
      <c r="W52" s="67" t="n">
        <f aca="false">M52*5.5017049523</f>
        <v>116766.659599772</v>
      </c>
      <c r="X52" s="67" t="n">
        <f aca="false">N52*5.1890047538+L52*5.5017049523</f>
        <v>24380305.5233138</v>
      </c>
      <c r="Y52" s="67" t="n">
        <f aca="false">N52*5.1890047538</f>
        <v>19157437.7137022</v>
      </c>
      <c r="Z52" s="67" t="n">
        <f aca="false">L52*5.5017049523</f>
        <v>5222867.80961161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central_v2_m!D41+temporary_pension_bonus_central!B41</f>
        <v>23931793.7587794</v>
      </c>
      <c r="G53" s="157" t="n">
        <f aca="false">central_v2_m!E41+temporary_pension_bonus_central!B41</f>
        <v>22954182.5603688</v>
      </c>
      <c r="H53" s="67" t="n">
        <f aca="false">F53-J53</f>
        <v>23149720.9539751</v>
      </c>
      <c r="I53" s="67" t="n">
        <f aca="false">G53-K53</f>
        <v>22195571.9397087</v>
      </c>
      <c r="J53" s="157" t="n">
        <f aca="false">central_v2_m!J41</f>
        <v>782072.804804266</v>
      </c>
      <c r="K53" s="157" t="n">
        <f aca="false">central_v2_m!K41</f>
        <v>758610.620660138</v>
      </c>
      <c r="L53" s="67" t="n">
        <f aca="false">H53-I53</f>
        <v>954149.014266428</v>
      </c>
      <c r="M53" s="67" t="n">
        <f aca="false">J53-K53</f>
        <v>23462.184144128</v>
      </c>
      <c r="N53" s="157" t="n">
        <f aca="false">SUM(central_v5_m!C41:J41)</f>
        <v>3754239.34006479</v>
      </c>
      <c r="O53" s="7"/>
      <c r="P53" s="7"/>
      <c r="Q53" s="67" t="n">
        <f aca="false">I53*5.5017049523</f>
        <v>122113488.059826</v>
      </c>
      <c r="R53" s="67"/>
      <c r="S53" s="67"/>
      <c r="T53" s="7"/>
      <c r="U53" s="7"/>
      <c r="V53" s="67" t="n">
        <f aca="false">K53*5.5017049523</f>
        <v>4173651.80855326</v>
      </c>
      <c r="W53" s="67" t="n">
        <f aca="false">M53*5.5017049523</f>
        <v>129082.014697524</v>
      </c>
      <c r="X53" s="67" t="n">
        <f aca="false">N53*5.1890047538+L53*5.5017049523</f>
        <v>24730212.139521</v>
      </c>
      <c r="Y53" s="67" t="n">
        <f aca="false">N53*5.1890047538</f>
        <v>19480765.7824992</v>
      </c>
      <c r="Z53" s="67" t="n">
        <f aca="false">L53*5.5017049523</f>
        <v>5249446.35702177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central_v2_m!D42+temporary_pension_bonus_central!B42</f>
        <v>24244118.7549135</v>
      </c>
      <c r="G54" s="155" t="n">
        <f aca="false">central_v2_m!E42+temporary_pension_bonus_central!B42</f>
        <v>23252873.5611819</v>
      </c>
      <c r="H54" s="8" t="n">
        <f aca="false">F54-J54</f>
        <v>23383463.2209331</v>
      </c>
      <c r="I54" s="8" t="n">
        <f aca="false">G54-K54</f>
        <v>22418037.6932208</v>
      </c>
      <c r="J54" s="155" t="n">
        <f aca="false">central_v2_m!J42</f>
        <v>860655.533980457</v>
      </c>
      <c r="K54" s="155" t="n">
        <f aca="false">central_v2_m!K42</f>
        <v>834835.867961043</v>
      </c>
      <c r="L54" s="8" t="n">
        <f aca="false">H54-I54</f>
        <v>965425.527712278</v>
      </c>
      <c r="M54" s="8" t="n">
        <f aca="false">J54-K54</f>
        <v>25819.6660194139</v>
      </c>
      <c r="N54" s="155" t="n">
        <f aca="false">SUM(central_v5_m!C42:J42)</f>
        <v>4602470.50746251</v>
      </c>
      <c r="O54" s="5"/>
      <c r="P54" s="5"/>
      <c r="Q54" s="8" t="n">
        <f aca="false">I54*5.5017049523</f>
        <v>123337428.997641</v>
      </c>
      <c r="R54" s="8"/>
      <c r="S54" s="8"/>
      <c r="T54" s="5"/>
      <c r="U54" s="5"/>
      <c r="V54" s="8" t="n">
        <f aca="false">K54*5.5017049523</f>
        <v>4593020.62911894</v>
      </c>
      <c r="W54" s="8" t="n">
        <f aca="false">M54*5.5017049523</f>
        <v>142052.184405741</v>
      </c>
      <c r="X54" s="8" t="n">
        <f aca="false">N54*5.1890047538+L54*5.5017049523</f>
        <v>29193727.7493388</v>
      </c>
      <c r="Y54" s="8" t="n">
        <f aca="false">N54*5.1890047538</f>
        <v>23882241.3424473</v>
      </c>
      <c r="Z54" s="8" t="n">
        <f aca="false">L54*5.5017049523</f>
        <v>5311486.40689148</v>
      </c>
      <c r="AA54" s="8"/>
      <c r="AB54" s="8"/>
      <c r="AC54" s="8"/>
      <c r="AD54" s="8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central_v2_m!D43+temporary_pension_bonus_central!B43</f>
        <v>24683830.8313974</v>
      </c>
      <c r="G55" s="157" t="n">
        <f aca="false">central_v2_m!E43+temporary_pension_bonus_central!B43</f>
        <v>23672993.4795401</v>
      </c>
      <c r="H55" s="67" t="n">
        <f aca="false">F55-J55</f>
        <v>23720372.3176115</v>
      </c>
      <c r="I55" s="67" t="n">
        <f aca="false">G55-K55</f>
        <v>22738438.7211677</v>
      </c>
      <c r="J55" s="157" t="n">
        <f aca="false">central_v2_m!J43</f>
        <v>963458.513785894</v>
      </c>
      <c r="K55" s="157" t="n">
        <f aca="false">central_v2_m!K43</f>
        <v>934554.758372317</v>
      </c>
      <c r="L55" s="67" t="n">
        <f aca="false">H55-I55</f>
        <v>981933.59644378</v>
      </c>
      <c r="M55" s="67" t="n">
        <f aca="false">J55-K55</f>
        <v>28903.7554135768</v>
      </c>
      <c r="N55" s="157" t="n">
        <f aca="false">SUM(central_v5_m!C43:J43)</f>
        <v>3890014.06109078</v>
      </c>
      <c r="O55" s="7"/>
      <c r="P55" s="7"/>
      <c r="Q55" s="67" t="n">
        <f aca="false">I55*5.5017049523</f>
        <v>125100180.919819</v>
      </c>
      <c r="R55" s="67"/>
      <c r="S55" s="67"/>
      <c r="T55" s="7"/>
      <c r="U55" s="7"/>
      <c r="V55" s="67" t="n">
        <f aca="false">K55*5.5017049523</f>
        <v>5141644.5423325</v>
      </c>
      <c r="W55" s="67" t="n">
        <f aca="false">M55*5.5017049523</f>
        <v>159019.934298944</v>
      </c>
      <c r="X55" s="67" t="n">
        <f aca="false">N55*5.1890047538+L55*5.5017049523</f>
        <v>25587610.3857334</v>
      </c>
      <c r="Y55" s="67" t="n">
        <f aca="false">N55*5.1890047538</f>
        <v>20185301.4553489</v>
      </c>
      <c r="Z55" s="67" t="n">
        <f aca="false">L55*5.5017049523</f>
        <v>5402308.93038449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central_v2_m!D44+temporary_pension_bonus_central!B44</f>
        <v>24881032.9033776</v>
      </c>
      <c r="G56" s="157" t="n">
        <f aca="false">central_v2_m!E44+temporary_pension_bonus_central!B44</f>
        <v>23861452.4380313</v>
      </c>
      <c r="H56" s="67" t="n">
        <f aca="false">F56-J56</f>
        <v>23850810.0298439</v>
      </c>
      <c r="I56" s="67" t="n">
        <f aca="false">G56-K56</f>
        <v>22862136.2507036</v>
      </c>
      <c r="J56" s="157" t="n">
        <f aca="false">central_v2_m!J44</f>
        <v>1030222.87353369</v>
      </c>
      <c r="K56" s="157" t="n">
        <f aca="false">central_v2_m!K44</f>
        <v>999316.187327681</v>
      </c>
      <c r="L56" s="67" t="n">
        <f aca="false">H56-I56</f>
        <v>988673.779140271</v>
      </c>
      <c r="M56" s="67" t="n">
        <f aca="false">J56-K56</f>
        <v>30906.6862060109</v>
      </c>
      <c r="N56" s="157" t="n">
        <f aca="false">SUM(central_v5_m!C44:J44)</f>
        <v>3813871.37871485</v>
      </c>
      <c r="O56" s="7"/>
      <c r="P56" s="7"/>
      <c r="Q56" s="67" t="n">
        <f aca="false">I56*5.5017049523</f>
        <v>125780728.230653</v>
      </c>
      <c r="R56" s="67"/>
      <c r="S56" s="67"/>
      <c r="T56" s="7"/>
      <c r="U56" s="7"/>
      <c r="V56" s="67" t="n">
        <f aca="false">K56*5.5017049523</f>
        <v>5497942.81673426</v>
      </c>
      <c r="W56" s="67" t="n">
        <f aca="false">M56*5.5017049523</f>
        <v>170039.468558792</v>
      </c>
      <c r="X56" s="67" t="n">
        <f aca="false">N56*5.1890047538+L56*5.5017049523</f>
        <v>25229588.1414383</v>
      </c>
      <c r="Y56" s="67" t="n">
        <f aca="false">N56*5.1890047538</f>
        <v>19790196.7145331</v>
      </c>
      <c r="Z56" s="67" t="n">
        <f aca="false">L56*5.5017049523</f>
        <v>5439391.42690519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central_v2_m!D45+temporary_pension_bonus_central!B45</f>
        <v>25208729.4868235</v>
      </c>
      <c r="G57" s="157" t="n">
        <f aca="false">central_v2_m!E45+temporary_pension_bonus_central!B45</f>
        <v>24174457.3632527</v>
      </c>
      <c r="H57" s="67" t="n">
        <f aca="false">F57-J57</f>
        <v>24075302.527969</v>
      </c>
      <c r="I57" s="67" t="n">
        <f aca="false">G57-K57</f>
        <v>23075033.2131638</v>
      </c>
      <c r="J57" s="157" t="n">
        <f aca="false">central_v2_m!J45</f>
        <v>1133426.95885454</v>
      </c>
      <c r="K57" s="157" t="n">
        <f aca="false">central_v2_m!K45</f>
        <v>1099424.1500889</v>
      </c>
      <c r="L57" s="67" t="n">
        <f aca="false">H57-I57</f>
        <v>1000269.31480518</v>
      </c>
      <c r="M57" s="67" t="n">
        <f aca="false">J57-K57</f>
        <v>34002.8087656361</v>
      </c>
      <c r="N57" s="157" t="n">
        <f aca="false">SUM(central_v5_m!C45:J45)</f>
        <v>3789008.29554688</v>
      </c>
      <c r="O57" s="7"/>
      <c r="P57" s="7"/>
      <c r="Q57" s="67" t="n">
        <f aca="false">I57*5.5017049523</f>
        <v>126952024.50335</v>
      </c>
      <c r="R57" s="67"/>
      <c r="S57" s="67"/>
      <c r="T57" s="7"/>
      <c r="U57" s="7"/>
      <c r="V57" s="67" t="n">
        <f aca="false">K57*5.5017049523</f>
        <v>6048707.29122231</v>
      </c>
      <c r="W57" s="67" t="n">
        <f aca="false">M57*5.5017049523</f>
        <v>187073.42137801</v>
      </c>
      <c r="X57" s="67" t="n">
        <f aca="false">N57*5.1890047538+L57*5.5017049523</f>
        <v>25164368.7006778</v>
      </c>
      <c r="Y57" s="67" t="n">
        <f aca="false">N57*5.1890047538</f>
        <v>19661182.0577804</v>
      </c>
      <c r="Z57" s="67" t="n">
        <f aca="false">L57*5.5017049523</f>
        <v>5503186.64289741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central_v2_m!D46+temporary_pension_bonus_central!B46</f>
        <v>25617814.6373484</v>
      </c>
      <c r="G58" s="155" t="n">
        <f aca="false">central_v2_m!E46+temporary_pension_bonus_central!B46</f>
        <v>24566066.4025606</v>
      </c>
      <c r="H58" s="8" t="n">
        <f aca="false">F58-J58</f>
        <v>24355542.2204518</v>
      </c>
      <c r="I58" s="8" t="n">
        <f aca="false">G58-K58</f>
        <v>23341662.158171</v>
      </c>
      <c r="J58" s="155" t="n">
        <f aca="false">central_v2_m!J46</f>
        <v>1262272.41689659</v>
      </c>
      <c r="K58" s="155" t="n">
        <f aca="false">central_v2_m!K46</f>
        <v>1224404.24438969</v>
      </c>
      <c r="L58" s="8" t="n">
        <f aca="false">H58-I58</f>
        <v>1013880.06228084</v>
      </c>
      <c r="M58" s="8" t="n">
        <f aca="false">J58-K58</f>
        <v>37868.1725068977</v>
      </c>
      <c r="N58" s="155" t="n">
        <f aca="false">SUM(central_v5_m!C46:J46)</f>
        <v>4624665.34002458</v>
      </c>
      <c r="O58" s="5"/>
      <c r="P58" s="5"/>
      <c r="Q58" s="8" t="n">
        <f aca="false">I58*5.5017049523</f>
        <v>128418938.290523</v>
      </c>
      <c r="R58" s="8"/>
      <c r="S58" s="8"/>
      <c r="T58" s="5"/>
      <c r="U58" s="5"/>
      <c r="V58" s="8" t="n">
        <f aca="false">K58*5.5017049523</f>
        <v>6736310.89497588</v>
      </c>
      <c r="W58" s="8" t="n">
        <f aca="false">M58*5.5017049523</f>
        <v>208339.51221575</v>
      </c>
      <c r="X58" s="8" t="n">
        <f aca="false">N58*5.1890047538+L58*5.5017049523</f>
        <v>29575479.3938104</v>
      </c>
      <c r="Y58" s="8" t="n">
        <f aca="false">N58*5.1890047538</f>
        <v>23997410.4341216</v>
      </c>
      <c r="Z58" s="8" t="n">
        <f aca="false">L58*5.5017049523</f>
        <v>5578068.95968874</v>
      </c>
      <c r="AA58" s="8"/>
      <c r="AB58" s="8"/>
      <c r="AC58" s="8"/>
      <c r="AD58" s="8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central_v2_m!D47+temporary_pension_bonus_central!B47</f>
        <v>26011572.012253</v>
      </c>
      <c r="G59" s="157" t="n">
        <f aca="false">central_v2_m!E47+temporary_pension_bonus_central!B47</f>
        <v>24943089.0358365</v>
      </c>
      <c r="H59" s="67" t="n">
        <f aca="false">F59-J59</f>
        <v>24634132.6063462</v>
      </c>
      <c r="I59" s="67" t="n">
        <f aca="false">G59-K59</f>
        <v>23606972.8121068</v>
      </c>
      <c r="J59" s="157" t="n">
        <f aca="false">central_v2_m!J47</f>
        <v>1377439.40590685</v>
      </c>
      <c r="K59" s="157" t="n">
        <f aca="false">central_v2_m!K47</f>
        <v>1336116.22372965</v>
      </c>
      <c r="L59" s="67" t="n">
        <f aca="false">H59-I59</f>
        <v>1027159.79423936</v>
      </c>
      <c r="M59" s="67" t="n">
        <f aca="false">J59-K59</f>
        <v>41323.1821772053</v>
      </c>
      <c r="N59" s="157" t="n">
        <f aca="false">SUM(central_v5_m!C47:J47)</f>
        <v>3931000.46270621</v>
      </c>
      <c r="O59" s="7"/>
      <c r="P59" s="7"/>
      <c r="Q59" s="67" t="n">
        <f aca="false">I59*5.5017049523</f>
        <v>129878599.22918</v>
      </c>
      <c r="R59" s="67"/>
      <c r="S59" s="67"/>
      <c r="T59" s="7"/>
      <c r="U59" s="7"/>
      <c r="V59" s="67" t="n">
        <f aca="false">K59*5.5017049523</f>
        <v>7350917.24494177</v>
      </c>
      <c r="W59" s="67" t="n">
        <f aca="false">M59*5.5017049523</f>
        <v>227347.956029126</v>
      </c>
      <c r="X59" s="67" t="n">
        <f aca="false">N59*5.1890047538+L59*5.5017049523</f>
        <v>26049110.2149427</v>
      </c>
      <c r="Y59" s="67" t="n">
        <f aca="false">N59*5.1890047538</f>
        <v>20397980.0881725</v>
      </c>
      <c r="Z59" s="67" t="n">
        <f aca="false">L59*5.5017049523</f>
        <v>5651130.12677016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central_v2_m!D48+temporary_pension_bonus_central!B48</f>
        <v>26062366.8140563</v>
      </c>
      <c r="G60" s="157" t="n">
        <f aca="false">central_v2_m!E48+temporary_pension_bonus_central!B48</f>
        <v>24992046.7675384</v>
      </c>
      <c r="H60" s="67" t="n">
        <f aca="false">F60-J60</f>
        <v>24627659.7031278</v>
      </c>
      <c r="I60" s="67" t="n">
        <f aca="false">G60-K60</f>
        <v>23600380.8699378</v>
      </c>
      <c r="J60" s="157" t="n">
        <f aca="false">central_v2_m!J48</f>
        <v>1434707.11092843</v>
      </c>
      <c r="K60" s="157" t="n">
        <f aca="false">central_v2_m!K48</f>
        <v>1391665.89760058</v>
      </c>
      <c r="L60" s="67" t="n">
        <f aca="false">H60-I60</f>
        <v>1027278.83319004</v>
      </c>
      <c r="M60" s="67" t="n">
        <f aca="false">J60-K60</f>
        <v>43041.2133278528</v>
      </c>
      <c r="N60" s="157" t="n">
        <f aca="false">SUM(central_v5_m!C48:J48)</f>
        <v>3938257.0028758</v>
      </c>
      <c r="O60" s="7"/>
      <c r="P60" s="7"/>
      <c r="Q60" s="67" t="n">
        <f aca="false">I60*5.5017049523</f>
        <v>129842332.308303</v>
      </c>
      <c r="R60" s="67"/>
      <c r="S60" s="67"/>
      <c r="T60" s="7"/>
      <c r="U60" s="7"/>
      <c r="V60" s="67" t="n">
        <f aca="false">K60*5.5017049523</f>
        <v>7656535.16077613</v>
      </c>
      <c r="W60" s="67" t="n">
        <f aca="false">M60*5.5017049523</f>
        <v>236800.056518848</v>
      </c>
      <c r="X60" s="67" t="n">
        <f aca="false">N60*5.1890047538+L60*5.5017049523</f>
        <v>26087419.3535633</v>
      </c>
      <c r="Y60" s="67" t="n">
        <f aca="false">N60*5.1890047538</f>
        <v>20435634.3096087</v>
      </c>
      <c r="Z60" s="67" t="n">
        <f aca="false">L60*5.5017049523</f>
        <v>5651785.0439546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central_v2_m!D49+temporary_pension_bonus_central!B49</f>
        <v>26227671.6296156</v>
      </c>
      <c r="G61" s="157" t="n">
        <f aca="false">central_v2_m!E49+temporary_pension_bonus_central!B49</f>
        <v>25148370.2878081</v>
      </c>
      <c r="H61" s="67" t="n">
        <f aca="false">F61-J61</f>
        <v>24755552.2677619</v>
      </c>
      <c r="I61" s="67" t="n">
        <f aca="false">G61-K61</f>
        <v>23720414.50681</v>
      </c>
      <c r="J61" s="157" t="n">
        <f aca="false">central_v2_m!J49</f>
        <v>1472119.36185369</v>
      </c>
      <c r="K61" s="157" t="n">
        <f aca="false">central_v2_m!K49</f>
        <v>1427955.78099808</v>
      </c>
      <c r="L61" s="67" t="n">
        <f aca="false">H61-I61</f>
        <v>1035137.76095188</v>
      </c>
      <c r="M61" s="67" t="n">
        <f aca="false">J61-K61</f>
        <v>44163.5808556108</v>
      </c>
      <c r="N61" s="157" t="n">
        <f aca="false">SUM(central_v5_m!C49:J49)</f>
        <v>3893906.04720809</v>
      </c>
      <c r="O61" s="7"/>
      <c r="P61" s="7"/>
      <c r="Q61" s="67" t="n">
        <f aca="false">I61*5.5017049523</f>
        <v>130502721.962725</v>
      </c>
      <c r="R61" s="67"/>
      <c r="S61" s="67"/>
      <c r="T61" s="7"/>
      <c r="U61" s="7"/>
      <c r="V61" s="67" t="n">
        <f aca="false">K61*5.5017049523</f>
        <v>7856191.39198256</v>
      </c>
      <c r="W61" s="67" t="n">
        <f aca="false">M61*5.5017049523</f>
        <v>242974.991504615</v>
      </c>
      <c r="X61" s="67" t="n">
        <f aca="false">N61*5.1890047538+L61*5.5017049523</f>
        <v>25900519.535555</v>
      </c>
      <c r="Y61" s="67" t="n">
        <f aca="false">N61*5.1890047538</f>
        <v>20205496.9898133</v>
      </c>
      <c r="Z61" s="67" t="n">
        <f aca="false">L61*5.5017049523</f>
        <v>5695022.54574167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central_v2_m!D50+temporary_pension_bonus_central!B50</f>
        <v>26434113.7688029</v>
      </c>
      <c r="G62" s="155" t="n">
        <f aca="false">central_v2_m!E50+temporary_pension_bonus_central!B50</f>
        <v>25345846.4711351</v>
      </c>
      <c r="H62" s="8" t="n">
        <f aca="false">F62-J62</f>
        <v>24877220.8188899</v>
      </c>
      <c r="I62" s="8" t="n">
        <f aca="false">G62-K62</f>
        <v>23835660.3097195</v>
      </c>
      <c r="J62" s="155" t="n">
        <f aca="false">central_v2_m!J50</f>
        <v>1556892.94991299</v>
      </c>
      <c r="K62" s="155" t="n">
        <f aca="false">central_v2_m!K50</f>
        <v>1510186.1614156</v>
      </c>
      <c r="L62" s="8" t="n">
        <f aca="false">H62-I62</f>
        <v>1041560.50917038</v>
      </c>
      <c r="M62" s="8" t="n">
        <f aca="false">J62-K62</f>
        <v>46706.7884973898</v>
      </c>
      <c r="N62" s="155" t="n">
        <f aca="false">SUM(central_v5_m!C50:J50)</f>
        <v>4767685.05355456</v>
      </c>
      <c r="O62" s="5"/>
      <c r="P62" s="5"/>
      <c r="Q62" s="8" t="n">
        <f aca="false">I62*5.5017049523</f>
        <v>131136770.367325</v>
      </c>
      <c r="R62" s="8"/>
      <c r="S62" s="8"/>
      <c r="T62" s="5"/>
      <c r="U62" s="5"/>
      <c r="V62" s="8" t="n">
        <f aca="false">K62*5.5017049523</f>
        <v>8308598.68315513</v>
      </c>
      <c r="W62" s="8" t="n">
        <f aca="false">M62*5.5017049523</f>
        <v>256966.969582118</v>
      </c>
      <c r="X62" s="8" t="n">
        <f aca="false">N62*5.1890047538+L62*5.5017049523</f>
        <v>30469899.0189386</v>
      </c>
      <c r="Y62" s="8" t="n">
        <f aca="false">N62*5.1890047538</f>
        <v>24739540.4075158</v>
      </c>
      <c r="Z62" s="8" t="n">
        <f aca="false">L62*5.5017049523</f>
        <v>5730358.61142281</v>
      </c>
      <c r="AA62" s="8"/>
      <c r="AB62" s="8"/>
      <c r="AC62" s="8"/>
      <c r="AD62" s="8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central_v2_m!D51+temporary_pension_bonus_central!B51</f>
        <v>26544022.0935647</v>
      </c>
      <c r="G63" s="157" t="n">
        <f aca="false">central_v2_m!E51+temporary_pension_bonus_central!B51</f>
        <v>25450161.7071988</v>
      </c>
      <c r="H63" s="67" t="n">
        <f aca="false">F63-J63</f>
        <v>24924780.8535731</v>
      </c>
      <c r="I63" s="67" t="n">
        <f aca="false">G63-K63</f>
        <v>23879497.704407</v>
      </c>
      <c r="J63" s="157" t="n">
        <f aca="false">central_v2_m!J51</f>
        <v>1619241.2399916</v>
      </c>
      <c r="K63" s="157" t="n">
        <f aca="false">central_v2_m!K51</f>
        <v>1570664.00279185</v>
      </c>
      <c r="L63" s="67" t="n">
        <f aca="false">H63-I63</f>
        <v>1045283.14916616</v>
      </c>
      <c r="M63" s="67" t="n">
        <f aca="false">J63-K63</f>
        <v>48577.2371997479</v>
      </c>
      <c r="N63" s="157" t="n">
        <f aca="false">SUM(central_v5_m!C51:J51)</f>
        <v>3918292.24906433</v>
      </c>
      <c r="O63" s="7"/>
      <c r="P63" s="7"/>
      <c r="Q63" s="67" t="n">
        <f aca="false">I63*5.5017049523</f>
        <v>131377950.778772</v>
      </c>
      <c r="R63" s="67"/>
      <c r="S63" s="67"/>
      <c r="T63" s="7"/>
      <c r="U63" s="7"/>
      <c r="V63" s="67" t="n">
        <f aca="false">K63*5.5017049523</f>
        <v>8641329.92255927</v>
      </c>
      <c r="W63" s="67" t="n">
        <f aca="false">M63*5.5017049523</f>
        <v>267257.626470905</v>
      </c>
      <c r="X63" s="67" t="n">
        <f aca="false">N63*5.1890047538+L63*5.5017049523</f>
        <v>26082876.5854957</v>
      </c>
      <c r="Y63" s="67" t="n">
        <f aca="false">N63*5.1890047538</f>
        <v>20332037.1071725</v>
      </c>
      <c r="Z63" s="67" t="n">
        <f aca="false">L63*5.5017049523</f>
        <v>5750839.4783232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central_v2_m!D52+temporary_pension_bonus_central!B52</f>
        <v>26682645.1530818</v>
      </c>
      <c r="G64" s="157" t="n">
        <f aca="false">central_v2_m!E52+temporary_pension_bonus_central!B52</f>
        <v>25581930.421552</v>
      </c>
      <c r="H64" s="67" t="n">
        <f aca="false">F64-J64</f>
        <v>24997053.4055194</v>
      </c>
      <c r="I64" s="67" t="n">
        <f aca="false">G64-K64</f>
        <v>23946906.4264164</v>
      </c>
      <c r="J64" s="157" t="n">
        <f aca="false">central_v2_m!J52</f>
        <v>1685591.74756241</v>
      </c>
      <c r="K64" s="157" t="n">
        <f aca="false">central_v2_m!K52</f>
        <v>1635023.99513553</v>
      </c>
      <c r="L64" s="67" t="n">
        <f aca="false">H64-I64</f>
        <v>1050146.97910291</v>
      </c>
      <c r="M64" s="67" t="n">
        <f aca="false">J64-K64</f>
        <v>50567.752426872</v>
      </c>
      <c r="N64" s="157" t="n">
        <f aca="false">SUM(central_v5_m!C52:J52)</f>
        <v>3841506.64659584</v>
      </c>
      <c r="O64" s="7"/>
      <c r="P64" s="7"/>
      <c r="Q64" s="67" t="n">
        <f aca="false">I64*5.5017049523</f>
        <v>131748813.67848</v>
      </c>
      <c r="R64" s="67"/>
      <c r="S64" s="67"/>
      <c r="T64" s="7"/>
      <c r="U64" s="7"/>
      <c r="V64" s="67" t="n">
        <f aca="false">K64*5.5017049523</f>
        <v>8995419.6111665</v>
      </c>
      <c r="W64" s="67" t="n">
        <f aca="false">M64*5.5017049523</f>
        <v>278208.853953602</v>
      </c>
      <c r="X64" s="67" t="n">
        <f aca="false">N64*5.1890047538+L64*5.5017049523</f>
        <v>25711195.0865135</v>
      </c>
      <c r="Y64" s="67" t="n">
        <f aca="false">N64*5.1890047538</f>
        <v>19933596.2509401</v>
      </c>
      <c r="Z64" s="67" t="n">
        <f aca="false">L64*5.5017049523</f>
        <v>5777598.83557338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central_v2_m!D53+temporary_pension_bonus_central!B53</f>
        <v>26851027.7017788</v>
      </c>
      <c r="G65" s="157" t="n">
        <f aca="false">central_v2_m!E53+temporary_pension_bonus_central!B53</f>
        <v>25742331.7831007</v>
      </c>
      <c r="H65" s="67" t="n">
        <f aca="false">F65-J65</f>
        <v>25081053.2165017</v>
      </c>
      <c r="I65" s="67" t="n">
        <f aca="false">G65-K65</f>
        <v>24025456.5323818</v>
      </c>
      <c r="J65" s="157" t="n">
        <f aca="false">central_v2_m!J53</f>
        <v>1769974.48527716</v>
      </c>
      <c r="K65" s="157" t="n">
        <f aca="false">central_v2_m!K53</f>
        <v>1716875.25071884</v>
      </c>
      <c r="L65" s="67" t="n">
        <f aca="false">H65-I65</f>
        <v>1055596.68411983</v>
      </c>
      <c r="M65" s="67" t="n">
        <f aca="false">J65-K65</f>
        <v>53099.2345583148</v>
      </c>
      <c r="N65" s="157" t="n">
        <f aca="false">SUM(central_v5_m!C53:J53)</f>
        <v>3817084.33158228</v>
      </c>
      <c r="O65" s="7"/>
      <c r="P65" s="7"/>
      <c r="Q65" s="67" t="n">
        <f aca="false">I65*5.5017049523</f>
        <v>132180973.185474</v>
      </c>
      <c r="R65" s="67"/>
      <c r="S65" s="67"/>
      <c r="T65" s="7"/>
      <c r="U65" s="7"/>
      <c r="V65" s="67" t="n">
        <f aca="false">K65*5.5017049523</f>
        <v>9445741.06936116</v>
      </c>
      <c r="W65" s="67" t="n">
        <f aca="false">M65*5.5017049523</f>
        <v>292136.32173282</v>
      </c>
      <c r="X65" s="67" t="n">
        <f aca="false">N65*5.1890047538+L65*5.5017049523</f>
        <v>25614450.2468895</v>
      </c>
      <c r="Y65" s="67" t="n">
        <f aca="false">N65*5.1890047538</f>
        <v>19806868.742236</v>
      </c>
      <c r="Z65" s="67" t="n">
        <f aca="false">L65*5.5017049523</f>
        <v>5807581.50465354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central_v2_m!D54+temporary_pension_bonus_central!B54</f>
        <v>27010149.3182224</v>
      </c>
      <c r="G66" s="155" t="n">
        <f aca="false">central_v2_m!E54+temporary_pension_bonus_central!B54</f>
        <v>25893781.5448743</v>
      </c>
      <c r="H66" s="8" t="n">
        <f aca="false">F66-J66</f>
        <v>25145660.1556699</v>
      </c>
      <c r="I66" s="8" t="n">
        <f aca="false">G66-K66</f>
        <v>24085227.0571984</v>
      </c>
      <c r="J66" s="155" t="n">
        <f aca="false">central_v2_m!J54</f>
        <v>1864489.16255249</v>
      </c>
      <c r="K66" s="155" t="n">
        <f aca="false">central_v2_m!K54</f>
        <v>1808554.48767592</v>
      </c>
      <c r="L66" s="8" t="n">
        <f aca="false">H66-I66</f>
        <v>1060433.09847153</v>
      </c>
      <c r="M66" s="8" t="n">
        <f aca="false">J66-K66</f>
        <v>55934.6748765749</v>
      </c>
      <c r="N66" s="155" t="n">
        <f aca="false">SUM(central_v5_m!C54:J54)</f>
        <v>4647569.82666395</v>
      </c>
      <c r="O66" s="5"/>
      <c r="P66" s="5"/>
      <c r="Q66" s="8" t="n">
        <f aca="false">I66*5.5017049523</f>
        <v>132509812.977858</v>
      </c>
      <c r="R66" s="8"/>
      <c r="S66" s="8"/>
      <c r="T66" s="5"/>
      <c r="U66" s="5"/>
      <c r="V66" s="8" t="n">
        <f aca="false">K66*5.5017049523</f>
        <v>9950133.18135099</v>
      </c>
      <c r="W66" s="8" t="n">
        <f aca="false">M66*5.5017049523</f>
        <v>307736.077773742</v>
      </c>
      <c r="X66" s="8" t="n">
        <f aca="false">N66*5.1890047538+L66*5.5017049523</f>
        <v>29950451.9536204</v>
      </c>
      <c r="Y66" s="8" t="n">
        <f aca="false">N66*5.1890047538</f>
        <v>24116261.9241767</v>
      </c>
      <c r="Z66" s="8" t="n">
        <f aca="false">L66*5.5017049523</f>
        <v>5834190.02944367</v>
      </c>
      <c r="AA66" s="8"/>
      <c r="AB66" s="8"/>
      <c r="AC66" s="8"/>
      <c r="AD66" s="8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central_v2_m!D55+temporary_pension_bonus_central!B55</f>
        <v>27049851.7307255</v>
      </c>
      <c r="G67" s="157" t="n">
        <f aca="false">central_v2_m!E55+temporary_pension_bonus_central!B55</f>
        <v>25931227.1446672</v>
      </c>
      <c r="H67" s="67" t="n">
        <f aca="false">F67-J67</f>
        <v>25108304.398178</v>
      </c>
      <c r="I67" s="67" t="n">
        <f aca="false">G67-K67</f>
        <v>24047926.2320961</v>
      </c>
      <c r="J67" s="157" t="n">
        <f aca="false">central_v2_m!J55</f>
        <v>1941547.33254753</v>
      </c>
      <c r="K67" s="157" t="n">
        <f aca="false">central_v2_m!K55</f>
        <v>1883300.9125711</v>
      </c>
      <c r="L67" s="67" t="n">
        <f aca="false">H67-I67</f>
        <v>1060378.16608191</v>
      </c>
      <c r="M67" s="67" t="n">
        <f aca="false">J67-K67</f>
        <v>58246.4199764256</v>
      </c>
      <c r="N67" s="157" t="n">
        <f aca="false">SUM(central_v5_m!C55:J55)</f>
        <v>3740564.92660208</v>
      </c>
      <c r="O67" s="7"/>
      <c r="P67" s="7"/>
      <c r="Q67" s="67" t="n">
        <f aca="false">I67*5.5017049523</f>
        <v>132304594.843668</v>
      </c>
      <c r="R67" s="67"/>
      <c r="S67" s="67"/>
      <c r="T67" s="7"/>
      <c r="U67" s="7"/>
      <c r="V67" s="67" t="n">
        <f aca="false">K67*5.5017049523</f>
        <v>10361365.9573635</v>
      </c>
      <c r="W67" s="67" t="n">
        <f aca="false">M67*5.5017049523</f>
        <v>320454.617238046</v>
      </c>
      <c r="X67" s="67" t="n">
        <f aca="false">N67*5.1890047538+L67*5.5017049523</f>
        <v>25243696.9936794</v>
      </c>
      <c r="Y67" s="67" t="n">
        <f aca="false">N67*5.1890047538</f>
        <v>19409809.1860358</v>
      </c>
      <c r="Z67" s="67" t="n">
        <f aca="false">L67*5.5017049523</f>
        <v>5833887.80764365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central_v2_m!D56+temporary_pension_bonus_central!B56</f>
        <v>27169696.4557297</v>
      </c>
      <c r="G68" s="157" t="n">
        <f aca="false">central_v2_m!E56+temporary_pension_bonus_central!B56</f>
        <v>26045593.533402</v>
      </c>
      <c r="H68" s="67" t="n">
        <f aca="false">F68-J68</f>
        <v>25165768.5356105</v>
      </c>
      <c r="I68" s="67" t="n">
        <f aca="false">G68-K68</f>
        <v>24101783.4508863</v>
      </c>
      <c r="J68" s="157" t="n">
        <f aca="false">central_v2_m!J56</f>
        <v>2003927.92011921</v>
      </c>
      <c r="K68" s="157" t="n">
        <f aca="false">central_v2_m!K56</f>
        <v>1943810.08251563</v>
      </c>
      <c r="L68" s="67" t="n">
        <f aca="false">H68-I68</f>
        <v>1063985.08472417</v>
      </c>
      <c r="M68" s="67" t="n">
        <f aca="false">J68-K68</f>
        <v>60117.8376035758</v>
      </c>
      <c r="N68" s="157" t="n">
        <f aca="false">SUM(central_v5_m!C56:J56)</f>
        <v>3707765.47797152</v>
      </c>
      <c r="O68" s="7"/>
      <c r="P68" s="7"/>
      <c r="Q68" s="67" t="n">
        <f aca="false">I68*5.5017049523</f>
        <v>132600901.371004</v>
      </c>
      <c r="R68" s="67"/>
      <c r="S68" s="67"/>
      <c r="T68" s="7"/>
      <c r="U68" s="7"/>
      <c r="V68" s="67" t="n">
        <f aca="false">K68*5.5017049523</f>
        <v>10694269.5573069</v>
      </c>
      <c r="W68" s="67" t="n">
        <f aca="false">M68*5.5017049523</f>
        <v>330750.60486516</v>
      </c>
      <c r="X68" s="67" t="n">
        <f aca="false">N68*5.1890047538+L68*5.5017049523</f>
        <v>25093344.70097</v>
      </c>
      <c r="Y68" s="67" t="n">
        <f aca="false">N68*5.1890047538</f>
        <v>19239612.6911697</v>
      </c>
      <c r="Z68" s="67" t="n">
        <f aca="false">L68*5.5017049523</f>
        <v>5853732.00980028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central_v2_m!D57+temporary_pension_bonus_central!B57</f>
        <v>27294557.8785049</v>
      </c>
      <c r="G69" s="157" t="n">
        <f aca="false">central_v2_m!E57+temporary_pension_bonus_central!B57</f>
        <v>26164038.4460998</v>
      </c>
      <c r="H69" s="67" t="n">
        <f aca="false">F69-J69</f>
        <v>25197942.9656532</v>
      </c>
      <c r="I69" s="67" t="n">
        <f aca="false">G69-K69</f>
        <v>24130321.9806337</v>
      </c>
      <c r="J69" s="157" t="n">
        <f aca="false">central_v2_m!J57</f>
        <v>2096614.91285169</v>
      </c>
      <c r="K69" s="157" t="n">
        <f aca="false">central_v2_m!K57</f>
        <v>2033716.46546614</v>
      </c>
      <c r="L69" s="67" t="n">
        <f aca="false">H69-I69</f>
        <v>1067620.98501949</v>
      </c>
      <c r="M69" s="67" t="n">
        <f aca="false">J69-K69</f>
        <v>62898.4473855507</v>
      </c>
      <c r="N69" s="157" t="n">
        <f aca="false">SUM(central_v5_m!C57:J57)</f>
        <v>3697230.50578819</v>
      </c>
      <c r="O69" s="7"/>
      <c r="P69" s="7"/>
      <c r="Q69" s="67" t="n">
        <f aca="false">I69*5.5017049523</f>
        <v>132757911.941446</v>
      </c>
      <c r="R69" s="67"/>
      <c r="S69" s="67"/>
      <c r="T69" s="7"/>
      <c r="U69" s="7"/>
      <c r="V69" s="67" t="n">
        <f aca="false">K69*5.5017049523</f>
        <v>11188907.9496291</v>
      </c>
      <c r="W69" s="67" t="n">
        <f aca="false">M69*5.5017049523</f>
        <v>346048.699473065</v>
      </c>
      <c r="X69" s="67" t="n">
        <f aca="false">N69*5.1890047538+L69*5.5017049523</f>
        <v>25058682.3308904</v>
      </c>
      <c r="Y69" s="67" t="n">
        <f aca="false">N69*5.1890047538</f>
        <v>19184946.6704293</v>
      </c>
      <c r="Z69" s="67" t="n">
        <f aca="false">L69*5.5017049523</f>
        <v>5873735.66046111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central_v2_m!D58+temporary_pension_bonus_central!B58</f>
        <v>27458870.8167318</v>
      </c>
      <c r="G70" s="155" t="n">
        <f aca="false">central_v2_m!E58+temporary_pension_bonus_central!B58</f>
        <v>26320583.3016842</v>
      </c>
      <c r="H70" s="8" t="n">
        <f aca="false">F70-J70</f>
        <v>25259224.9825897</v>
      </c>
      <c r="I70" s="8" t="n">
        <f aca="false">G70-K70</f>
        <v>24186926.8425663</v>
      </c>
      <c r="J70" s="155" t="n">
        <f aca="false">central_v2_m!J58</f>
        <v>2199645.83414212</v>
      </c>
      <c r="K70" s="155" t="n">
        <f aca="false">central_v2_m!K58</f>
        <v>2133656.45911786</v>
      </c>
      <c r="L70" s="8" t="n">
        <f aca="false">H70-I70</f>
        <v>1072298.14002336</v>
      </c>
      <c r="M70" s="8" t="n">
        <f aca="false">J70-K70</f>
        <v>65989.3750242647</v>
      </c>
      <c r="N70" s="155" t="n">
        <f aca="false">SUM(central_v5_m!C58:J58)</f>
        <v>4551964.35553818</v>
      </c>
      <c r="O70" s="5"/>
      <c r="P70" s="5"/>
      <c r="Q70" s="8" t="n">
        <f aca="false">I70*5.5017049523</f>
        <v>133069335.190665</v>
      </c>
      <c r="R70" s="8"/>
      <c r="S70" s="8"/>
      <c r="T70" s="5"/>
      <c r="U70" s="5"/>
      <c r="V70" s="8" t="n">
        <f aca="false">K70*5.5017049523</f>
        <v>11738748.3076356</v>
      </c>
      <c r="W70" s="8" t="n">
        <f aca="false">M70*5.5017049523</f>
        <v>363054.071370179</v>
      </c>
      <c r="X70" s="8" t="n">
        <f aca="false">N70*5.1890047538+L70*5.5017049523</f>
        <v>29519632.6673244</v>
      </c>
      <c r="Y70" s="8" t="n">
        <f aca="false">N70*5.1890047538</f>
        <v>23620164.6800158</v>
      </c>
      <c r="Z70" s="8" t="n">
        <f aca="false">L70*5.5017049523</f>
        <v>5899467.98730861</v>
      </c>
      <c r="AA70" s="8"/>
      <c r="AB70" s="8"/>
      <c r="AC70" s="8"/>
      <c r="AD70" s="8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central_v2_m!D59+temporary_pension_bonus_central!B59</f>
        <v>27673124.1734169</v>
      </c>
      <c r="G71" s="157" t="n">
        <f aca="false">central_v2_m!E59+temporary_pension_bonus_central!B59</f>
        <v>26525345.8964067</v>
      </c>
      <c r="H71" s="67" t="n">
        <f aca="false">F71-J71</f>
        <v>25396469.2374643</v>
      </c>
      <c r="I71" s="67" t="n">
        <f aca="false">G71-K71</f>
        <v>24316990.6085326</v>
      </c>
      <c r="J71" s="157" t="n">
        <f aca="false">central_v2_m!J59</f>
        <v>2276654.93595261</v>
      </c>
      <c r="K71" s="157" t="n">
        <f aca="false">central_v2_m!K59</f>
        <v>2208355.28787403</v>
      </c>
      <c r="L71" s="67" t="n">
        <f aca="false">H71-I71</f>
        <v>1079478.62893169</v>
      </c>
      <c r="M71" s="67" t="n">
        <f aca="false">J71-K71</f>
        <v>68299.6480785785</v>
      </c>
      <c r="N71" s="157" t="n">
        <f aca="false">SUM(central_v5_m!C59:J59)</f>
        <v>3749615.79569422</v>
      </c>
      <c r="O71" s="7"/>
      <c r="P71" s="7"/>
      <c r="Q71" s="67" t="n">
        <f aca="false">I71*5.5017049523</f>
        <v>133784907.655997</v>
      </c>
      <c r="R71" s="67"/>
      <c r="S71" s="67"/>
      <c r="T71" s="7"/>
      <c r="U71" s="7"/>
      <c r="V71" s="67" t="n">
        <f aca="false">K71*5.5017049523</f>
        <v>12149719.2237345</v>
      </c>
      <c r="W71" s="67" t="n">
        <f aca="false">M71*5.5017049523</f>
        <v>375764.512074263</v>
      </c>
      <c r="X71" s="67" t="n">
        <f aca="false">N71*5.1890047538+L71*5.5017049523</f>
        <v>25395747.1074763</v>
      </c>
      <c r="Y71" s="67" t="n">
        <f aca="false">N71*5.1890047538</f>
        <v>19456774.1887809</v>
      </c>
      <c r="Z71" s="67" t="n">
        <f aca="false">L71*5.5017049523</f>
        <v>5938972.91869547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central_v2_m!D60+temporary_pension_bonus_central!B60</f>
        <v>27803649.6304961</v>
      </c>
      <c r="G72" s="157" t="n">
        <f aca="false">central_v2_m!E60+temporary_pension_bonus_central!B60</f>
        <v>26650007.5918371</v>
      </c>
      <c r="H72" s="67" t="n">
        <f aca="false">F72-J72</f>
        <v>25491458.8695582</v>
      </c>
      <c r="I72" s="67" t="n">
        <f aca="false">G72-K72</f>
        <v>24407182.5537273</v>
      </c>
      <c r="J72" s="157" t="n">
        <f aca="false">central_v2_m!J60</f>
        <v>2312190.7609379</v>
      </c>
      <c r="K72" s="157" t="n">
        <f aca="false">central_v2_m!K60</f>
        <v>2242825.03810976</v>
      </c>
      <c r="L72" s="67" t="n">
        <f aca="false">H72-I72</f>
        <v>1084276.31583089</v>
      </c>
      <c r="M72" s="67" t="n">
        <f aca="false">J72-K72</f>
        <v>69365.7228281372</v>
      </c>
      <c r="N72" s="157" t="n">
        <f aca="false">SUM(central_v5_m!C60:J60)</f>
        <v>3727538.45557361</v>
      </c>
      <c r="O72" s="7"/>
      <c r="P72" s="7"/>
      <c r="Q72" s="67" t="n">
        <f aca="false">I72*5.5017049523</f>
        <v>134281117.127532</v>
      </c>
      <c r="R72" s="67"/>
      <c r="S72" s="67"/>
      <c r="T72" s="7"/>
      <c r="U72" s="7"/>
      <c r="V72" s="67" t="n">
        <f aca="false">K72*5.5017049523</f>
        <v>12339361.6193109</v>
      </c>
      <c r="W72" s="67" t="n">
        <f aca="false">M72*5.5017049523</f>
        <v>381629.740803432</v>
      </c>
      <c r="X72" s="67" t="n">
        <f aca="false">N72*5.1890047538+L72*5.5017049523</f>
        <v>25307583.1424122</v>
      </c>
      <c r="Y72" s="67" t="n">
        <f aca="false">N72*5.1890047538</f>
        <v>19342214.7659438</v>
      </c>
      <c r="Z72" s="67" t="n">
        <f aca="false">L72*5.5017049523</f>
        <v>5965368.37646839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central_v2_m!D61+temporary_pension_bonus_central!B61</f>
        <v>27968520.9629276</v>
      </c>
      <c r="G73" s="157" t="n">
        <f aca="false">central_v2_m!E61+temporary_pension_bonus_central!B61</f>
        <v>26806820.1411781</v>
      </c>
      <c r="H73" s="67" t="n">
        <f aca="false">F73-J73</f>
        <v>25523014.3170714</v>
      </c>
      <c r="I73" s="67" t="n">
        <f aca="false">G73-K73</f>
        <v>24434678.6946976</v>
      </c>
      <c r="J73" s="157" t="n">
        <f aca="false">central_v2_m!J61</f>
        <v>2445506.64585616</v>
      </c>
      <c r="K73" s="157" t="n">
        <f aca="false">central_v2_m!K61</f>
        <v>2372141.44648047</v>
      </c>
      <c r="L73" s="67" t="n">
        <f aca="false">H73-I73</f>
        <v>1088335.62237384</v>
      </c>
      <c r="M73" s="67" t="n">
        <f aca="false">J73-K73</f>
        <v>73365.1993756848</v>
      </c>
      <c r="N73" s="157" t="n">
        <f aca="false">SUM(central_v5_m!C61:J61)</f>
        <v>3693840.56019276</v>
      </c>
      <c r="O73" s="7"/>
      <c r="P73" s="7"/>
      <c r="Q73" s="67" t="n">
        <f aca="false">I73*5.5017049523</f>
        <v>134432392.782477</v>
      </c>
      <c r="R73" s="67"/>
      <c r="S73" s="67"/>
      <c r="T73" s="7"/>
      <c r="U73" s="7"/>
      <c r="V73" s="67" t="n">
        <f aca="false">K73*5.5017049523</f>
        <v>13050822.3436577</v>
      </c>
      <c r="W73" s="67" t="n">
        <f aca="false">M73*5.5017049523</f>
        <v>403633.680731682</v>
      </c>
      <c r="X73" s="67" t="n">
        <f aca="false">N73*5.1890047538+L73*5.5017049523</f>
        <v>25155057.7099982</v>
      </c>
      <c r="Y73" s="67" t="n">
        <f aca="false">N73*5.1890047538</f>
        <v>19167356.2266195</v>
      </c>
      <c r="Z73" s="67" t="n">
        <f aca="false">L73*5.5017049523</f>
        <v>5987701.48337867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central_v2_m!D62+temporary_pension_bonus_central!B62</f>
        <v>28074339.9452535</v>
      </c>
      <c r="G74" s="155" t="n">
        <f aca="false">central_v2_m!E62+temporary_pension_bonus_central!B62</f>
        <v>26907191.88099</v>
      </c>
      <c r="H74" s="8" t="n">
        <f aca="false">F74-J74</f>
        <v>25539888.7504323</v>
      </c>
      <c r="I74" s="8" t="n">
        <f aca="false">G74-K74</f>
        <v>24448774.2220134</v>
      </c>
      <c r="J74" s="155" t="n">
        <f aca="false">central_v2_m!J62</f>
        <v>2534451.19482123</v>
      </c>
      <c r="K74" s="155" t="n">
        <f aca="false">central_v2_m!K62</f>
        <v>2458417.65897659</v>
      </c>
      <c r="L74" s="8" t="n">
        <f aca="false">H74-I74</f>
        <v>1091114.52841891</v>
      </c>
      <c r="M74" s="8" t="n">
        <f aca="false">J74-K74</f>
        <v>76033.5358446376</v>
      </c>
      <c r="N74" s="155" t="n">
        <f aca="false">SUM(central_v5_m!C62:J62)</f>
        <v>4527449.22350319</v>
      </c>
      <c r="O74" s="5"/>
      <c r="P74" s="5"/>
      <c r="Q74" s="8" t="n">
        <f aca="false">I74*5.5017049523</f>
        <v>134509942.214916</v>
      </c>
      <c r="R74" s="8"/>
      <c r="S74" s="8"/>
      <c r="T74" s="5"/>
      <c r="U74" s="5"/>
      <c r="V74" s="8" t="n">
        <f aca="false">K74*5.5017049523</f>
        <v>13525488.6092133</v>
      </c>
      <c r="W74" s="8" t="n">
        <f aca="false">M74*5.5017049523</f>
        <v>418314.080697322</v>
      </c>
      <c r="X74" s="8" t="n">
        <f aca="false">N74*5.1890047538+L74*5.5017049523</f>
        <v>29495945.747875</v>
      </c>
      <c r="Y74" s="8" t="n">
        <f aca="false">N74*5.1890047538</f>
        <v>23492955.5433462</v>
      </c>
      <c r="Z74" s="8" t="n">
        <f aca="false">L74*5.5017049523</f>
        <v>6002990.20452882</v>
      </c>
      <c r="AA74" s="8"/>
      <c r="AB74" s="8"/>
      <c r="AC74" s="8"/>
      <c r="AD74" s="8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central_v2_m!D63+temporary_pension_bonus_central!B63</f>
        <v>28301667.336961</v>
      </c>
      <c r="G75" s="157" t="n">
        <f aca="false">central_v2_m!E63+temporary_pension_bonus_central!B63</f>
        <v>27124290.5087372</v>
      </c>
      <c r="H75" s="67" t="n">
        <f aca="false">F75-J75</f>
        <v>25721704.0742147</v>
      </c>
      <c r="I75" s="67" t="n">
        <f aca="false">G75-K75</f>
        <v>24621726.1438732</v>
      </c>
      <c r="J75" s="157" t="n">
        <f aca="false">central_v2_m!J63</f>
        <v>2579963.2627463</v>
      </c>
      <c r="K75" s="157" t="n">
        <f aca="false">central_v2_m!K63</f>
        <v>2502564.36486392</v>
      </c>
      <c r="L75" s="67" t="n">
        <f aca="false">H75-I75</f>
        <v>1099977.93034144</v>
      </c>
      <c r="M75" s="67" t="n">
        <f aca="false">J75-K75</f>
        <v>77398.8978823884</v>
      </c>
      <c r="N75" s="157" t="n">
        <f aca="false">SUM(central_v5_m!C63:J63)</f>
        <v>3736160.36369264</v>
      </c>
      <c r="O75" s="7"/>
      <c r="P75" s="7"/>
      <c r="Q75" s="67" t="n">
        <f aca="false">I75*5.5017049523</f>
        <v>135461472.659922</v>
      </c>
      <c r="R75" s="67"/>
      <c r="S75" s="67"/>
      <c r="T75" s="7"/>
      <c r="U75" s="7"/>
      <c r="V75" s="67" t="n">
        <f aca="false">K75*5.5017049523</f>
        <v>13768370.7596213</v>
      </c>
      <c r="W75" s="67" t="n">
        <f aca="false">M75*5.5017049523</f>
        <v>425825.899782098</v>
      </c>
      <c r="X75" s="67" t="n">
        <f aca="false">N75*5.1890047538+L75*5.5017049523</f>
        <v>25438707.9149405</v>
      </c>
      <c r="Y75" s="67" t="n">
        <f aca="false">N75*5.1890047538</f>
        <v>19386953.8881603</v>
      </c>
      <c r="Z75" s="67" t="n">
        <f aca="false">L75*5.5017049523</f>
        <v>6051754.02678021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central_v2_m!D64+temporary_pension_bonus_central!B64</f>
        <v>28463154.6065381</v>
      </c>
      <c r="G76" s="157" t="n">
        <f aca="false">central_v2_m!E64+temporary_pension_bonus_central!B64</f>
        <v>27277619.6153565</v>
      </c>
      <c r="H76" s="67" t="n">
        <f aca="false">F76-J76</f>
        <v>25856449.6848483</v>
      </c>
      <c r="I76" s="67" t="n">
        <f aca="false">G76-K76</f>
        <v>24749115.8413173</v>
      </c>
      <c r="J76" s="157" t="n">
        <f aca="false">central_v2_m!J64</f>
        <v>2606704.92168985</v>
      </c>
      <c r="K76" s="157" t="n">
        <f aca="false">central_v2_m!K64</f>
        <v>2528503.77403916</v>
      </c>
      <c r="L76" s="67" t="n">
        <f aca="false">H76-I76</f>
        <v>1107333.84353093</v>
      </c>
      <c r="M76" s="67" t="n">
        <f aca="false">J76-K76</f>
        <v>78201.1476506954</v>
      </c>
      <c r="N76" s="157" t="n">
        <f aca="false">SUM(central_v5_m!C64:J64)</f>
        <v>3721503.78028179</v>
      </c>
      <c r="O76" s="7"/>
      <c r="P76" s="7"/>
      <c r="Q76" s="67" t="n">
        <f aca="false">I76*5.5017049523</f>
        <v>136162333.189222</v>
      </c>
      <c r="R76" s="67"/>
      <c r="S76" s="67"/>
      <c r="T76" s="7"/>
      <c r="U76" s="7"/>
      <c r="V76" s="67" t="n">
        <f aca="false">K76*5.5017049523</f>
        <v>13911081.7355405</v>
      </c>
      <c r="W76" s="67" t="n">
        <f aca="false">M76*5.5017049523</f>
        <v>430239.641305374</v>
      </c>
      <c r="X76" s="67" t="n">
        <f aca="false">N76*5.1890047538+L76*5.5017049523</f>
        <v>25403124.8979704</v>
      </c>
      <c r="Y76" s="67" t="n">
        <f aca="false">N76*5.1890047538</f>
        <v>19310900.8071669</v>
      </c>
      <c r="Z76" s="67" t="n">
        <f aca="false">L76*5.5017049523</f>
        <v>6092224.09080351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central_v2_m!D65+temporary_pension_bonus_central!B65</f>
        <v>28543812.2608603</v>
      </c>
      <c r="G77" s="157" t="n">
        <f aca="false">central_v2_m!E65+temporary_pension_bonus_central!B65</f>
        <v>27354469.1435161</v>
      </c>
      <c r="H77" s="67" t="n">
        <f aca="false">F77-J77</f>
        <v>25899357.4486392</v>
      </c>
      <c r="I77" s="67" t="n">
        <f aca="false">G77-K77</f>
        <v>24789347.9756616</v>
      </c>
      <c r="J77" s="157" t="n">
        <f aca="false">central_v2_m!J65</f>
        <v>2644454.81222112</v>
      </c>
      <c r="K77" s="157" t="n">
        <f aca="false">central_v2_m!K65</f>
        <v>2565121.16785449</v>
      </c>
      <c r="L77" s="67" t="n">
        <f aca="false">H77-I77</f>
        <v>1110009.47297759</v>
      </c>
      <c r="M77" s="67" t="n">
        <f aca="false">J77-K77</f>
        <v>79333.6443666336</v>
      </c>
      <c r="N77" s="157" t="n">
        <f aca="false">SUM(central_v5_m!C65:J65)</f>
        <v>3641398.83478167</v>
      </c>
      <c r="O77" s="7"/>
      <c r="P77" s="7"/>
      <c r="Q77" s="67" t="n">
        <f aca="false">I77*5.5017049523</f>
        <v>136383678.521985</v>
      </c>
      <c r="R77" s="67"/>
      <c r="S77" s="67"/>
      <c r="T77" s="7"/>
      <c r="U77" s="7"/>
      <c r="V77" s="67" t="n">
        <f aca="false">K77*5.5017049523</f>
        <v>14112539.8324346</v>
      </c>
      <c r="W77" s="67" t="n">
        <f aca="false">M77*5.5017049523</f>
        <v>436470.304095915</v>
      </c>
      <c r="X77" s="67" t="n">
        <f aca="false">N77*5.1890047538+L77*5.5017049523</f>
        <v>25002180.4787446</v>
      </c>
      <c r="Y77" s="67" t="n">
        <f aca="false">N77*5.1890047538</f>
        <v>18895235.8641639</v>
      </c>
      <c r="Z77" s="67" t="n">
        <f aca="false">L77*5.5017049523</f>
        <v>6106944.61458074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central_v2_m!D66+temporary_pension_bonus_central!B66</f>
        <v>28735271.7143028</v>
      </c>
      <c r="G78" s="155" t="n">
        <f aca="false">central_v2_m!E66+temporary_pension_bonus_central!B66</f>
        <v>27536791.8058205</v>
      </c>
      <c r="H78" s="8" t="n">
        <f aca="false">F78-J78</f>
        <v>26011279.9818185</v>
      </c>
      <c r="I78" s="8" t="n">
        <f aca="false">G78-K78</f>
        <v>24894519.8253107</v>
      </c>
      <c r="J78" s="155" t="n">
        <f aca="false">central_v2_m!J66</f>
        <v>2723991.73248431</v>
      </c>
      <c r="K78" s="155" t="n">
        <f aca="false">central_v2_m!K66</f>
        <v>2642271.98050978</v>
      </c>
      <c r="L78" s="8" t="n">
        <f aca="false">H78-I78</f>
        <v>1116760.15650783</v>
      </c>
      <c r="M78" s="8" t="n">
        <f aca="false">J78-K78</f>
        <v>81719.7519745296</v>
      </c>
      <c r="N78" s="155" t="n">
        <f aca="false">SUM(central_v5_m!C66:J66)</f>
        <v>4402550.01879344</v>
      </c>
      <c r="O78" s="5"/>
      <c r="P78" s="5"/>
      <c r="Q78" s="8" t="n">
        <f aca="false">I78*5.5017049523</f>
        <v>136962303.008042</v>
      </c>
      <c r="R78" s="8"/>
      <c r="S78" s="8"/>
      <c r="T78" s="5"/>
      <c r="U78" s="5"/>
      <c r="V78" s="8" t="n">
        <f aca="false">K78*5.5017049523</f>
        <v>14537000.8404942</v>
      </c>
      <c r="W78" s="8" t="n">
        <f aca="false">M78*5.5017049523</f>
        <v>449597.964138997</v>
      </c>
      <c r="X78" s="8" t="n">
        <f aca="false">N78*5.1890047538+L78*5.5017049523</f>
        <v>28988937.8599519</v>
      </c>
      <c r="Y78" s="8" t="n">
        <f aca="false">N78*5.1890047538</f>
        <v>22844852.9763614</v>
      </c>
      <c r="Z78" s="8" t="n">
        <f aca="false">L78*5.5017049523</f>
        <v>6144084.88359048</v>
      </c>
      <c r="AA78" s="8"/>
      <c r="AB78" s="8"/>
      <c r="AC78" s="8"/>
      <c r="AD78" s="8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central_v2_m!D67+temporary_pension_bonus_central!B67</f>
        <v>28840217.716055</v>
      </c>
      <c r="G79" s="157" t="n">
        <f aca="false">central_v2_m!E67+temporary_pension_bonus_central!B67</f>
        <v>27637567.13171</v>
      </c>
      <c r="H79" s="67" t="n">
        <f aca="false">F79-J79</f>
        <v>26047191.0038623</v>
      </c>
      <c r="I79" s="67" t="n">
        <f aca="false">G79-K79</f>
        <v>24928331.220883</v>
      </c>
      <c r="J79" s="157" t="n">
        <f aca="false">central_v2_m!J67</f>
        <v>2793026.71219271</v>
      </c>
      <c r="K79" s="157" t="n">
        <f aca="false">central_v2_m!K67</f>
        <v>2709235.91082692</v>
      </c>
      <c r="L79" s="67" t="n">
        <f aca="false">H79-I79</f>
        <v>1118859.78297922</v>
      </c>
      <c r="M79" s="67" t="n">
        <f aca="false">J79-K79</f>
        <v>83790.8013657811</v>
      </c>
      <c r="N79" s="157" t="n">
        <f aca="false">SUM(central_v5_m!C67:J67)</f>
        <v>3652868.4627718</v>
      </c>
      <c r="O79" s="7"/>
      <c r="P79" s="7"/>
      <c r="Q79" s="67" t="n">
        <f aca="false">I79*5.5017049523</f>
        <v>137148323.330507</v>
      </c>
      <c r="R79" s="67"/>
      <c r="S79" s="67"/>
      <c r="T79" s="7"/>
      <c r="U79" s="7"/>
      <c r="V79" s="67" t="n">
        <f aca="false">K79*5.5017049523</f>
        <v>14905416.6275455</v>
      </c>
      <c r="W79" s="67" t="n">
        <f aca="false">M79*5.5017049523</f>
        <v>460992.266831304</v>
      </c>
      <c r="X79" s="67" t="n">
        <f aca="false">N79*5.1890047538+L79*5.5017049523</f>
        <v>25110388.2272751</v>
      </c>
      <c r="Y79" s="67" t="n">
        <f aca="false">N79*5.1890047538</f>
        <v>18954751.818329</v>
      </c>
      <c r="Z79" s="67" t="n">
        <f aca="false">L79*5.5017049523</f>
        <v>6155636.4089461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central_v2_m!D68+temporary_pension_bonus_central!B68</f>
        <v>28991551.8580468</v>
      </c>
      <c r="G80" s="157" t="n">
        <f aca="false">central_v2_m!E68+temporary_pension_bonus_central!B68</f>
        <v>27781313.1412123</v>
      </c>
      <c r="H80" s="67" t="n">
        <f aca="false">F80-J80</f>
        <v>26144341.5823909</v>
      </c>
      <c r="I80" s="67" t="n">
        <f aca="false">G80-K80</f>
        <v>25019519.1738262</v>
      </c>
      <c r="J80" s="157" t="n">
        <f aca="false">central_v2_m!J68</f>
        <v>2847210.27565584</v>
      </c>
      <c r="K80" s="157" t="n">
        <f aca="false">central_v2_m!K68</f>
        <v>2761793.96738616</v>
      </c>
      <c r="L80" s="67" t="n">
        <f aca="false">H80-I80</f>
        <v>1124822.40856477</v>
      </c>
      <c r="M80" s="67" t="n">
        <f aca="false">J80-K80</f>
        <v>85416.3082696749</v>
      </c>
      <c r="N80" s="157" t="n">
        <f aca="false">SUM(central_v5_m!C68:J68)</f>
        <v>3596150.64828376</v>
      </c>
      <c r="O80" s="7"/>
      <c r="P80" s="7"/>
      <c r="Q80" s="67" t="n">
        <f aca="false">I80*5.5017049523</f>
        <v>137650012.542804</v>
      </c>
      <c r="R80" s="67"/>
      <c r="S80" s="67"/>
      <c r="T80" s="7"/>
      <c r="U80" s="7"/>
      <c r="V80" s="67" t="n">
        <f aca="false">K80*5.5017049523</f>
        <v>15194575.5476007</v>
      </c>
      <c r="W80" s="67" t="n">
        <f aca="false">M80*5.5017049523</f>
        <v>469935.326214454</v>
      </c>
      <c r="X80" s="67" t="n">
        <f aca="false">N80*5.1890047538+L80*5.5017049523</f>
        <v>24848883.8249842</v>
      </c>
      <c r="Y80" s="67" t="n">
        <f aca="false">N80*5.1890047538</f>
        <v>18660442.8093254</v>
      </c>
      <c r="Z80" s="67" t="n">
        <f aca="false">L80*5.5017049523</f>
        <v>6188441.01565878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central_v2_m!D69+temporary_pension_bonus_central!B69</f>
        <v>29137220.6258429</v>
      </c>
      <c r="G81" s="157" t="n">
        <f aca="false">central_v2_m!E69+temporary_pension_bonus_central!B69</f>
        <v>27919938.3736827</v>
      </c>
      <c r="H81" s="67" t="n">
        <f aca="false">F81-J81</f>
        <v>26218460.6254803</v>
      </c>
      <c r="I81" s="67" t="n">
        <f aca="false">G81-K81</f>
        <v>25088741.1733309</v>
      </c>
      <c r="J81" s="157" t="n">
        <f aca="false">central_v2_m!J69</f>
        <v>2918760.00036262</v>
      </c>
      <c r="K81" s="157" t="n">
        <f aca="false">central_v2_m!K69</f>
        <v>2831197.20035174</v>
      </c>
      <c r="L81" s="67" t="n">
        <f aca="false">H81-I81</f>
        <v>1129719.45214939</v>
      </c>
      <c r="M81" s="67" t="n">
        <f aca="false">J81-K81</f>
        <v>87562.8000108791</v>
      </c>
      <c r="N81" s="157" t="n">
        <f aca="false">SUM(central_v5_m!C69:J69)</f>
        <v>3639640.31198337</v>
      </c>
      <c r="O81" s="7"/>
      <c r="P81" s="7"/>
      <c r="Q81" s="67" t="n">
        <f aca="false">I81*5.5017049523</f>
        <v>138030851.560288</v>
      </c>
      <c r="R81" s="67"/>
      <c r="S81" s="67"/>
      <c r="T81" s="7"/>
      <c r="U81" s="7"/>
      <c r="V81" s="67" t="n">
        <f aca="false">K81*5.5017049523</f>
        <v>15576411.6581131</v>
      </c>
      <c r="W81" s="67" t="n">
        <f aca="false">M81*5.5017049523</f>
        <v>481744.690457108</v>
      </c>
      <c r="X81" s="67" t="n">
        <f aca="false">N81*5.1890047538+L81*5.5017049523</f>
        <v>25101493.9856038</v>
      </c>
      <c r="Y81" s="67" t="n">
        <f aca="false">N81*5.1890047538</f>
        <v>18886110.8810038</v>
      </c>
      <c r="Z81" s="67" t="n">
        <f aca="false">L81*5.5017049523</f>
        <v>6215383.10459993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central_v2_m!D70+temporary_pension_bonus_central!B70</f>
        <v>29246921.0342517</v>
      </c>
      <c r="G82" s="155" t="n">
        <f aca="false">central_v2_m!E70+temporary_pension_bonus_central!B70</f>
        <v>28024115.758463</v>
      </c>
      <c r="H82" s="8" t="n">
        <f aca="false">F82-J82</f>
        <v>26252163.5535071</v>
      </c>
      <c r="I82" s="8" t="n">
        <f aca="false">G82-K82</f>
        <v>25119201.0021407</v>
      </c>
      <c r="J82" s="155" t="n">
        <f aca="false">central_v2_m!J70</f>
        <v>2994757.48074466</v>
      </c>
      <c r="K82" s="155" t="n">
        <f aca="false">central_v2_m!K70</f>
        <v>2904914.75632232</v>
      </c>
      <c r="L82" s="8" t="n">
        <f aca="false">H82-I82</f>
        <v>1132962.55136637</v>
      </c>
      <c r="M82" s="8" t="n">
        <f aca="false">J82-K82</f>
        <v>89842.7244223403</v>
      </c>
      <c r="N82" s="155" t="n">
        <f aca="false">SUM(central_v5_m!C70:J70)</f>
        <v>4404421.91017037</v>
      </c>
      <c r="O82" s="5"/>
      <c r="P82" s="5"/>
      <c r="Q82" s="8" t="n">
        <f aca="false">I82*5.5017049523</f>
        <v>138198432.551297</v>
      </c>
      <c r="R82" s="8"/>
      <c r="S82" s="8"/>
      <c r="T82" s="5"/>
      <c r="U82" s="5"/>
      <c r="V82" s="8" t="n">
        <f aca="false">K82*5.5017049523</f>
        <v>15981983.9008678</v>
      </c>
      <c r="W82" s="8" t="n">
        <f aca="false">M82*5.5017049523</f>
        <v>494288.161882514</v>
      </c>
      <c r="X82" s="8" t="n">
        <f aca="false">N82*5.1890047538+L82*5.5017049523</f>
        <v>29087791.9092377</v>
      </c>
      <c r="Y82" s="8" t="n">
        <f aca="false">N82*5.1890047538</f>
        <v>22854566.2296149</v>
      </c>
      <c r="Z82" s="8" t="n">
        <f aca="false">L82*5.5017049523</f>
        <v>6233225.67962282</v>
      </c>
      <c r="AA82" s="8"/>
      <c r="AB82" s="8"/>
      <c r="AC82" s="8"/>
      <c r="AD82" s="8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central_v2_m!D71+temporary_pension_bonus_central!B71</f>
        <v>29313007.1981676</v>
      </c>
      <c r="G83" s="157" t="n">
        <f aca="false">central_v2_m!E71+temporary_pension_bonus_central!B71</f>
        <v>28088104.9771324</v>
      </c>
      <c r="H83" s="67" t="n">
        <f aca="false">F83-J83</f>
        <v>26259603.6453904</v>
      </c>
      <c r="I83" s="67" t="n">
        <f aca="false">G83-K83</f>
        <v>25126303.5309385</v>
      </c>
      <c r="J83" s="157" t="n">
        <f aca="false">central_v2_m!J71</f>
        <v>3053403.55277721</v>
      </c>
      <c r="K83" s="157" t="n">
        <f aca="false">central_v2_m!K71</f>
        <v>2961801.44619389</v>
      </c>
      <c r="L83" s="67" t="n">
        <f aca="false">H83-I83</f>
        <v>1133300.11445184</v>
      </c>
      <c r="M83" s="67" t="n">
        <f aca="false">J83-K83</f>
        <v>91602.1065833168</v>
      </c>
      <c r="N83" s="157" t="n">
        <f aca="false">SUM(central_v5_m!C71:J71)</f>
        <v>3582668.95196718</v>
      </c>
      <c r="O83" s="7"/>
      <c r="P83" s="7"/>
      <c r="Q83" s="67" t="n">
        <f aca="false">I83*5.5017049523</f>
        <v>138237508.569157</v>
      </c>
      <c r="R83" s="67"/>
      <c r="S83" s="67"/>
      <c r="T83" s="7"/>
      <c r="U83" s="7"/>
      <c r="V83" s="67" t="n">
        <f aca="false">K83*5.5017049523</f>
        <v>16294957.6842542</v>
      </c>
      <c r="W83" s="67" t="n">
        <f aca="false">M83*5.5017049523</f>
        <v>503967.763430547</v>
      </c>
      <c r="X83" s="67" t="n">
        <f aca="false">N83*5.1890047538+L83*5.5017049523</f>
        <v>24825569.0751712</v>
      </c>
      <c r="Y83" s="67" t="n">
        <f aca="false">N83*5.1890047538</f>
        <v>18590486.2230493</v>
      </c>
      <c r="Z83" s="67" t="n">
        <f aca="false">L83*5.5017049523</f>
        <v>6235082.85212187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central_v2_m!D72+temporary_pension_bonus_central!B72</f>
        <v>29470551.457147</v>
      </c>
      <c r="G84" s="157" t="n">
        <f aca="false">central_v2_m!E72+temporary_pension_bonus_central!B72</f>
        <v>28239240.1596988</v>
      </c>
      <c r="H84" s="67" t="n">
        <f aca="false">F84-J84</f>
        <v>26299941.3269184</v>
      </c>
      <c r="I84" s="67" t="n">
        <f aca="false">G84-K84</f>
        <v>25163748.3333771</v>
      </c>
      <c r="J84" s="157" t="n">
        <f aca="false">central_v2_m!J72</f>
        <v>3170610.13022855</v>
      </c>
      <c r="K84" s="157" t="n">
        <f aca="false">central_v2_m!K72</f>
        <v>3075491.82632169</v>
      </c>
      <c r="L84" s="67" t="n">
        <f aca="false">H84-I84</f>
        <v>1136192.99354137</v>
      </c>
      <c r="M84" s="67" t="n">
        <f aca="false">J84-K84</f>
        <v>95118.3039068556</v>
      </c>
      <c r="N84" s="157" t="n">
        <f aca="false">SUM(central_v5_m!C72:J72)</f>
        <v>3525399.61932176</v>
      </c>
      <c r="O84" s="7"/>
      <c r="P84" s="7"/>
      <c r="Q84" s="67" t="n">
        <f aca="false">I84*5.5017049523</f>
        <v>138443518.824171</v>
      </c>
      <c r="R84" s="67"/>
      <c r="S84" s="67"/>
      <c r="T84" s="7"/>
      <c r="U84" s="7"/>
      <c r="V84" s="67" t="n">
        <f aca="false">K84*5.5017049523</f>
        <v>16920448.6116322</v>
      </c>
      <c r="W84" s="67" t="n">
        <f aca="false">M84*5.5017049523</f>
        <v>523312.843658724</v>
      </c>
      <c r="X84" s="67" t="n">
        <f aca="false">N84*5.1890047538+L84*5.5017049523</f>
        <v>24544314.0030405</v>
      </c>
      <c r="Y84" s="67" t="n">
        <f aca="false">N84*5.1890047538</f>
        <v>18293315.3837053</v>
      </c>
      <c r="Z84" s="67" t="n">
        <f aca="false">L84*5.5017049523</f>
        <v>6250998.61933512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central_v2_m!D73+temporary_pension_bonus_central!B73</f>
        <v>29677131.648251</v>
      </c>
      <c r="G85" s="157" t="n">
        <f aca="false">central_v2_m!E73+temporary_pension_bonus_central!B73</f>
        <v>28436275.1867533</v>
      </c>
      <c r="H85" s="67" t="n">
        <f aca="false">F85-J85</f>
        <v>26412632.0226247</v>
      </c>
      <c r="I85" s="67" t="n">
        <f aca="false">G85-K85</f>
        <v>25269710.5498959</v>
      </c>
      <c r="J85" s="157" t="n">
        <f aca="false">central_v2_m!J73</f>
        <v>3264499.62562626</v>
      </c>
      <c r="K85" s="157" t="n">
        <f aca="false">central_v2_m!K73</f>
        <v>3166564.63685748</v>
      </c>
      <c r="L85" s="67" t="n">
        <f aca="false">H85-I85</f>
        <v>1142921.47272887</v>
      </c>
      <c r="M85" s="67" t="n">
        <f aca="false">J85-K85</f>
        <v>97934.988768789</v>
      </c>
      <c r="N85" s="157" t="n">
        <f aca="false">SUM(central_v5_m!C73:J73)</f>
        <v>3548064.929694</v>
      </c>
      <c r="O85" s="7"/>
      <c r="P85" s="7"/>
      <c r="Q85" s="67" t="n">
        <f aca="false">I85*5.5017049523</f>
        <v>139026491.67555</v>
      </c>
      <c r="R85" s="67"/>
      <c r="S85" s="67"/>
      <c r="T85" s="7"/>
      <c r="U85" s="7"/>
      <c r="V85" s="67" t="n">
        <f aca="false">K85*5.5017049523</f>
        <v>17421504.3443768</v>
      </c>
      <c r="W85" s="67" t="n">
        <f aca="false">M85*5.5017049523</f>
        <v>538809.412712691</v>
      </c>
      <c r="X85" s="67" t="n">
        <f aca="false">N85*5.1890047538+L85*5.5017049523</f>
        <v>24698942.5135757</v>
      </c>
      <c r="Y85" s="67" t="n">
        <f aca="false">N85*5.1890047538</f>
        <v>18410925.7869733</v>
      </c>
      <c r="Z85" s="67" t="n">
        <f aca="false">L85*5.5017049523</f>
        <v>6288016.72660244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central_v2_m!D74+temporary_pension_bonus_central!B74</f>
        <v>29802567.9940907</v>
      </c>
      <c r="G86" s="155" t="n">
        <f aca="false">central_v2_m!E74+temporary_pension_bonus_central!B74</f>
        <v>28557042.3723278</v>
      </c>
      <c r="H86" s="8" t="n">
        <f aca="false">F86-J86</f>
        <v>26459763.4561405</v>
      </c>
      <c r="I86" s="8" t="n">
        <f aca="false">G86-K86</f>
        <v>25314521.970516</v>
      </c>
      <c r="J86" s="155" t="n">
        <f aca="false">central_v2_m!J74</f>
        <v>3342804.53795022</v>
      </c>
      <c r="K86" s="155" t="n">
        <f aca="false">central_v2_m!K74</f>
        <v>3242520.40181172</v>
      </c>
      <c r="L86" s="8" t="n">
        <f aca="false">H86-I86</f>
        <v>1145241.48562447</v>
      </c>
      <c r="M86" s="8" t="n">
        <f aca="false">J86-K86</f>
        <v>100284.136138507</v>
      </c>
      <c r="N86" s="155" t="n">
        <f aca="false">SUM(central_v5_m!C74:J74)</f>
        <v>4413675.04752267</v>
      </c>
      <c r="O86" s="5"/>
      <c r="P86" s="5"/>
      <c r="Q86" s="8" t="n">
        <f aca="false">I86*5.5017049523</f>
        <v>139273030.890295</v>
      </c>
      <c r="R86" s="8"/>
      <c r="S86" s="8"/>
      <c r="T86" s="5"/>
      <c r="U86" s="5"/>
      <c r="V86" s="8" t="n">
        <f aca="false">K86*5.5017049523</f>
        <v>17839390.5525813</v>
      </c>
      <c r="W86" s="8" t="n">
        <f aca="false">M86*5.5017049523</f>
        <v>551733.72843035</v>
      </c>
      <c r="X86" s="8" t="n">
        <f aca="false">N86*5.1890047538+L86*5.5017049523</f>
        <v>29203361.5563631</v>
      </c>
      <c r="Y86" s="8" t="n">
        <f aca="false">N86*5.1890047538</f>
        <v>22902580.8033236</v>
      </c>
      <c r="Z86" s="8" t="n">
        <f aca="false">L86*5.5017049523</f>
        <v>6300780.75303953</v>
      </c>
      <c r="AA86" s="8"/>
      <c r="AB86" s="8"/>
      <c r="AC86" s="8"/>
      <c r="AD86" s="8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central_v2_m!D75+temporary_pension_bonus_central!B75</f>
        <v>29917846.0668229</v>
      </c>
      <c r="G87" s="157" t="n">
        <f aca="false">central_v2_m!E75+temporary_pension_bonus_central!B75</f>
        <v>28667293.2179548</v>
      </c>
      <c r="H87" s="67" t="n">
        <f aca="false">F87-J87</f>
        <v>26495181.1156458</v>
      </c>
      <c r="I87" s="67" t="n">
        <f aca="false">G87-K87</f>
        <v>25347308.215313</v>
      </c>
      <c r="J87" s="157" t="n">
        <f aca="false">central_v2_m!J75</f>
        <v>3422664.95117707</v>
      </c>
      <c r="K87" s="157" t="n">
        <f aca="false">central_v2_m!K75</f>
        <v>3319985.00264175</v>
      </c>
      <c r="L87" s="67" t="n">
        <f aca="false">H87-I87</f>
        <v>1147872.90033281</v>
      </c>
      <c r="M87" s="67" t="n">
        <f aca="false">J87-K87</f>
        <v>102679.948535312</v>
      </c>
      <c r="N87" s="157" t="n">
        <f aca="false">SUM(central_v5_m!C75:J75)</f>
        <v>3563374.11108281</v>
      </c>
      <c r="O87" s="7"/>
      <c r="P87" s="7"/>
      <c r="Q87" s="67" t="n">
        <f aca="false">I87*5.5017049523</f>
        <v>139453411.135662</v>
      </c>
      <c r="R87" s="67"/>
      <c r="S87" s="67"/>
      <c r="T87" s="7"/>
      <c r="U87" s="7"/>
      <c r="V87" s="67" t="n">
        <f aca="false">K87*5.5017049523</f>
        <v>18265577.9305959</v>
      </c>
      <c r="W87" s="67" t="n">
        <f aca="false">M87*5.5017049523</f>
        <v>564914.781358635</v>
      </c>
      <c r="X87" s="67" t="n">
        <f aca="false">N87*5.1890047538+L87*5.5017049523</f>
        <v>24805623.2223485</v>
      </c>
      <c r="Y87" s="67" t="n">
        <f aca="false">N87*5.1890047538</f>
        <v>18490365.2019765</v>
      </c>
      <c r="Z87" s="67" t="n">
        <f aca="false">L87*5.5017049523</f>
        <v>6315258.02037198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central_v2_m!D76+temporary_pension_bonus_central!B76</f>
        <v>29990659.5377095</v>
      </c>
      <c r="G88" s="157" t="n">
        <f aca="false">central_v2_m!E76+temporary_pension_bonus_central!B76</f>
        <v>28737622.6021429</v>
      </c>
      <c r="H88" s="67" t="n">
        <f aca="false">F88-J88</f>
        <v>26491604.9348643</v>
      </c>
      <c r="I88" s="67" t="n">
        <f aca="false">G88-K88</f>
        <v>25343539.637383</v>
      </c>
      <c r="J88" s="157" t="n">
        <f aca="false">central_v2_m!J76</f>
        <v>3499054.60284526</v>
      </c>
      <c r="K88" s="157" t="n">
        <f aca="false">central_v2_m!K76</f>
        <v>3394082.9647599</v>
      </c>
      <c r="L88" s="67" t="n">
        <f aca="false">H88-I88</f>
        <v>1148065.29748132</v>
      </c>
      <c r="M88" s="67" t="n">
        <f aca="false">J88-K88</f>
        <v>104971.638085358</v>
      </c>
      <c r="N88" s="157" t="n">
        <f aca="false">SUM(central_v5_m!C76:J76)</f>
        <v>3546904.67350957</v>
      </c>
      <c r="O88" s="7"/>
      <c r="P88" s="7"/>
      <c r="Q88" s="67" t="n">
        <f aca="false">I88*5.5017049523</f>
        <v>139432677.531801</v>
      </c>
      <c r="R88" s="67"/>
      <c r="S88" s="67"/>
      <c r="T88" s="7"/>
      <c r="U88" s="7"/>
      <c r="V88" s="67" t="n">
        <f aca="false">K88*5.5017049523</f>
        <v>18673243.0557366</v>
      </c>
      <c r="W88" s="67" t="n">
        <f aca="false">M88*5.5017049523</f>
        <v>577522.981105257</v>
      </c>
      <c r="X88" s="67" t="n">
        <f aca="false">N88*5.1890047538+L88*5.5017049523</f>
        <v>24721221.7448333</v>
      </c>
      <c r="Y88" s="67" t="n">
        <f aca="false">N88*5.1890047538</f>
        <v>18404905.2121166</v>
      </c>
      <c r="Z88" s="67" t="n">
        <f aca="false">L88*5.5017049523</f>
        <v>6316316.53271673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central_v2_m!D77+temporary_pension_bonus_central!B77</f>
        <v>30112602.7122976</v>
      </c>
      <c r="G89" s="157" t="n">
        <f aca="false">central_v2_m!E77+temporary_pension_bonus_central!B77</f>
        <v>28853406.5555969</v>
      </c>
      <c r="H89" s="67" t="n">
        <f aca="false">F89-J89</f>
        <v>26536302.2622685</v>
      </c>
      <c r="I89" s="67" t="n">
        <f aca="false">G89-K89</f>
        <v>25384395.1190687</v>
      </c>
      <c r="J89" s="157" t="n">
        <f aca="false">central_v2_m!J77</f>
        <v>3576300.45002908</v>
      </c>
      <c r="K89" s="157" t="n">
        <f aca="false">central_v2_m!K77</f>
        <v>3469011.43652821</v>
      </c>
      <c r="L89" s="67" t="n">
        <f aca="false">H89-I89</f>
        <v>1151907.14319984</v>
      </c>
      <c r="M89" s="67" t="n">
        <f aca="false">J89-K89</f>
        <v>107289.013500873</v>
      </c>
      <c r="N89" s="157" t="n">
        <f aca="false">SUM(central_v5_m!C77:J77)</f>
        <v>3514761.38218244</v>
      </c>
      <c r="O89" s="7"/>
      <c r="P89" s="7"/>
      <c r="Q89" s="67" t="n">
        <f aca="false">I89*5.5017049523</f>
        <v>139657452.33772</v>
      </c>
      <c r="R89" s="67"/>
      <c r="S89" s="67"/>
      <c r="T89" s="7"/>
      <c r="U89" s="7"/>
      <c r="V89" s="67" t="n">
        <f aca="false">K89*5.5017049523</f>
        <v>19085477.3999326</v>
      </c>
      <c r="W89" s="67" t="n">
        <f aca="false">M89*5.5017049523</f>
        <v>590272.496905132</v>
      </c>
      <c r="X89" s="67" t="n">
        <f aca="false">N89*5.1890047538+L89*5.5017049523</f>
        <v>24575566.7549497</v>
      </c>
      <c r="Y89" s="67" t="n">
        <f aca="false">N89*5.1890047538</f>
        <v>18238113.5206173</v>
      </c>
      <c r="Z89" s="67" t="n">
        <f aca="false">L89*5.5017049523</f>
        <v>6337453.23433232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central_v2_m!D78+temporary_pension_bonus_central!B78</f>
        <v>30199177.4338052</v>
      </c>
      <c r="G90" s="155" t="n">
        <f aca="false">central_v2_m!E78+temporary_pension_bonus_central!B78</f>
        <v>28935694.3225262</v>
      </c>
      <c r="H90" s="8" t="n">
        <f aca="false">F90-J90</f>
        <v>26553353.7874243</v>
      </c>
      <c r="I90" s="8" t="n">
        <f aca="false">G90-K90</f>
        <v>25399245.3855367</v>
      </c>
      <c r="J90" s="155" t="n">
        <f aca="false">central_v2_m!J78</f>
        <v>3645823.64638092</v>
      </c>
      <c r="K90" s="155" t="n">
        <f aca="false">central_v2_m!K78</f>
        <v>3536448.93698949</v>
      </c>
      <c r="L90" s="8" t="n">
        <f aca="false">H90-I90</f>
        <v>1154108.40188764</v>
      </c>
      <c r="M90" s="8" t="n">
        <f aca="false">J90-K90</f>
        <v>109374.709391427</v>
      </c>
      <c r="N90" s="155" t="n">
        <f aca="false">SUM(central_v5_m!C78:J78)</f>
        <v>4261819.8225737</v>
      </c>
      <c r="O90" s="5"/>
      <c r="P90" s="5"/>
      <c r="Q90" s="8" t="n">
        <f aca="false">I90*5.5017049523</f>
        <v>139739154.12229</v>
      </c>
      <c r="R90" s="8"/>
      <c r="S90" s="8"/>
      <c r="T90" s="5"/>
      <c r="U90" s="5"/>
      <c r="V90" s="8" t="n">
        <f aca="false">K90*5.5017049523</f>
        <v>19456498.6301912</v>
      </c>
      <c r="W90" s="8" t="n">
        <f aca="false">M90*5.5017049523</f>
        <v>601747.380315188</v>
      </c>
      <c r="X90" s="8" t="n">
        <f aca="false">N90*5.1890047538+L90*5.5017049523</f>
        <v>28464167.2293303</v>
      </c>
      <c r="Y90" s="8" t="n">
        <f aca="false">N90*5.1890047538</f>
        <v>22114603.319174</v>
      </c>
      <c r="Z90" s="8" t="n">
        <f aca="false">L90*5.5017049523</f>
        <v>6349563.91015627</v>
      </c>
      <c r="AA90" s="8"/>
      <c r="AB90" s="8"/>
      <c r="AC90" s="8"/>
      <c r="AD90" s="8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central_v2_m!D79+temporary_pension_bonus_central!B79</f>
        <v>30295757.8315369</v>
      </c>
      <c r="G91" s="157" t="n">
        <f aca="false">central_v2_m!E79+temporary_pension_bonus_central!B79</f>
        <v>29029655.8170025</v>
      </c>
      <c r="H91" s="67" t="n">
        <f aca="false">F91-J91</f>
        <v>26536224.4798469</v>
      </c>
      <c r="I91" s="67" t="n">
        <f aca="false">G91-K91</f>
        <v>25382908.4658633</v>
      </c>
      <c r="J91" s="157" t="n">
        <f aca="false">central_v2_m!J79</f>
        <v>3759533.35168998</v>
      </c>
      <c r="K91" s="157" t="n">
        <f aca="false">central_v2_m!K79</f>
        <v>3646747.35113928</v>
      </c>
      <c r="L91" s="67" t="n">
        <f aca="false">H91-I91</f>
        <v>1153316.01398361</v>
      </c>
      <c r="M91" s="67" t="n">
        <f aca="false">J91-K91</f>
        <v>112786.0005507</v>
      </c>
      <c r="N91" s="157" t="n">
        <f aca="false">SUM(central_v5_m!C79:J79)</f>
        <v>3426690.95292045</v>
      </c>
      <c r="O91" s="7"/>
      <c r="P91" s="7"/>
      <c r="Q91" s="67" t="n">
        <f aca="false">I91*5.5017049523</f>
        <v>139649273.210418</v>
      </c>
      <c r="R91" s="67"/>
      <c r="S91" s="67"/>
      <c r="T91" s="7"/>
      <c r="U91" s="7"/>
      <c r="V91" s="67" t="n">
        <f aca="false">K91*5.5017049523</f>
        <v>20063327.9615499</v>
      </c>
      <c r="W91" s="67" t="n">
        <f aca="false">M91*5.5017049523</f>
        <v>620515.297779896</v>
      </c>
      <c r="X91" s="67" t="n">
        <f aca="false">N91*5.1890047538+L91*5.5017049523</f>
        <v>24126320.0702082</v>
      </c>
      <c r="Y91" s="67" t="n">
        <f aca="false">N91*5.1890047538</f>
        <v>17781115.6445077</v>
      </c>
      <c r="Z91" s="67" t="n">
        <f aca="false">L91*5.5017049523</f>
        <v>6345204.42570055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central_v2_m!D80+temporary_pension_bonus_central!B80</f>
        <v>30356082.9701572</v>
      </c>
      <c r="G92" s="157" t="n">
        <f aca="false">central_v2_m!E80+temporary_pension_bonus_central!B80</f>
        <v>29087765.7557384</v>
      </c>
      <c r="H92" s="67" t="n">
        <f aca="false">F92-J92</f>
        <v>26570634.2116686</v>
      </c>
      <c r="I92" s="67" t="n">
        <f aca="false">G92-K92</f>
        <v>25415880.4600045</v>
      </c>
      <c r="J92" s="157" t="n">
        <f aca="false">central_v2_m!J80</f>
        <v>3785448.75848863</v>
      </c>
      <c r="K92" s="157" t="n">
        <f aca="false">central_v2_m!K80</f>
        <v>3671885.29573397</v>
      </c>
      <c r="L92" s="67" t="n">
        <f aca="false">H92-I92</f>
        <v>1154753.7516641</v>
      </c>
      <c r="M92" s="67" t="n">
        <f aca="false">J92-K92</f>
        <v>113563.46275466</v>
      </c>
      <c r="N92" s="157" t="n">
        <f aca="false">SUM(central_v5_m!C80:J80)</f>
        <v>3437314.39621252</v>
      </c>
      <c r="O92" s="7"/>
      <c r="P92" s="7"/>
      <c r="Q92" s="67" t="n">
        <f aca="false">I92*5.5017049523</f>
        <v>139830675.393871</v>
      </c>
      <c r="R92" s="67"/>
      <c r="S92" s="67"/>
      <c r="T92" s="7"/>
      <c r="U92" s="7"/>
      <c r="V92" s="67" t="n">
        <f aca="false">K92*5.5017049523</f>
        <v>20201629.5158172</v>
      </c>
      <c r="W92" s="67" t="n">
        <f aca="false">M92*5.5017049523</f>
        <v>624792.665437649</v>
      </c>
      <c r="X92" s="67" t="n">
        <f aca="false">N92*5.1890047538+L92*5.5017049523</f>
        <v>24189355.1764694</v>
      </c>
      <c r="Y92" s="67" t="n">
        <f aca="false">N92*5.1890047538</f>
        <v>17836240.742252</v>
      </c>
      <c r="Z92" s="67" t="n">
        <f aca="false">L92*5.5017049523</f>
        <v>6353114.43421739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central_v2_m!D81+temporary_pension_bonus_central!B81</f>
        <v>30499168.7619707</v>
      </c>
      <c r="G93" s="157" t="n">
        <f aca="false">central_v2_m!E81+temporary_pension_bonus_central!B81</f>
        <v>29225433.0454921</v>
      </c>
      <c r="H93" s="67" t="n">
        <f aca="false">F93-J93</f>
        <v>26614674.437805</v>
      </c>
      <c r="I93" s="67" t="n">
        <f aca="false">G93-K93</f>
        <v>25457473.5510514</v>
      </c>
      <c r="J93" s="157" t="n">
        <f aca="false">central_v2_m!J81</f>
        <v>3884494.32416566</v>
      </c>
      <c r="K93" s="157" t="n">
        <f aca="false">central_v2_m!K81</f>
        <v>3767959.49444069</v>
      </c>
      <c r="L93" s="67" t="n">
        <f aca="false">H93-I93</f>
        <v>1157200.88675364</v>
      </c>
      <c r="M93" s="67" t="n">
        <f aca="false">J93-K93</f>
        <v>116534.82972497</v>
      </c>
      <c r="N93" s="157" t="n">
        <f aca="false">SUM(central_v5_m!C81:J81)</f>
        <v>3437068.00515343</v>
      </c>
      <c r="O93" s="7"/>
      <c r="P93" s="7"/>
      <c r="Q93" s="67" t="n">
        <f aca="false">I93*5.5017049523</f>
        <v>140059508.308866</v>
      </c>
      <c r="R93" s="67"/>
      <c r="S93" s="67"/>
      <c r="T93" s="7"/>
      <c r="U93" s="7"/>
      <c r="V93" s="67" t="n">
        <f aca="false">K93*5.5017049523</f>
        <v>20730201.4106302</v>
      </c>
      <c r="W93" s="67" t="n">
        <f aca="false">M93*5.5017049523</f>
        <v>641140.249813306</v>
      </c>
      <c r="X93" s="67" t="n">
        <f aca="false">N93*5.1890047538+L93*5.5017049523</f>
        <v>24201540.0673335</v>
      </c>
      <c r="Y93" s="67" t="n">
        <f aca="false">N93*5.1890047538</f>
        <v>17834962.217875</v>
      </c>
      <c r="Z93" s="67" t="n">
        <f aca="false">L93*5.5017049523</f>
        <v>6366577.84945844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central_v2_m!D82+temporary_pension_bonus_central!B82</f>
        <v>30672909.8867184</v>
      </c>
      <c r="G94" s="155" t="n">
        <f aca="false">central_v2_m!E82+temporary_pension_bonus_central!B82</f>
        <v>29391082.3933104</v>
      </c>
      <c r="H94" s="8" t="n">
        <f aca="false">F94-J94</f>
        <v>26692404.8805014</v>
      </c>
      <c r="I94" s="8" t="n">
        <f aca="false">G94-K94</f>
        <v>25529992.5372798</v>
      </c>
      <c r="J94" s="155" t="n">
        <f aca="false">central_v2_m!J82</f>
        <v>3980505.00621706</v>
      </c>
      <c r="K94" s="155" t="n">
        <f aca="false">central_v2_m!K82</f>
        <v>3861089.85603055</v>
      </c>
      <c r="L94" s="8" t="n">
        <f aca="false">H94-I94</f>
        <v>1162412.34322155</v>
      </c>
      <c r="M94" s="8" t="n">
        <f aca="false">J94-K94</f>
        <v>119415.150186512</v>
      </c>
      <c r="N94" s="155" t="n">
        <f aca="false">SUM(central_v5_m!C82:J82)</f>
        <v>4236728.33729021</v>
      </c>
      <c r="O94" s="5"/>
      <c r="P94" s="5"/>
      <c r="Q94" s="8" t="n">
        <f aca="false">I94*5.5017049523</f>
        <v>140458486.374535</v>
      </c>
      <c r="R94" s="8"/>
      <c r="S94" s="8"/>
      <c r="T94" s="5"/>
      <c r="U94" s="5"/>
      <c r="V94" s="8" t="n">
        <f aca="false">K94*5.5017049523</f>
        <v>21242577.1821985</v>
      </c>
      <c r="W94" s="8" t="n">
        <f aca="false">M94*5.5017049523</f>
        <v>656986.923160782</v>
      </c>
      <c r="X94" s="8" t="n">
        <f aca="false">N94*5.1890047538+L94*5.5017049523</f>
        <v>28379653.2280747</v>
      </c>
      <c r="Y94" s="8" t="n">
        <f aca="false">N94*5.1890047538</f>
        <v>21984403.4827581</v>
      </c>
      <c r="Z94" s="8" t="n">
        <f aca="false">L94*5.5017049523</f>
        <v>6395249.74531666</v>
      </c>
      <c r="AA94" s="8"/>
      <c r="AB94" s="8"/>
      <c r="AC94" s="8"/>
      <c r="AD94" s="8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central_v2_m!D83+temporary_pension_bonus_central!B83</f>
        <v>30841008.0362028</v>
      </c>
      <c r="G95" s="157" t="n">
        <f aca="false">central_v2_m!E83+temporary_pension_bonus_central!B83</f>
        <v>29552583.0492376</v>
      </c>
      <c r="H95" s="67" t="n">
        <f aca="false">F95-J95</f>
        <v>26778993.644273</v>
      </c>
      <c r="I95" s="67" t="n">
        <f aca="false">G95-K95</f>
        <v>25612429.0890657</v>
      </c>
      <c r="J95" s="157" t="n">
        <f aca="false">central_v2_m!J83</f>
        <v>4062014.39192981</v>
      </c>
      <c r="K95" s="157" t="n">
        <f aca="false">central_v2_m!K83</f>
        <v>3940153.96017192</v>
      </c>
      <c r="L95" s="67" t="n">
        <f aca="false">H95-I95</f>
        <v>1166564.55520726</v>
      </c>
      <c r="M95" s="67" t="n">
        <f aca="false">J95-K95</f>
        <v>121860.431757895</v>
      </c>
      <c r="N95" s="157" t="n">
        <f aca="false">SUM(central_v5_m!C83:J83)</f>
        <v>3416420.16868007</v>
      </c>
      <c r="O95" s="7"/>
      <c r="P95" s="7"/>
      <c r="Q95" s="67" t="n">
        <f aca="false">I95*5.5017049523</f>
        <v>140912027.959745</v>
      </c>
      <c r="R95" s="67"/>
      <c r="S95" s="67"/>
      <c r="T95" s="7"/>
      <c r="U95" s="7"/>
      <c r="V95" s="67" t="n">
        <f aca="false">K95*5.5017049523</f>
        <v>21677564.5555023</v>
      </c>
      <c r="W95" s="67" t="n">
        <f aca="false">M95*5.5017049523</f>
        <v>670440.140891826</v>
      </c>
      <c r="X95" s="67" t="n">
        <f aca="false">N95*5.1890047538+L95*5.5017049523</f>
        <v>24145914.4868205</v>
      </c>
      <c r="Y95" s="67" t="n">
        <f aca="false">N95*5.1890047538</f>
        <v>17727820.4962591</v>
      </c>
      <c r="Z95" s="67" t="n">
        <f aca="false">L95*5.5017049523</f>
        <v>6418093.99056145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central_v2_m!D84+temporary_pension_bonus_central!B84</f>
        <v>30989978.9042475</v>
      </c>
      <c r="G96" s="157" t="n">
        <f aca="false">central_v2_m!E84+temporary_pension_bonus_central!B84</f>
        <v>29695676.9437228</v>
      </c>
      <c r="H96" s="67" t="n">
        <f aca="false">F96-J96</f>
        <v>26854137.2407471</v>
      </c>
      <c r="I96" s="67" t="n">
        <f aca="false">G96-K96</f>
        <v>25683910.5301274</v>
      </c>
      <c r="J96" s="157" t="n">
        <f aca="false">central_v2_m!J84</f>
        <v>4135841.66350045</v>
      </c>
      <c r="K96" s="157" t="n">
        <f aca="false">central_v2_m!K84</f>
        <v>4011766.41359543</v>
      </c>
      <c r="L96" s="67" t="n">
        <f aca="false">H96-I96</f>
        <v>1170226.71061964</v>
      </c>
      <c r="M96" s="67" t="n">
        <f aca="false">J96-K96</f>
        <v>124075.249905013</v>
      </c>
      <c r="N96" s="157" t="n">
        <f aca="false">SUM(central_v5_m!C84:J84)</f>
        <v>3370942.86072305</v>
      </c>
      <c r="O96" s="7"/>
      <c r="P96" s="7"/>
      <c r="Q96" s="67" t="n">
        <f aca="false">I96*5.5017049523</f>
        <v>141305297.758032</v>
      </c>
      <c r="R96" s="67"/>
      <c r="S96" s="67"/>
      <c r="T96" s="7"/>
      <c r="U96" s="7"/>
      <c r="V96" s="67" t="n">
        <f aca="false">K96*5.5017049523</f>
        <v>22071555.1451488</v>
      </c>
      <c r="W96" s="67" t="n">
        <f aca="false">M96*5.5017049523</f>
        <v>682625.41686027</v>
      </c>
      <c r="X96" s="67" t="n">
        <f aca="false">N96*5.1890047538+L96*5.5017049523</f>
        <v>23930080.6182099</v>
      </c>
      <c r="Y96" s="67" t="n">
        <f aca="false">N96*5.1890047538</f>
        <v>17491838.5290801</v>
      </c>
      <c r="Z96" s="67" t="n">
        <f aca="false">L96*5.5017049523</f>
        <v>6438242.08912981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central_v2_m!D85+temporary_pension_bonus_central!B85</f>
        <v>31072537.9671091</v>
      </c>
      <c r="G97" s="157" t="n">
        <f aca="false">central_v2_m!E85+temporary_pension_bonus_central!B85</f>
        <v>29774604.6740817</v>
      </c>
      <c r="H97" s="67" t="n">
        <f aca="false">F97-J97</f>
        <v>26889179.5164614</v>
      </c>
      <c r="I97" s="67" t="n">
        <f aca="false">G97-K97</f>
        <v>25716746.9769535</v>
      </c>
      <c r="J97" s="157" t="n">
        <f aca="false">central_v2_m!J85</f>
        <v>4183358.45064767</v>
      </c>
      <c r="K97" s="157" t="n">
        <f aca="false">central_v2_m!K85</f>
        <v>4057857.69712824</v>
      </c>
      <c r="L97" s="67" t="n">
        <f aca="false">H97-I97</f>
        <v>1172432.5395079</v>
      </c>
      <c r="M97" s="67" t="n">
        <f aca="false">J97-K97</f>
        <v>125500.753519431</v>
      </c>
      <c r="N97" s="157" t="n">
        <f aca="false">SUM(central_v5_m!C85:J85)</f>
        <v>3383164.90339686</v>
      </c>
      <c r="O97" s="7"/>
      <c r="P97" s="7"/>
      <c r="Q97" s="67" t="n">
        <f aca="false">I97*5.5017049523</f>
        <v>141485954.200151</v>
      </c>
      <c r="R97" s="67"/>
      <c r="S97" s="67"/>
      <c r="T97" s="7"/>
      <c r="U97" s="7"/>
      <c r="V97" s="67" t="n">
        <f aca="false">K97*5.5017049523</f>
        <v>22325135.7880191</v>
      </c>
      <c r="W97" s="67" t="n">
        <f aca="false">M97*5.5017049523</f>
        <v>690468.117155234</v>
      </c>
      <c r="X97" s="67" t="n">
        <f aca="false">N97*5.1890047538+L97*5.5017049523</f>
        <v>24005636.6754639</v>
      </c>
      <c r="Y97" s="67" t="n">
        <f aca="false">N97*5.1890047538</f>
        <v>17555258.7666156</v>
      </c>
      <c r="Z97" s="67" t="n">
        <f aca="false">L97*5.5017049523</f>
        <v>6450377.90884828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central_v2_m!D86+temporary_pension_bonus_central!B86</f>
        <v>31159807.3859412</v>
      </c>
      <c r="G98" s="155" t="n">
        <f aca="false">central_v2_m!E86+temporary_pension_bonus_central!B86</f>
        <v>29858787.052503</v>
      </c>
      <c r="H98" s="8" t="n">
        <f aca="false">F98-J98</f>
        <v>26902586.3594761</v>
      </c>
      <c r="I98" s="8" t="n">
        <f aca="false">G98-K98</f>
        <v>25729282.6568318</v>
      </c>
      <c r="J98" s="155" t="n">
        <f aca="false">central_v2_m!J86</f>
        <v>4257221.02646511</v>
      </c>
      <c r="K98" s="155" t="n">
        <f aca="false">central_v2_m!K86</f>
        <v>4129504.39567116</v>
      </c>
      <c r="L98" s="8" t="n">
        <f aca="false">H98-I98</f>
        <v>1173303.70264423</v>
      </c>
      <c r="M98" s="8" t="n">
        <f aca="false">J98-K98</f>
        <v>127716.630793954</v>
      </c>
      <c r="N98" s="155" t="n">
        <f aca="false">SUM(central_v5_m!C86:J86)</f>
        <v>4078980.17813541</v>
      </c>
      <c r="O98" s="5"/>
      <c r="P98" s="5"/>
      <c r="Q98" s="8" t="n">
        <f aca="false">I98*5.5017049523</f>
        <v>141554921.812218</v>
      </c>
      <c r="R98" s="8"/>
      <c r="S98" s="8"/>
      <c r="T98" s="5"/>
      <c r="U98" s="5"/>
      <c r="V98" s="8" t="n">
        <f aca="false">K98*5.5017049523</f>
        <v>22719314.7842086</v>
      </c>
      <c r="W98" s="8" t="n">
        <f aca="false">M98*5.5017049523</f>
        <v>702659.220130166</v>
      </c>
      <c r="X98" s="8" t="n">
        <f aca="false">N98*5.1890047538+L98*5.5017049523</f>
        <v>27621018.3263903</v>
      </c>
      <c r="Y98" s="8" t="n">
        <f aca="false">N98*5.1890047538</f>
        <v>21165847.5350006</v>
      </c>
      <c r="Z98" s="8" t="n">
        <f aca="false">L98*5.5017049523</f>
        <v>6455170.79138968</v>
      </c>
      <c r="AA98" s="8"/>
      <c r="AB98" s="8"/>
      <c r="AC98" s="8"/>
      <c r="AD98" s="8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central_v2_m!D87+temporary_pension_bonus_central!B87</f>
        <v>31210870.2281209</v>
      </c>
      <c r="G99" s="157" t="n">
        <f aca="false">central_v2_m!E87+temporary_pension_bonus_central!B87</f>
        <v>29909597.9588541</v>
      </c>
      <c r="H99" s="67" t="n">
        <f aca="false">F99-J99</f>
        <v>26833450.7663667</v>
      </c>
      <c r="I99" s="67" t="n">
        <f aca="false">G99-K99</f>
        <v>25663501.0809525</v>
      </c>
      <c r="J99" s="157" t="n">
        <f aca="false">central_v2_m!J87</f>
        <v>4377419.46175421</v>
      </c>
      <c r="K99" s="157" t="n">
        <f aca="false">central_v2_m!K87</f>
        <v>4246096.87790158</v>
      </c>
      <c r="L99" s="67" t="n">
        <f aca="false">H99-I99</f>
        <v>1169949.68541425</v>
      </c>
      <c r="M99" s="67" t="n">
        <f aca="false">J99-K99</f>
        <v>131322.583852627</v>
      </c>
      <c r="N99" s="157" t="n">
        <f aca="false">SUM(central_v5_m!C87:J87)</f>
        <v>3379792.98081971</v>
      </c>
      <c r="O99" s="7"/>
      <c r="P99" s="7"/>
      <c r="Q99" s="67" t="n">
        <f aca="false">I99*5.5017049523</f>
        <v>141193010.990433</v>
      </c>
      <c r="R99" s="67"/>
      <c r="S99" s="67"/>
      <c r="T99" s="7"/>
      <c r="U99" s="7"/>
      <c r="V99" s="67" t="n">
        <f aca="false">K99*5.5017049523</f>
        <v>23360772.2210967</v>
      </c>
      <c r="W99" s="67" t="n">
        <f aca="false">M99*5.5017049523</f>
        <v>722498.109930832</v>
      </c>
      <c r="X99" s="67" t="n">
        <f aca="false">N99*5.1890047538+L99*5.5017049523</f>
        <v>23974479.8225187</v>
      </c>
      <c r="Y99" s="67" t="n">
        <f aca="false">N99*5.1890047538</f>
        <v>17537761.8443334</v>
      </c>
      <c r="Z99" s="67" t="n">
        <f aca="false">L99*5.5017049523</f>
        <v>6436717.97818539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central_v2_m!D88+temporary_pension_bonus_central!B88</f>
        <v>31351660.1449297</v>
      </c>
      <c r="G100" s="157" t="n">
        <f aca="false">central_v2_m!E88+temporary_pension_bonus_central!B88</f>
        <v>30045098.8687291</v>
      </c>
      <c r="H100" s="67" t="n">
        <f aca="false">F100-J100</f>
        <v>26895454.061927</v>
      </c>
      <c r="I100" s="67" t="n">
        <f aca="false">G100-K100</f>
        <v>25722578.9682164</v>
      </c>
      <c r="J100" s="157" t="n">
        <f aca="false">central_v2_m!J88</f>
        <v>4456206.08300272</v>
      </c>
      <c r="K100" s="157" t="n">
        <f aca="false">central_v2_m!K88</f>
        <v>4322519.90051264</v>
      </c>
      <c r="L100" s="67" t="n">
        <f aca="false">H100-I100</f>
        <v>1172875.09371059</v>
      </c>
      <c r="M100" s="67" t="n">
        <f aca="false">J100-K100</f>
        <v>133686.182490082</v>
      </c>
      <c r="N100" s="157" t="n">
        <f aca="false">SUM(central_v5_m!C88:J88)</f>
        <v>3344648.96493943</v>
      </c>
      <c r="O100" s="7"/>
      <c r="P100" s="7"/>
      <c r="Q100" s="67" t="n">
        <f aca="false">I100*5.5017049523</f>
        <v>141518040.095364</v>
      </c>
      <c r="R100" s="67"/>
      <c r="S100" s="67"/>
      <c r="T100" s="7"/>
      <c r="U100" s="7"/>
      <c r="V100" s="67" t="n">
        <f aca="false">K100*5.5017049523</f>
        <v>23781229.1430657</v>
      </c>
      <c r="W100" s="67" t="n">
        <f aca="false">M100*5.5017049523</f>
        <v>735501.932259768</v>
      </c>
      <c r="X100" s="67" t="n">
        <f aca="false">N100*5.1890047538+L100*5.5017049523</f>
        <v>23808212.0903598</v>
      </c>
      <c r="Y100" s="67" t="n">
        <f aca="false">N100*5.1890047538</f>
        <v>17355399.378863</v>
      </c>
      <c r="Z100" s="67" t="n">
        <f aca="false">L100*5.5017049523</f>
        <v>6452812.71149686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central_v2_m!D89+temporary_pension_bonus_central!B89</f>
        <v>31527063.72414</v>
      </c>
      <c r="G101" s="157" t="n">
        <f aca="false">central_v2_m!E89+temporary_pension_bonus_central!B89</f>
        <v>30213726.9504679</v>
      </c>
      <c r="H101" s="67" t="n">
        <f aca="false">F101-J101</f>
        <v>26979160.1205039</v>
      </c>
      <c r="I101" s="67" t="n">
        <f aca="false">G101-K101</f>
        <v>25802260.4549408</v>
      </c>
      <c r="J101" s="157" t="n">
        <f aca="false">central_v2_m!J89</f>
        <v>4547903.60363613</v>
      </c>
      <c r="K101" s="157" t="n">
        <f aca="false">central_v2_m!K89</f>
        <v>4411466.49552705</v>
      </c>
      <c r="L101" s="67" t="n">
        <f aca="false">H101-I101</f>
        <v>1176899.66556306</v>
      </c>
      <c r="M101" s="67" t="n">
        <f aca="false">J101-K101</f>
        <v>136437.108109083</v>
      </c>
      <c r="N101" s="157" t="n">
        <f aca="false">SUM(central_v5_m!C89:J89)</f>
        <v>3367122.89369067</v>
      </c>
      <c r="O101" s="7"/>
      <c r="P101" s="7"/>
      <c r="Q101" s="67" t="n">
        <f aca="false">I101*5.5017049523</f>
        <v>141956424.125483</v>
      </c>
      <c r="R101" s="67"/>
      <c r="S101" s="67"/>
      <c r="T101" s="7"/>
      <c r="U101" s="7"/>
      <c r="V101" s="67" t="n">
        <f aca="false">K101*5.5017049523</f>
        <v>24270587.0653467</v>
      </c>
      <c r="W101" s="67" t="n">
        <f aca="false">M101*5.5017049523</f>
        <v>750636.713361233</v>
      </c>
      <c r="X101" s="67" t="n">
        <f aca="false">N101*5.1890047538+L101*5.5017049523</f>
        <v>23946971.4203782</v>
      </c>
      <c r="Y101" s="67" t="n">
        <f aca="false">N101*5.1890047538</f>
        <v>17472016.7019897</v>
      </c>
      <c r="Z101" s="67" t="n">
        <f aca="false">L101*5.5017049523</f>
        <v>6474954.71838849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central_v2_m!D90+temporary_pension_bonus_central!B90</f>
        <v>31671443.1048372</v>
      </c>
      <c r="G102" s="155" t="n">
        <f aca="false">central_v2_m!E90+temporary_pension_bonus_central!B90</f>
        <v>30352599.0830136</v>
      </c>
      <c r="H102" s="8" t="n">
        <f aca="false">F102-J102</f>
        <v>27035392.7990184</v>
      </c>
      <c r="I102" s="8" t="n">
        <f aca="false">G102-K102</f>
        <v>25855630.2863693</v>
      </c>
      <c r="J102" s="155" t="n">
        <f aca="false">central_v2_m!J90</f>
        <v>4636050.30581885</v>
      </c>
      <c r="K102" s="155" t="n">
        <f aca="false">central_v2_m!K90</f>
        <v>4496968.79664429</v>
      </c>
      <c r="L102" s="8" t="n">
        <f aca="false">H102-I102</f>
        <v>1179762.51264908</v>
      </c>
      <c r="M102" s="8" t="n">
        <f aca="false">J102-K102</f>
        <v>139081.509174564</v>
      </c>
      <c r="N102" s="155" t="n">
        <f aca="false">SUM(central_v5_m!C90:J90)</f>
        <v>4082661.38532437</v>
      </c>
      <c r="O102" s="5"/>
      <c r="P102" s="5"/>
      <c r="Q102" s="8" t="n">
        <f aca="false">I102*5.5017049523</f>
        <v>142250049.191356</v>
      </c>
      <c r="R102" s="8"/>
      <c r="S102" s="8"/>
      <c r="T102" s="5"/>
      <c r="U102" s="5"/>
      <c r="V102" s="8" t="n">
        <f aca="false">K102*5.5017049523</f>
        <v>24740995.4988365</v>
      </c>
      <c r="W102" s="8" t="n">
        <f aca="false">M102*5.5017049523</f>
        <v>765185.427799056</v>
      </c>
      <c r="X102" s="8" t="n">
        <f aca="false">N102*5.1890047538+L102*5.5017049523</f>
        <v>27675654.5949832</v>
      </c>
      <c r="Y102" s="8" t="n">
        <f aca="false">N102*5.1890047538</f>
        <v>21184949.3366038</v>
      </c>
      <c r="Z102" s="8" t="n">
        <f aca="false">L102*5.5017049523</f>
        <v>6490705.25837934</v>
      </c>
      <c r="AA102" s="8"/>
      <c r="AB102" s="8"/>
      <c r="AC102" s="8"/>
      <c r="AD102" s="8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central_v2_m!D91+temporary_pension_bonus_central!B91</f>
        <v>31707736.3582006</v>
      </c>
      <c r="G103" s="157" t="n">
        <f aca="false">central_v2_m!E91+temporary_pension_bonus_central!B91</f>
        <v>30388737.905996</v>
      </c>
      <c r="H103" s="67" t="n">
        <f aca="false">F103-J103</f>
        <v>26933963.4202597</v>
      </c>
      <c r="I103" s="67" t="n">
        <f aca="false">G103-K103</f>
        <v>25758178.1561934</v>
      </c>
      <c r="J103" s="157" t="n">
        <f aca="false">central_v2_m!J91</f>
        <v>4773772.93794089</v>
      </c>
      <c r="K103" s="157" t="n">
        <f aca="false">central_v2_m!K91</f>
        <v>4630559.74980266</v>
      </c>
      <c r="L103" s="67" t="n">
        <f aca="false">H103-I103</f>
        <v>1175785.26406632</v>
      </c>
      <c r="M103" s="67" t="n">
        <f aca="false">J103-K103</f>
        <v>143213.188138226</v>
      </c>
      <c r="N103" s="157" t="n">
        <f aca="false">SUM(central_v5_m!C91:J91)</f>
        <v>3456800.58423377</v>
      </c>
      <c r="O103" s="7"/>
      <c r="P103" s="7"/>
      <c r="Q103" s="67" t="n">
        <f aca="false">I103*5.5017049523</f>
        <v>141713896.324155</v>
      </c>
      <c r="R103" s="67"/>
      <c r="S103" s="67"/>
      <c r="T103" s="7"/>
      <c r="U103" s="7"/>
      <c r="V103" s="67" t="n">
        <f aca="false">K103*5.5017049523</f>
        <v>25475973.5074104</v>
      </c>
      <c r="W103" s="67" t="n">
        <f aca="false">M103*5.5017049523</f>
        <v>787916.70641475</v>
      </c>
      <c r="X103" s="67" t="n">
        <f aca="false">N103*5.1890047538+L103*5.5017049523</f>
        <v>24406178.2746827</v>
      </c>
      <c r="Y103" s="67" t="n">
        <f aca="false">N103*5.1890047538</f>
        <v>17937354.6645276</v>
      </c>
      <c r="Z103" s="67" t="n">
        <f aca="false">L103*5.5017049523</f>
        <v>6468823.61015506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central_v2_m!D92+temporary_pension_bonus_central!B92</f>
        <v>31883472.3595727</v>
      </c>
      <c r="G104" s="157" t="n">
        <f aca="false">central_v2_m!E92+temporary_pension_bonus_central!B92</f>
        <v>30557038.0177759</v>
      </c>
      <c r="H104" s="67" t="n">
        <f aca="false">F104-J104</f>
        <v>26976021.6758477</v>
      </c>
      <c r="I104" s="67" t="n">
        <f aca="false">G104-K104</f>
        <v>25796810.8545626</v>
      </c>
      <c r="J104" s="157" t="n">
        <f aca="false">central_v2_m!J92</f>
        <v>4907450.68372504</v>
      </c>
      <c r="K104" s="157" t="n">
        <f aca="false">central_v2_m!K92</f>
        <v>4760227.16321329</v>
      </c>
      <c r="L104" s="67" t="n">
        <f aca="false">H104-I104</f>
        <v>1179210.82128507</v>
      </c>
      <c r="M104" s="67" t="n">
        <f aca="false">J104-K104</f>
        <v>147223.520511752</v>
      </c>
      <c r="N104" s="157" t="n">
        <f aca="false">SUM(central_v5_m!C92:J92)</f>
        <v>3398943.9937247</v>
      </c>
      <c r="O104" s="7"/>
      <c r="P104" s="7"/>
      <c r="Q104" s="67" t="n">
        <f aca="false">I104*5.5017049523</f>
        <v>141926442.032094</v>
      </c>
      <c r="R104" s="67"/>
      <c r="S104" s="67"/>
      <c r="T104" s="7"/>
      <c r="U104" s="7"/>
      <c r="V104" s="67" t="n">
        <f aca="false">K104*5.5017049523</f>
        <v>26189365.3579235</v>
      </c>
      <c r="W104" s="67" t="n">
        <f aca="false">M104*5.5017049523</f>
        <v>809980.371894547</v>
      </c>
      <c r="X104" s="67" t="n">
        <f aca="false">N104*5.1890047538+L104*5.5017049523</f>
        <v>24124806.5566072</v>
      </c>
      <c r="Y104" s="67" t="n">
        <f aca="false">N104*5.1890047538</f>
        <v>17637136.5413374</v>
      </c>
      <c r="Z104" s="67" t="n">
        <f aca="false">L104*5.5017049523</f>
        <v>6487670.01526981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central_v2_m!D93+temporary_pension_bonus_central!B93</f>
        <v>32066077.7736006</v>
      </c>
      <c r="G105" s="157" t="n">
        <f aca="false">central_v2_m!E93+temporary_pension_bonus_central!B93</f>
        <v>30733018.3785923</v>
      </c>
      <c r="H105" s="67" t="n">
        <f aca="false">F105-J105</f>
        <v>27052753.8699921</v>
      </c>
      <c r="I105" s="67" t="n">
        <f aca="false">G105-K105</f>
        <v>25870094.1920922</v>
      </c>
      <c r="J105" s="157" t="n">
        <f aca="false">central_v2_m!J93</f>
        <v>5013323.90360842</v>
      </c>
      <c r="K105" s="157" t="n">
        <f aca="false">central_v2_m!K93</f>
        <v>4862924.18650017</v>
      </c>
      <c r="L105" s="67" t="n">
        <f aca="false">H105-I105</f>
        <v>1182659.67789998</v>
      </c>
      <c r="M105" s="67" t="n">
        <f aca="false">J105-K105</f>
        <v>150399.717108252</v>
      </c>
      <c r="N105" s="157" t="n">
        <f aca="false">SUM(central_v5_m!C93:J93)</f>
        <v>3416494.82373727</v>
      </c>
      <c r="O105" s="7"/>
      <c r="P105" s="7"/>
      <c r="Q105" s="67" t="n">
        <f aca="false">I105*5.5017049523</f>
        <v>142329625.333101</v>
      </c>
      <c r="R105" s="67"/>
      <c r="S105" s="67"/>
      <c r="T105" s="7"/>
      <c r="U105" s="7"/>
      <c r="V105" s="67" t="n">
        <f aca="false">K105*5.5017049523</f>
        <v>26754374.0795274</v>
      </c>
      <c r="W105" s="67" t="n">
        <f aca="false">M105*5.5017049523</f>
        <v>827454.868438992</v>
      </c>
      <c r="X105" s="67" t="n">
        <f aca="false">N105*5.1890047538+L105*5.5017049523</f>
        <v>24234852.4884936</v>
      </c>
      <c r="Y105" s="67" t="n">
        <f aca="false">N105*5.1890047538</f>
        <v>17728207.8817058</v>
      </c>
      <c r="Z105" s="67" t="n">
        <f aca="false">L105*5.5017049523</f>
        <v>6506644.60678782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central_v2_m!D94+temporary_pension_bonus_central!B94</f>
        <v>32143404.3195903</v>
      </c>
      <c r="G106" s="155" t="n">
        <f aca="false">central_v2_m!E94+temporary_pension_bonus_central!B94</f>
        <v>30807313.3539788</v>
      </c>
      <c r="H106" s="8" t="n">
        <f aca="false">F106-J106</f>
        <v>27032603.0147118</v>
      </c>
      <c r="I106" s="8" t="n">
        <f aca="false">G106-K106</f>
        <v>25849836.0882467</v>
      </c>
      <c r="J106" s="155" t="n">
        <f aca="false">central_v2_m!J94</f>
        <v>5110801.30487849</v>
      </c>
      <c r="K106" s="155" t="n">
        <f aca="false">central_v2_m!K94</f>
        <v>4957477.26573213</v>
      </c>
      <c r="L106" s="8" t="n">
        <f aca="false">H106-I106</f>
        <v>1182766.9264651</v>
      </c>
      <c r="M106" s="8" t="n">
        <f aca="false">J106-K106</f>
        <v>153324.039146354</v>
      </c>
      <c r="N106" s="155" t="n">
        <f aca="false">SUM(central_v5_m!C94:J94)</f>
        <v>4124061.73246936</v>
      </c>
      <c r="O106" s="5"/>
      <c r="P106" s="5"/>
      <c r="Q106" s="8" t="n">
        <f aca="false">I106*5.5017049523</f>
        <v>142218171.22285</v>
      </c>
      <c r="R106" s="8"/>
      <c r="S106" s="8"/>
      <c r="T106" s="5"/>
      <c r="U106" s="5"/>
      <c r="V106" s="8" t="n">
        <f aca="false">K106*5.5017049523</f>
        <v>27274577.2237931</v>
      </c>
      <c r="W106" s="8" t="n">
        <f aca="false">M106*5.5017049523</f>
        <v>843543.625478137</v>
      </c>
      <c r="X106" s="8" t="n">
        <f aca="false">N106*5.1890047538+L106*5.5017049523</f>
        <v>27907010.5914979</v>
      </c>
      <c r="Y106" s="8" t="n">
        <f aca="false">N106*5.1890047538</f>
        <v>21399775.9347482</v>
      </c>
      <c r="Z106" s="8" t="n">
        <f aca="false">L106*5.5017049523</f>
        <v>6507234.6567497</v>
      </c>
      <c r="AA106" s="8"/>
      <c r="AB106" s="8"/>
      <c r="AC106" s="8"/>
      <c r="AD106" s="8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central_v2_m!D95+temporary_pension_bonus_central!B95</f>
        <v>32243573.8017161</v>
      </c>
      <c r="G107" s="157" t="n">
        <f aca="false">central_v2_m!E95+temporary_pension_bonus_central!B95</f>
        <v>30903364.5382717</v>
      </c>
      <c r="H107" s="67" t="n">
        <f aca="false">F107-J107</f>
        <v>27075060.5315846</v>
      </c>
      <c r="I107" s="67" t="n">
        <f aca="false">G107-K107</f>
        <v>25889906.6662441</v>
      </c>
      <c r="J107" s="157" t="n">
        <f aca="false">central_v2_m!J95</f>
        <v>5168513.27013154</v>
      </c>
      <c r="K107" s="157" t="n">
        <f aca="false">central_v2_m!K95</f>
        <v>5013457.87202759</v>
      </c>
      <c r="L107" s="67" t="n">
        <f aca="false">H107-I107</f>
        <v>1185153.86534051</v>
      </c>
      <c r="M107" s="67" t="n">
        <f aca="false">J107-K107</f>
        <v>155055.398103948</v>
      </c>
      <c r="N107" s="157" t="n">
        <f aca="false">SUM(central_v5_m!C95:J95)</f>
        <v>3387846.16190885</v>
      </c>
      <c r="O107" s="7"/>
      <c r="P107" s="7"/>
      <c r="Q107" s="67" t="n">
        <f aca="false">I107*5.5017049523</f>
        <v>142438627.72026</v>
      </c>
      <c r="R107" s="67"/>
      <c r="S107" s="67"/>
      <c r="T107" s="7"/>
      <c r="U107" s="7"/>
      <c r="V107" s="67" t="n">
        <f aca="false">K107*5.5017049523</f>
        <v>27582566.0026816</v>
      </c>
      <c r="W107" s="67" t="n">
        <f aca="false">M107*5.5017049523</f>
        <v>853069.051629337</v>
      </c>
      <c r="X107" s="67" t="n">
        <f aca="false">N107*5.1890047538+L107*5.5017049523</f>
        <v>24099916.7294695</v>
      </c>
      <c r="Y107" s="67" t="n">
        <f aca="false">N107*5.1890047538</f>
        <v>17579549.8392881</v>
      </c>
      <c r="Z107" s="67" t="n">
        <f aca="false">L107*5.5017049523</f>
        <v>6520366.89018136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central_v2_m!D96+temporary_pension_bonus_central!B96</f>
        <v>32338911.1939964</v>
      </c>
      <c r="G108" s="157" t="n">
        <f aca="false">central_v2_m!E96+temporary_pension_bonus_central!B96</f>
        <v>30995637.4393347</v>
      </c>
      <c r="H108" s="67" t="n">
        <f aca="false">F108-J108</f>
        <v>27102807.6102564</v>
      </c>
      <c r="I108" s="67" t="n">
        <f aca="false">G108-K108</f>
        <v>25916616.9631069</v>
      </c>
      <c r="J108" s="157" t="n">
        <f aca="false">central_v2_m!J96</f>
        <v>5236103.58374003</v>
      </c>
      <c r="K108" s="157" t="n">
        <f aca="false">central_v2_m!K96</f>
        <v>5079020.47622783</v>
      </c>
      <c r="L108" s="67" t="n">
        <f aca="false">H108-I108</f>
        <v>1186190.64714955</v>
      </c>
      <c r="M108" s="67" t="n">
        <f aca="false">J108-K108</f>
        <v>157083.107512202</v>
      </c>
      <c r="N108" s="157" t="n">
        <f aca="false">SUM(central_v5_m!C96:J96)</f>
        <v>3322745.05010205</v>
      </c>
      <c r="O108" s="7"/>
      <c r="P108" s="7"/>
      <c r="Q108" s="67" t="n">
        <f aca="false">I108*5.5017049523</f>
        <v>142585579.892787</v>
      </c>
      <c r="R108" s="67"/>
      <c r="S108" s="67"/>
      <c r="T108" s="7"/>
      <c r="U108" s="7"/>
      <c r="V108" s="67" t="n">
        <f aca="false">K108*5.5017049523</f>
        <v>27943272.1068957</v>
      </c>
      <c r="W108" s="67" t="n">
        <f aca="false">M108*5.5017049523</f>
        <v>864224.910522556</v>
      </c>
      <c r="X108" s="67" t="n">
        <f aca="false">N108*5.1890047538+L108*5.5017049523</f>
        <v>23767810.8184396</v>
      </c>
      <c r="Y108" s="67" t="n">
        <f aca="false">N108*5.1890047538</f>
        <v>17241739.860645</v>
      </c>
      <c r="Z108" s="67" t="n">
        <f aca="false">L108*5.5017049523</f>
        <v>6526070.95779463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central_v2_m!D97+temporary_pension_bonus_central!B97</f>
        <v>32422577.8251875</v>
      </c>
      <c r="G109" s="157" t="n">
        <f aca="false">central_v2_m!E97+temporary_pension_bonus_central!B97</f>
        <v>31076508.5210707</v>
      </c>
      <c r="H109" s="67" t="n">
        <f aca="false">F109-J109</f>
        <v>27138154.3886327</v>
      </c>
      <c r="I109" s="67" t="n">
        <f aca="false">G109-K109</f>
        <v>25950617.7876126</v>
      </c>
      <c r="J109" s="157" t="n">
        <f aca="false">central_v2_m!J97</f>
        <v>5284423.43655475</v>
      </c>
      <c r="K109" s="157" t="n">
        <f aca="false">central_v2_m!K97</f>
        <v>5125890.73345811</v>
      </c>
      <c r="L109" s="67" t="n">
        <f aca="false">H109-I109</f>
        <v>1187536.60102013</v>
      </c>
      <c r="M109" s="67" t="n">
        <f aca="false">J109-K109</f>
        <v>158532.703096643</v>
      </c>
      <c r="N109" s="157" t="n">
        <f aca="false">SUM(central_v5_m!C97:J97)</f>
        <v>3335322.90305562</v>
      </c>
      <c r="O109" s="7"/>
      <c r="P109" s="7"/>
      <c r="Q109" s="67" t="n">
        <f aca="false">I109*5.5017049523</f>
        <v>142772642.397353</v>
      </c>
      <c r="R109" s="67"/>
      <c r="S109" s="67"/>
      <c r="T109" s="7"/>
      <c r="U109" s="7"/>
      <c r="V109" s="67" t="n">
        <f aca="false">K109*5.5017049523</f>
        <v>28201138.4332152</v>
      </c>
      <c r="W109" s="67" t="n">
        <f aca="false">M109*5.5017049523</f>
        <v>872200.157728307</v>
      </c>
      <c r="X109" s="67" t="n">
        <f aca="false">N109*5.1890047538+L109*5.5017049523</f>
        <v>23840482.3982836</v>
      </c>
      <c r="Y109" s="67" t="n">
        <f aca="false">N109*5.1890047538</f>
        <v>17307006.3994136</v>
      </c>
      <c r="Z109" s="67" t="n">
        <f aca="false">L109*5.5017049523</f>
        <v>6533475.99886996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central_v2_m!D98+temporary_pension_bonus_central!B98</f>
        <v>32583344.8221181</v>
      </c>
      <c r="G110" s="155" t="n">
        <f aca="false">central_v2_m!E98+temporary_pension_bonus_central!B98</f>
        <v>31231403.1559544</v>
      </c>
      <c r="H110" s="8" t="n">
        <f aca="false">F110-J110</f>
        <v>27204684.903967</v>
      </c>
      <c r="I110" s="8" t="n">
        <f aca="false">G110-K110</f>
        <v>26014103.0353479</v>
      </c>
      <c r="J110" s="155" t="n">
        <f aca="false">central_v2_m!J98</f>
        <v>5378659.91815103</v>
      </c>
      <c r="K110" s="155" t="n">
        <f aca="false">central_v2_m!K98</f>
        <v>5217300.1206065</v>
      </c>
      <c r="L110" s="8" t="n">
        <f aca="false">H110-I110</f>
        <v>1190581.86861916</v>
      </c>
      <c r="M110" s="8" t="n">
        <f aca="false">J110-K110</f>
        <v>161359.797544531</v>
      </c>
      <c r="N110" s="155" t="n">
        <f aca="false">SUM(central_v5_m!C98:J98)</f>
        <v>4005255.19601956</v>
      </c>
      <c r="O110" s="5"/>
      <c r="P110" s="5"/>
      <c r="Q110" s="8" t="n">
        <f aca="false">I110*5.5017049523</f>
        <v>143121919.499216</v>
      </c>
      <c r="R110" s="8"/>
      <c r="S110" s="8"/>
      <c r="T110" s="5"/>
      <c r="U110" s="5"/>
      <c r="V110" s="8" t="n">
        <f aca="false">K110*5.5017049523</f>
        <v>28704045.9111762</v>
      </c>
      <c r="W110" s="8" t="n">
        <f aca="false">M110*5.5017049523</f>
        <v>887753.997252869</v>
      </c>
      <c r="X110" s="8" t="n">
        <f aca="false">N110*5.1890047538+L110*5.5017049523</f>
        <v>27333518.4150283</v>
      </c>
      <c r="Y110" s="8" t="n">
        <f aca="false">N110*5.1890047538</f>
        <v>20783288.2523276</v>
      </c>
      <c r="Z110" s="8" t="n">
        <f aca="false">L110*5.5017049523</f>
        <v>6550230.16270061</v>
      </c>
      <c r="AA110" s="8"/>
      <c r="AB110" s="8"/>
      <c r="AC110" s="8"/>
      <c r="AD110" s="8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central_v2_m!D99+temporary_pension_bonus_central!B99</f>
        <v>32805506.7473224</v>
      </c>
      <c r="G111" s="157" t="n">
        <f aca="false">central_v2_m!E99+temporary_pension_bonus_central!B99</f>
        <v>31444572.037504</v>
      </c>
      <c r="H111" s="67" t="n">
        <f aca="false">F111-J111</f>
        <v>27290679.7148267</v>
      </c>
      <c r="I111" s="67" t="n">
        <f aca="false">G111-K111</f>
        <v>26095189.8159833</v>
      </c>
      <c r="J111" s="157" t="n">
        <f aca="false">central_v2_m!J99</f>
        <v>5514827.03249562</v>
      </c>
      <c r="K111" s="157" t="n">
        <f aca="false">central_v2_m!K99</f>
        <v>5349382.22152076</v>
      </c>
      <c r="L111" s="67" t="n">
        <f aca="false">H111-I111</f>
        <v>1195489.89884348</v>
      </c>
      <c r="M111" s="67" t="n">
        <f aca="false">J111-K111</f>
        <v>165444.810974868</v>
      </c>
      <c r="N111" s="157" t="n">
        <f aca="false">SUM(central_v5_m!C99:J99)</f>
        <v>3298703.29082742</v>
      </c>
      <c r="O111" s="7"/>
      <c r="P111" s="7"/>
      <c r="Q111" s="67" t="n">
        <f aca="false">I111*5.5017049523</f>
        <v>143568035.041804</v>
      </c>
      <c r="R111" s="67"/>
      <c r="S111" s="67"/>
      <c r="T111" s="7"/>
      <c r="U111" s="7"/>
      <c r="V111" s="67" t="n">
        <f aca="false">K111*5.5017049523</f>
        <v>29430722.6598863</v>
      </c>
      <c r="W111" s="67" t="n">
        <f aca="false">M111*5.5017049523</f>
        <v>910228.535872769</v>
      </c>
      <c r="X111" s="67" t="n">
        <f aca="false">N111*5.1890047538+L111*5.5017049523</f>
        <v>23694219.754371</v>
      </c>
      <c r="Y111" s="67" t="n">
        <f aca="false">N111*5.1890047538</f>
        <v>17116987.0574792</v>
      </c>
      <c r="Z111" s="67" t="n">
        <f aca="false">L111*5.5017049523</f>
        <v>6577232.69689181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central_v2_m!D100+temporary_pension_bonus_central!B100</f>
        <v>32903040.7072384</v>
      </c>
      <c r="G112" s="157" t="n">
        <f aca="false">central_v2_m!E100+temporary_pension_bonus_central!B100</f>
        <v>31536362.9990418</v>
      </c>
      <c r="H112" s="67" t="n">
        <f aca="false">F112-J112</f>
        <v>27351375.707327</v>
      </c>
      <c r="I112" s="67" t="n">
        <f aca="false">G112-K112</f>
        <v>26151247.9491277</v>
      </c>
      <c r="J112" s="157" t="n">
        <f aca="false">central_v2_m!J100</f>
        <v>5551664.99991146</v>
      </c>
      <c r="K112" s="157" t="n">
        <f aca="false">central_v2_m!K100</f>
        <v>5385115.04991411</v>
      </c>
      <c r="L112" s="67" t="n">
        <f aca="false">H112-I112</f>
        <v>1200127.7581993</v>
      </c>
      <c r="M112" s="67" t="n">
        <f aca="false">J112-K112</f>
        <v>166549.949997343</v>
      </c>
      <c r="N112" s="157" t="n">
        <f aca="false">SUM(central_v5_m!C100:J100)</f>
        <v>3377724.0179575</v>
      </c>
      <c r="Q112" s="67" t="n">
        <f aca="false">I112*5.5017049523</f>
        <v>143876450.350541</v>
      </c>
      <c r="R112" s="67"/>
      <c r="S112" s="67"/>
      <c r="V112" s="67" t="n">
        <f aca="false">K112*5.5017049523</f>
        <v>29627314.1388177</v>
      </c>
      <c r="W112" s="67" t="n">
        <f aca="false">M112*5.5017049523</f>
        <v>916308.6847057</v>
      </c>
      <c r="X112" s="67" t="n">
        <f aca="false">N112*5.1890047538+L112*5.5017049523</f>
        <v>24129774.8168837</v>
      </c>
      <c r="Y112" s="67" t="n">
        <f aca="false">N112*5.1890047538</f>
        <v>17527025.9862059</v>
      </c>
      <c r="Z112" s="67" t="n">
        <f aca="false">L112*5.5017049523</f>
        <v>6602748.83067777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central_v2_m!D101+temporary_pension_bonus_central!B101</f>
        <v>32988713.8698</v>
      </c>
      <c r="G113" s="157" t="n">
        <f aca="false">central_v2_m!E101+temporary_pension_bonus_central!B101</f>
        <v>31618869.1579206</v>
      </c>
      <c r="H113" s="67" t="n">
        <f aca="false">F113-J113</f>
        <v>27295795.0947005</v>
      </c>
      <c r="I113" s="67" t="n">
        <f aca="false">G113-K113</f>
        <v>26096737.9460741</v>
      </c>
      <c r="J113" s="157" t="n">
        <f aca="false">central_v2_m!J101</f>
        <v>5692918.77509951</v>
      </c>
      <c r="K113" s="157" t="n">
        <f aca="false">central_v2_m!K101</f>
        <v>5522131.21184652</v>
      </c>
      <c r="L113" s="67" t="n">
        <f aca="false">H113-I113</f>
        <v>1199057.14862643</v>
      </c>
      <c r="M113" s="67" t="n">
        <f aca="false">J113-K113</f>
        <v>170787.563252985</v>
      </c>
      <c r="N113" s="157" t="n">
        <f aca="false">SUM(central_v5_m!C101:J101)</f>
        <v>3324250.15423071</v>
      </c>
      <c r="Q113" s="67" t="n">
        <f aca="false">I113*5.5017049523</f>
        <v>143576552.396791</v>
      </c>
      <c r="R113" s="67"/>
      <c r="S113" s="67"/>
      <c r="V113" s="67" t="n">
        <f aca="false">K113*5.5017049523</f>
        <v>30381136.6354664</v>
      </c>
      <c r="W113" s="67" t="n">
        <f aca="false">M113*5.5017049523</f>
        <v>939622.7825402</v>
      </c>
      <c r="X113" s="67" t="n">
        <f aca="false">N113*5.1890047538+L113*5.5017049523</f>
        <v>23846408.5058123</v>
      </c>
      <c r="Y113" s="67" t="n">
        <f aca="false">N113*5.1890047538</f>
        <v>17249549.8531235</v>
      </c>
      <c r="Z113" s="67" t="n">
        <f aca="false">L113*5.5017049523</f>
        <v>6596858.65268874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central_v2_m!D102+temporary_pension_bonus_central!B102</f>
        <v>33125325.1377272</v>
      </c>
      <c r="G114" s="155" t="n">
        <f aca="false">central_v2_m!E102+temporary_pension_bonus_central!B102</f>
        <v>31750005.4183292</v>
      </c>
      <c r="H114" s="8" t="n">
        <f aca="false">F114-J114</f>
        <v>27332291.137347</v>
      </c>
      <c r="I114" s="8" t="n">
        <f aca="false">G114-K114</f>
        <v>26130762.4379605</v>
      </c>
      <c r="J114" s="155" t="n">
        <f aca="false">central_v2_m!J102</f>
        <v>5793034.00038018</v>
      </c>
      <c r="K114" s="155" t="n">
        <f aca="false">central_v2_m!K102</f>
        <v>5619242.98036877</v>
      </c>
      <c r="L114" s="8" t="n">
        <f aca="false">H114-I114</f>
        <v>1201528.69938652</v>
      </c>
      <c r="M114" s="8" t="n">
        <f aca="false">J114-K114</f>
        <v>173791.020011405</v>
      </c>
      <c r="N114" s="155" t="n">
        <f aca="false">SUM(central_v5_m!C102:J102)</f>
        <v>4055872.01759855</v>
      </c>
      <c r="O114" s="5"/>
      <c r="P114" s="5"/>
      <c r="Q114" s="8" t="n">
        <f aca="false">I114*5.5017049523</f>
        <v>143763745.112302</v>
      </c>
      <c r="R114" s="8"/>
      <c r="S114" s="8"/>
      <c r="T114" s="5"/>
      <c r="U114" s="5"/>
      <c r="V114" s="8" t="n">
        <f aca="false">K114*5.5017049523</f>
        <v>30915416.9332719</v>
      </c>
      <c r="W114" s="8" t="n">
        <f aca="false">M114*5.5017049523</f>
        <v>956146.915462018</v>
      </c>
      <c r="X114" s="8" t="n">
        <f aca="false">N114*5.1890047538+L114*5.5017049523</f>
        <v>27656395.5758687</v>
      </c>
      <c r="Y114" s="8" t="n">
        <f aca="false">N114*5.1890047538</f>
        <v>21045939.1801233</v>
      </c>
      <c r="Z114" s="8" t="n">
        <f aca="false">L114*5.5017049523</f>
        <v>6610456.39574539</v>
      </c>
      <c r="AA114" s="8"/>
      <c r="AB114" s="8"/>
      <c r="AC114" s="8"/>
      <c r="AD114" s="8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central_v2_m!D103+temporary_pension_bonus_central!B103</f>
        <v>33244605.5177227</v>
      </c>
      <c r="G115" s="157" t="n">
        <f aca="false">central_v2_m!E103+temporary_pension_bonus_central!B103</f>
        <v>31864576.3063711</v>
      </c>
      <c r="H115" s="67" t="n">
        <f aca="false">F115-J115</f>
        <v>27405842.8994497</v>
      </c>
      <c r="I115" s="67" t="n">
        <f aca="false">G115-K115</f>
        <v>26200976.5666463</v>
      </c>
      <c r="J115" s="157" t="n">
        <f aca="false">central_v2_m!J103</f>
        <v>5838762.61827297</v>
      </c>
      <c r="K115" s="157" t="n">
        <f aca="false">central_v2_m!K103</f>
        <v>5663599.73972478</v>
      </c>
      <c r="L115" s="67" t="n">
        <f aca="false">H115-I115</f>
        <v>1204866.33280338</v>
      </c>
      <c r="M115" s="67" t="n">
        <f aca="false">J115-K115</f>
        <v>175162.87854819</v>
      </c>
      <c r="N115" s="157" t="n">
        <f aca="false">SUM(central_v5_m!C103:J103)</f>
        <v>3314766.01020286</v>
      </c>
      <c r="O115" s="7"/>
      <c r="P115" s="7"/>
      <c r="Q115" s="67" t="n">
        <f aca="false">I115*5.5017049523</f>
        <v>144150042.531814</v>
      </c>
      <c r="R115" s="67"/>
      <c r="S115" s="67"/>
      <c r="T115" s="7"/>
      <c r="U115" s="7"/>
      <c r="V115" s="67" t="n">
        <f aca="false">K115*5.5017049523</f>
        <v>31159454.7358888</v>
      </c>
      <c r="W115" s="67" t="n">
        <f aca="false">M115*5.5017049523</f>
        <v>963694.4763677</v>
      </c>
      <c r="X115" s="67" t="n">
        <f aca="false">N115*5.1890047538+L115*5.5017049523</f>
        <v>23829155.6547211</v>
      </c>
      <c r="Y115" s="67" t="n">
        <f aca="false">N115*5.1890047538</f>
        <v>17200336.5846773</v>
      </c>
      <c r="Z115" s="67" t="n">
        <f aca="false">L115*5.5017049523</f>
        <v>6628819.07004387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central_v2_m!D104+temporary_pension_bonus_central!B104</f>
        <v>33430783.6411238</v>
      </c>
      <c r="G116" s="157" t="n">
        <f aca="false">central_v2_m!E104+temporary_pension_bonus_central!B104</f>
        <v>32043521.7954979</v>
      </c>
      <c r="H116" s="67" t="n">
        <f aca="false">F116-J116</f>
        <v>27527688.7871695</v>
      </c>
      <c r="I116" s="67" t="n">
        <f aca="false">G116-K116</f>
        <v>26317519.7871622</v>
      </c>
      <c r="J116" s="157" t="n">
        <f aca="false">central_v2_m!J104</f>
        <v>5903094.8539543</v>
      </c>
      <c r="K116" s="157" t="n">
        <f aca="false">central_v2_m!K104</f>
        <v>5726002.00833567</v>
      </c>
      <c r="L116" s="67" t="n">
        <f aca="false">H116-I116</f>
        <v>1210169.00000734</v>
      </c>
      <c r="M116" s="67" t="n">
        <f aca="false">J116-K116</f>
        <v>177092.845618629</v>
      </c>
      <c r="N116" s="157" t="n">
        <f aca="false">SUM(central_v5_m!C104:J104)</f>
        <v>3234557.25064371</v>
      </c>
      <c r="O116" s="7"/>
      <c r="P116" s="7"/>
      <c r="Q116" s="67" t="n">
        <f aca="false">I116*5.5017049523</f>
        <v>144791228.945284</v>
      </c>
      <c r="R116" s="67"/>
      <c r="S116" s="67"/>
      <c r="T116" s="7"/>
      <c r="U116" s="7"/>
      <c r="V116" s="67" t="n">
        <f aca="false">K116*5.5017049523</f>
        <v>31502773.6061401</v>
      </c>
      <c r="W116" s="67" t="n">
        <f aca="false">M116*5.5017049523</f>
        <v>974312.58575691</v>
      </c>
      <c r="X116" s="67" t="n">
        <f aca="false">N116*5.1890047538+L116*5.5017049523</f>
        <v>23442125.7304888</v>
      </c>
      <c r="Y116" s="67" t="n">
        <f aca="false">N116*5.1890047538</f>
        <v>16784132.9500285</v>
      </c>
      <c r="Z116" s="67" t="n">
        <f aca="false">L116*5.5017049523</f>
        <v>6657992.78046034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central_v2_m!D105+temporary_pension_bonus_central!B105</f>
        <v>33659938.8060384</v>
      </c>
      <c r="G117" s="157" t="n">
        <f aca="false">central_v2_m!E105+temporary_pension_bonus_central!B105</f>
        <v>32263620.3344433</v>
      </c>
      <c r="H117" s="67" t="n">
        <f aca="false">F117-J117</f>
        <v>27672999.3523934</v>
      </c>
      <c r="I117" s="67" t="n">
        <f aca="false">G117-K117</f>
        <v>26456289.0644076</v>
      </c>
      <c r="J117" s="157" t="n">
        <f aca="false">central_v2_m!J105</f>
        <v>5986939.45364504</v>
      </c>
      <c r="K117" s="157" t="n">
        <f aca="false">central_v2_m!K105</f>
        <v>5807331.27003569</v>
      </c>
      <c r="L117" s="67" t="n">
        <f aca="false">H117-I117</f>
        <v>1216710.28798571</v>
      </c>
      <c r="M117" s="67" t="n">
        <f aca="false">J117-K117</f>
        <v>179608.183609352</v>
      </c>
      <c r="N117" s="157" t="n">
        <f aca="false">SUM(central_v5_m!C105:J105)</f>
        <v>3244210.06833165</v>
      </c>
      <c r="O117" s="7"/>
      <c r="P117" s="7"/>
      <c r="Q117" s="67" t="n">
        <f aca="false">I117*5.5017049523</f>
        <v>145554696.565132</v>
      </c>
      <c r="R117" s="67"/>
      <c r="S117" s="67"/>
      <c r="T117" s="7"/>
      <c r="U117" s="7"/>
      <c r="V117" s="67" t="n">
        <f aca="false">K117*5.5017049523</f>
        <v>31950223.208002</v>
      </c>
      <c r="W117" s="67" t="n">
        <f aca="false">M117*5.5017049523</f>
        <v>988151.233237177</v>
      </c>
      <c r="X117" s="67" t="n">
        <f aca="false">N117*5.1890047538+L117*5.5017049523</f>
        <v>23528202.4838241</v>
      </c>
      <c r="Y117" s="67" t="n">
        <f aca="false">N117*5.1890047538</f>
        <v>16834221.4668988</v>
      </c>
      <c r="Z117" s="67" t="n">
        <f aca="false">L117*5.5017049523</f>
        <v>6693981.01692535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0" customFormat="false" ht="12.8" hidden="false" customHeight="false" outlineLevel="0" collapsed="false">
      <c r="F120" s="58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09375" defaultRowHeight="12.8" zeroHeight="false" outlineLevelRow="0" outlineLevelCol="0"/>
  <cols>
    <col collapsed="false" customWidth="true" hidden="false" outlineLevel="0" max="6" min="5" style="58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197</v>
      </c>
      <c r="F1" s="162" t="s">
        <v>198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199</v>
      </c>
      <c r="B2" s="142" t="s">
        <v>169</v>
      </c>
      <c r="C2" s="142" t="s">
        <v>170</v>
      </c>
      <c r="D2" s="142" t="s">
        <v>200</v>
      </c>
      <c r="E2" s="144" t="s">
        <v>201</v>
      </c>
      <c r="F2" s="144" t="s">
        <v>202</v>
      </c>
      <c r="G2" s="142" t="s">
        <v>203</v>
      </c>
      <c r="H2" s="142" t="s">
        <v>204</v>
      </c>
      <c r="I2" s="142" t="s">
        <v>205</v>
      </c>
      <c r="J2" s="142" t="s">
        <v>206</v>
      </c>
      <c r="K2" s="142" t="s">
        <v>207</v>
      </c>
      <c r="L2" s="142" t="s">
        <v>208</v>
      </c>
      <c r="M2" s="145" t="s">
        <v>209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7"/>
      <c r="B9" s="167" t="n">
        <v>2015</v>
      </c>
      <c r="C9" s="7" t="n">
        <v>1</v>
      </c>
      <c r="D9" s="167" t="n">
        <v>161</v>
      </c>
      <c r="E9" s="157" t="n">
        <f aca="false">central_SIPA_income!B2</f>
        <v>18000510.6188669</v>
      </c>
      <c r="F9" s="157" t="n">
        <f aca="false">central_SIPA_income!I2</f>
        <v>135449.214417351</v>
      </c>
      <c r="G9" s="67" t="n">
        <f aca="false">E9-F9*0.7</f>
        <v>17905696.1687748</v>
      </c>
      <c r="H9" s="9"/>
      <c r="I9" s="168"/>
      <c r="J9" s="67" t="n">
        <f aca="false">G9*3.8235866717</f>
        <v>68463981.218437</v>
      </c>
      <c r="K9" s="9"/>
      <c r="L9" s="168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7" t="n">
        <v>2015</v>
      </c>
      <c r="C10" s="7" t="n">
        <v>2</v>
      </c>
      <c r="D10" s="167" t="n">
        <v>162</v>
      </c>
      <c r="E10" s="157" t="n">
        <f aca="false">central_SIPA_income!B3</f>
        <v>22157499.2341788</v>
      </c>
      <c r="F10" s="157" t="n">
        <f aca="false">central_SIPA_income!I3</f>
        <v>151084.142402353</v>
      </c>
      <c r="G10" s="67" t="n">
        <f aca="false">E10-F10*0.7</f>
        <v>22051740.3344971</v>
      </c>
      <c r="H10" s="9" t="s">
        <v>211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211</v>
      </c>
      <c r="L10" s="168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7" t="n">
        <v>2015</v>
      </c>
      <c r="C11" s="7" t="n">
        <v>3</v>
      </c>
      <c r="D11" s="167" t="n">
        <v>163</v>
      </c>
      <c r="E11" s="157" t="n">
        <f aca="false">central_SIPA_income!B4</f>
        <v>20233959.3615849</v>
      </c>
      <c r="F11" s="157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7" t="n">
        <v>2015</v>
      </c>
      <c r="C12" s="7" t="n">
        <v>4</v>
      </c>
      <c r="D12" s="167" t="n">
        <v>164</v>
      </c>
      <c r="E12" s="157" t="n">
        <f aca="false">central_SIPA_income!B5</f>
        <v>23711099.340712</v>
      </c>
      <c r="F12" s="157" t="n">
        <f aca="false">central_SIPA_income!I5</f>
        <v>146563.952510206</v>
      </c>
      <c r="G12" s="67" t="n">
        <f aca="false">E12-F12*0.7</f>
        <v>23608504.5739548</v>
      </c>
      <c r="H12" s="9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3" t="s">
        <v>212</v>
      </c>
      <c r="B13" s="153" t="n">
        <v>2016</v>
      </c>
      <c r="C13" s="5" t="n">
        <v>1</v>
      </c>
      <c r="D13" s="153" t="n">
        <v>165</v>
      </c>
      <c r="E13" s="155" t="n">
        <f aca="false">central_SIPA_income!B6</f>
        <v>19318558.8094962</v>
      </c>
      <c r="F13" s="155" t="n">
        <f aca="false">central_SIPA_income!I6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central_SIPA_income!B7</f>
        <v>22035975.6793422</v>
      </c>
      <c r="F14" s="157" t="n">
        <f aca="false">central_SIPA_income!I7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central_SIPA_income!B8</f>
        <v>19225382.5714869</v>
      </c>
      <c r="F15" s="157" t="n">
        <f aca="false">central_SIPA_income!I8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central_SIPA_income!B9</f>
        <v>22564836.9054479</v>
      </c>
      <c r="F16" s="157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central_SIPA_income!B10</f>
        <v>19510720.9348717</v>
      </c>
      <c r="F17" s="155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central_SIPA_income!B11</f>
        <v>23339052.656364</v>
      </c>
      <c r="F18" s="157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central_SIPA_income!B12</f>
        <v>20676340.3358436</v>
      </c>
      <c r="F19" s="157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central_SIPA_income!B13</f>
        <v>24442783.390504</v>
      </c>
      <c r="F20" s="157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central_SIPA_income!B14</f>
        <v>19573117.3944048</v>
      </c>
      <c r="F21" s="155" t="n">
        <f aca="false">central_SIPA_income!I14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central_SIPA_income!B15</f>
        <v>22216148.1449952</v>
      </c>
      <c r="F22" s="157" t="n">
        <f aca="false">central_SIPA_income!I15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central_SIPA_income!B16</f>
        <v>18296958.6464321</v>
      </c>
      <c r="F23" s="157" t="n">
        <f aca="false">central_SIPA_income!I16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69658937.4468011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central_SIPA_income!B17</f>
        <v>19939496.2171495</v>
      </c>
      <c r="F24" s="157" t="n">
        <f aca="false">central_SIPA_income!I17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75940347.5649553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central_SIPA_income!B18</f>
        <v>15750615.9012498</v>
      </c>
      <c r="F25" s="155" t="n">
        <f aca="false">central_SIPA_income!I18</f>
        <v>110988.074669527</v>
      </c>
      <c r="G25" s="8" t="n">
        <f aca="false">E25-F25*0.7</f>
        <v>15672924.2489811</v>
      </c>
      <c r="H25" s="8"/>
      <c r="I25" s="8"/>
      <c r="J25" s="8" t="n">
        <f aca="false">G25*3.8235866717</f>
        <v>59926784.2649679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central_SIPA_income!B19</f>
        <v>18663324.9516775</v>
      </c>
      <c r="F26" s="157" t="n">
        <f aca="false">central_SIPA_income!I19</f>
        <v>107486.273713936</v>
      </c>
      <c r="G26" s="67" t="n">
        <f aca="false">E26-F26*0.7</f>
        <v>18588084.5600778</v>
      </c>
      <c r="H26" s="67" t="n">
        <v>1000</v>
      </c>
      <c r="I26" s="67"/>
      <c r="J26" s="67" t="n">
        <f aca="false">G26*3.8235866717</f>
        <v>71073152.3763459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central_SIPA_income!B20</f>
        <v>15837691.0752344</v>
      </c>
      <c r="F27" s="157" t="n">
        <f aca="false">central_SIPA_income!I20</f>
        <v>109352.321436835</v>
      </c>
      <c r="G27" s="67" t="n">
        <f aca="false">E27-F27*0.7</f>
        <v>15761144.4502286</v>
      </c>
      <c r="H27" s="67"/>
      <c r="I27" s="67"/>
      <c r="J27" s="67" t="n">
        <f aca="false">G27*3.8235866717</f>
        <v>60264101.8506324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central_SIPA_income!B21</f>
        <v>17981659.6177891</v>
      </c>
      <c r="F28" s="157" t="n">
        <f aca="false">central_SIPA_income!I21</f>
        <v>109757.486777464</v>
      </c>
      <c r="G28" s="67" t="n">
        <f aca="false">E28-F28*0.7</f>
        <v>17904829.3770449</v>
      </c>
      <c r="H28" s="67"/>
      <c r="I28" s="67"/>
      <c r="J28" s="67" t="n">
        <f aca="false">G28*3.8235866717</f>
        <v>68460666.9651313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central_SIPA_income!B22</f>
        <v>16350830.2039693</v>
      </c>
      <c r="F29" s="155" t="n">
        <f aca="false">central_SIPA_income!I22</f>
        <v>112455.819388001</v>
      </c>
      <c r="G29" s="8" t="n">
        <f aca="false">E29-F29*0.7</f>
        <v>16272111.1303977</v>
      </c>
      <c r="H29" s="8"/>
      <c r="I29" s="8"/>
      <c r="J29" s="8" t="n">
        <f aca="false">G29*3.8235866717</f>
        <v>62217827.2386099</v>
      </c>
      <c r="K29" s="6"/>
      <c r="L29" s="8"/>
      <c r="M29" s="8" t="n">
        <f aca="false">F29*2.511711692</f>
        <v>282456.596390282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central_SIPA_income!B23</f>
        <v>18118675.9790896</v>
      </c>
      <c r="F30" s="157" t="n">
        <f aca="false">central_SIPA_income!I23</f>
        <v>101693.000739106</v>
      </c>
      <c r="G30" s="67" t="n">
        <f aca="false">E30-F30*0.7</f>
        <v>18047490.8785722</v>
      </c>
      <c r="H30" s="67"/>
      <c r="I30" s="67"/>
      <c r="J30" s="67" t="n">
        <f aca="false">G30*3.8235866717</f>
        <v>69006145.5809362</v>
      </c>
      <c r="K30" s="9"/>
      <c r="L30" s="67"/>
      <c r="M30" s="67" t="n">
        <f aca="false">F30*2.511711692</f>
        <v>255423.498950976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central_SIPA_income!B24</f>
        <v>15296821.5803269</v>
      </c>
      <c r="F31" s="157" t="n">
        <f aca="false">central_SIPA_income!I24</f>
        <v>91840.1373584102</v>
      </c>
      <c r="G31" s="67" t="n">
        <f aca="false">E31-F31*0.7</f>
        <v>15232533.484176</v>
      </c>
      <c r="H31" s="67"/>
      <c r="I31" s="67"/>
      <c r="J31" s="67" t="n">
        <f aca="false">G31*3.8235866717</f>
        <v>58242912.0063195</v>
      </c>
      <c r="K31" s="9"/>
      <c r="L31" s="67"/>
      <c r="M31" s="67" t="n">
        <f aca="false">F31*2.511711692</f>
        <v>230675.946798005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central_SIPA_income!B25</f>
        <v>17737834.9336679</v>
      </c>
      <c r="F32" s="157" t="n">
        <f aca="false">central_SIPA_income!I25</f>
        <v>95989.1948081142</v>
      </c>
      <c r="G32" s="67" t="n">
        <f aca="false">E32-F32*0.7</f>
        <v>17670642.4973022</v>
      </c>
      <c r="H32" s="67"/>
      <c r="I32" s="67"/>
      <c r="J32" s="67" t="n">
        <f aca="false">G32*3.8235866717</f>
        <v>67565233.1330603</v>
      </c>
      <c r="K32" s="9"/>
      <c r="L32" s="67"/>
      <c r="M32" s="67" t="n">
        <f aca="false">F32*2.511711692</f>
        <v>241097.182905206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central_SIPA_income!B26</f>
        <v>16073808.4573933</v>
      </c>
      <c r="F33" s="155" t="n">
        <f aca="false">central_SIPA_income!I26</f>
        <v>100799.784342294</v>
      </c>
      <c r="G33" s="8" t="n">
        <f aca="false">E33-F33*0.7</f>
        <v>16003248.6083537</v>
      </c>
      <c r="H33" s="8"/>
      <c r="I33" s="8"/>
      <c r="J33" s="8" t="n">
        <f aca="false">G33*3.8235866717</f>
        <v>61189808.0828026</v>
      </c>
      <c r="K33" s="6"/>
      <c r="L33" s="8"/>
      <c r="M33" s="8" t="n">
        <f aca="false">F33*2.511711692</f>
        <v>253179.996883619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central_SIPA_income!B27</f>
        <v>19430923.6816678</v>
      </c>
      <c r="F34" s="157" t="n">
        <f aca="false">central_SIPA_income!I27</f>
        <v>100181.368231843</v>
      </c>
      <c r="G34" s="67" t="n">
        <f aca="false">E34-F34*0.7</f>
        <v>19360796.7239055</v>
      </c>
      <c r="H34" s="67"/>
      <c r="I34" s="67"/>
      <c r="J34" s="67" t="n">
        <f aca="false">G34*3.8235866717</f>
        <v>74027684.3070181</v>
      </c>
      <c r="K34" s="9"/>
      <c r="L34" s="67"/>
      <c r="M34" s="67" t="n">
        <f aca="false">F34*2.511711692</f>
        <v>251626.713908478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central_SIPA_income!B28</f>
        <v>17289954.3674301</v>
      </c>
      <c r="F35" s="157" t="n">
        <f aca="false">central_SIPA_income!I28</f>
        <v>103453.70772509</v>
      </c>
      <c r="G35" s="67" t="n">
        <f aca="false">E35-F35*0.7</f>
        <v>17217536.7720226</v>
      </c>
      <c r="H35" s="67"/>
      <c r="I35" s="67"/>
      <c r="J35" s="67" t="n">
        <f aca="false">G35*3.8235866717</f>
        <v>65832744.1210101</v>
      </c>
      <c r="K35" s="9"/>
      <c r="L35" s="67"/>
      <c r="M35" s="67" t="n">
        <f aca="false">F35*2.511711692</f>
        <v>259845.88727386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central_SIPA_income!B29</f>
        <v>20348193.86659</v>
      </c>
      <c r="F36" s="157" t="n">
        <f aca="false">central_SIPA_income!I29</f>
        <v>103698.531738176</v>
      </c>
      <c r="G36" s="67" t="n">
        <f aca="false">E36-F36*0.7</f>
        <v>20275604.8943732</v>
      </c>
      <c r="H36" s="67"/>
      <c r="I36" s="67"/>
      <c r="J36" s="67" t="n">
        <f aca="false">G36*3.8235866717</f>
        <v>77525532.6347808</v>
      </c>
      <c r="K36" s="9"/>
      <c r="L36" s="67"/>
      <c r="M36" s="67" t="n">
        <f aca="false">F36*2.511711692</f>
        <v>260460.81461001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central_SIPA_income!B30</f>
        <v>18106161.9036099</v>
      </c>
      <c r="F37" s="155" t="n">
        <f aca="false">central_SIPA_income!I30</f>
        <v>107066.312168175</v>
      </c>
      <c r="G37" s="8" t="n">
        <f aca="false">E37-F37*0.7</f>
        <v>18031215.4850922</v>
      </c>
      <c r="H37" s="8"/>
      <c r="I37" s="8"/>
      <c r="J37" s="8" t="n">
        <f aca="false">G37*3.8235866717</f>
        <v>68943915.2033491</v>
      </c>
      <c r="K37" s="6"/>
      <c r="L37" s="8"/>
      <c r="M37" s="8" t="n">
        <f aca="false">F37*2.511711692</f>
        <v>268919.708092127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central_SIPA_income!B31</f>
        <v>21142808.9947642</v>
      </c>
      <c r="F38" s="157" t="n">
        <f aca="false">central_SIPA_income!I31</f>
        <v>105922.687039595</v>
      </c>
      <c r="G38" s="67" t="n">
        <f aca="false">E38-F38*0.7</f>
        <v>21068663.1138364</v>
      </c>
      <c r="H38" s="67"/>
      <c r="I38" s="67"/>
      <c r="J38" s="67" t="n">
        <f aca="false">G38*3.8235866717</f>
        <v>80557859.4726024</v>
      </c>
      <c r="K38" s="9"/>
      <c r="L38" s="67"/>
      <c r="M38" s="67" t="n">
        <f aca="false">F38*2.511711692</f>
        <v>266047.251485408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central_SIPA_income!B32</f>
        <v>18479044.6749791</v>
      </c>
      <c r="F39" s="157" t="n">
        <f aca="false">central_SIPA_income!I32</f>
        <v>111640.281347097</v>
      </c>
      <c r="G39" s="67" t="n">
        <f aca="false">E39-F39*0.7</f>
        <v>18400896.4780361</v>
      </c>
      <c r="H39" s="67"/>
      <c r="I39" s="67"/>
      <c r="J39" s="67" t="n">
        <f aca="false">G39*3.8235866717</f>
        <v>70357422.5207503</v>
      </c>
      <c r="K39" s="9"/>
      <c r="L39" s="67"/>
      <c r="M39" s="67" t="n">
        <f aca="false">F39*2.511711692</f>
        <v>280408.199957673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central_SIPA_income!B33</f>
        <v>21358971.0628837</v>
      </c>
      <c r="F40" s="157" t="n">
        <f aca="false">central_SIPA_income!I33</f>
        <v>113177.127429957</v>
      </c>
      <c r="G40" s="67" t="n">
        <f aca="false">E40-F40*0.7</f>
        <v>21279747.0736828</v>
      </c>
      <c r="H40" s="67"/>
      <c r="I40" s="67"/>
      <c r="J40" s="67" t="n">
        <f aca="false">G40*3.8235866717</f>
        <v>81364957.2880805</v>
      </c>
      <c r="K40" s="9"/>
      <c r="L40" s="67"/>
      <c r="M40" s="67" t="n">
        <f aca="false">F40*2.511711692</f>
        <v>284268.314232796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central_SIPA_income!B34</f>
        <v>19051954.3225646</v>
      </c>
      <c r="F41" s="155" t="n">
        <f aca="false">central_SIPA_income!I34</f>
        <v>111147.916313105</v>
      </c>
      <c r="G41" s="8" t="n">
        <f aca="false">E41-F41*0.7</f>
        <v>18974150.7811454</v>
      </c>
      <c r="H41" s="8"/>
      <c r="I41" s="8"/>
      <c r="J41" s="8" t="n">
        <f aca="false">G41*3.8235866717</f>
        <v>72549310.0336137</v>
      </c>
      <c r="K41" s="6"/>
      <c r="L41" s="8"/>
      <c r="M41" s="8" t="n">
        <f aca="false">F41*2.511711692</f>
        <v>279171.520945062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central_SIPA_income!B35</f>
        <v>22054535.9429839</v>
      </c>
      <c r="F42" s="157" t="n">
        <f aca="false">central_SIPA_income!I35</f>
        <v>107876.909036471</v>
      </c>
      <c r="G42" s="67" t="n">
        <f aca="false">E42-F42*0.7</f>
        <v>21979022.1066583</v>
      </c>
      <c r="H42" s="67"/>
      <c r="I42" s="67"/>
      <c r="J42" s="67" t="n">
        <f aca="false">G42*3.8235866717</f>
        <v>84038695.9840185</v>
      </c>
      <c r="K42" s="9"/>
      <c r="L42" s="67"/>
      <c r="M42" s="67" t="n">
        <f aca="false">F42*2.511711692</f>
        <v>270955.693723725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central_SIPA_income!B36</f>
        <v>19558460.0814638</v>
      </c>
      <c r="F43" s="157" t="n">
        <f aca="false">central_SIPA_income!I36</f>
        <v>112148.913457487</v>
      </c>
      <c r="G43" s="67" t="n">
        <f aca="false">E43-F43*0.7</f>
        <v>19479955.8420436</v>
      </c>
      <c r="H43" s="67"/>
      <c r="I43" s="67"/>
      <c r="J43" s="67" t="n">
        <f aca="false">G43*3.8235866717</f>
        <v>74483299.5229423</v>
      </c>
      <c r="K43" s="9"/>
      <c r="L43" s="67"/>
      <c r="M43" s="67" t="n">
        <f aca="false">F43*2.511711692</f>
        <v>281685.737176265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central_SIPA_income!B37</f>
        <v>22665954.7033482</v>
      </c>
      <c r="F44" s="157" t="n">
        <f aca="false">central_SIPA_income!I37</f>
        <v>116290.868067614</v>
      </c>
      <c r="G44" s="67" t="n">
        <f aca="false">E44-F44*0.7</f>
        <v>22584551.0957009</v>
      </c>
      <c r="H44" s="67"/>
      <c r="I44" s="67"/>
      <c r="J44" s="67" t="n">
        <f aca="false">G44*3.8235866717</f>
        <v>86353988.5558495</v>
      </c>
      <c r="K44" s="9"/>
      <c r="L44" s="67"/>
      <c r="M44" s="67" t="n">
        <f aca="false">F44*2.511711692</f>
        <v>292089.132998257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central_SIPA_income!B38</f>
        <v>20173159.3825532</v>
      </c>
      <c r="F45" s="155" t="n">
        <f aca="false">central_SIPA_income!I38</f>
        <v>116352.567982106</v>
      </c>
      <c r="G45" s="8" t="n">
        <f aca="false">E45-F45*0.7</f>
        <v>20091712.5849657</v>
      </c>
      <c r="H45" s="8"/>
      <c r="I45" s="8"/>
      <c r="J45" s="8" t="n">
        <f aca="false">G45*3.8235866717</f>
        <v>76822404.4515021</v>
      </c>
      <c r="K45" s="6"/>
      <c r="L45" s="8"/>
      <c r="M45" s="8" t="n">
        <f aca="false">F45*2.511711692</f>
        <v>292244.10539488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central_SIPA_income!B39</f>
        <v>23286187.588704</v>
      </c>
      <c r="F46" s="157" t="n">
        <f aca="false">central_SIPA_income!I39</f>
        <v>115837.896820022</v>
      </c>
      <c r="G46" s="67" t="n">
        <f aca="false">E46-F46*0.7</f>
        <v>23205101.0609299</v>
      </c>
      <c r="H46" s="67"/>
      <c r="I46" s="67"/>
      <c r="J46" s="67" t="n">
        <f aca="false">G46*3.8235866717</f>
        <v>88726715.1320233</v>
      </c>
      <c r="K46" s="9"/>
      <c r="L46" s="67"/>
      <c r="M46" s="67" t="n">
        <f aca="false">F46*2.511711692</f>
        <v>290951.399819539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central_SIPA_income!B40</f>
        <v>20372261.203653</v>
      </c>
      <c r="F47" s="157" t="n">
        <f aca="false">central_SIPA_income!I40</f>
        <v>121551.868223872</v>
      </c>
      <c r="G47" s="67" t="n">
        <f aca="false">E47-F47*0.7</f>
        <v>20287174.8958962</v>
      </c>
      <c r="H47" s="67"/>
      <c r="I47" s="67"/>
      <c r="J47" s="67" t="n">
        <f aca="false">G47*3.8235866717</f>
        <v>77569771.5383957</v>
      </c>
      <c r="K47" s="9"/>
      <c r="L47" s="67"/>
      <c r="M47" s="67" t="n">
        <f aca="false">F47*2.511711692</f>
        <v>305303.248602343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central_SIPA_income!B41</f>
        <v>23694384.2908704</v>
      </c>
      <c r="F48" s="157" t="n">
        <f aca="false">central_SIPA_income!I41</f>
        <v>123967.701998018</v>
      </c>
      <c r="G48" s="67" t="n">
        <f aca="false">E48-F48*0.7</f>
        <v>23607606.8994717</v>
      </c>
      <c r="H48" s="67"/>
      <c r="I48" s="67"/>
      <c r="J48" s="67" t="n">
        <f aca="false">G48*3.8235866717</f>
        <v>90265731.0915531</v>
      </c>
      <c r="K48" s="9"/>
      <c r="L48" s="67"/>
      <c r="M48" s="67" t="n">
        <f aca="false">F48*2.511711692</f>
        <v>311371.126538793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central_SIPA_income!B42</f>
        <v>20963504.9169258</v>
      </c>
      <c r="F49" s="155" t="n">
        <f aca="false">central_SIPA_income!I42</f>
        <v>121714.920610939</v>
      </c>
      <c r="G49" s="8" t="n">
        <f aca="false">E49-F49*0.7</f>
        <v>20878304.4724982</v>
      </c>
      <c r="H49" s="8"/>
      <c r="I49" s="8"/>
      <c r="J49" s="8" t="n">
        <f aca="false">G49*3.8235866717</f>
        <v>79830006.7087386</v>
      </c>
      <c r="K49" s="6"/>
      <c r="L49" s="8"/>
      <c r="M49" s="8" t="n">
        <f aca="false">F49*2.511711692</f>
        <v>305712.789189347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central_SIPA_income!B43</f>
        <v>24672902.751107</v>
      </c>
      <c r="F50" s="157" t="n">
        <f aca="false">central_SIPA_income!I43</f>
        <v>117606.108489984</v>
      </c>
      <c r="G50" s="67" t="n">
        <f aca="false">E50-F50*0.7</f>
        <v>24590578.475164</v>
      </c>
      <c r="H50" s="67"/>
      <c r="I50" s="67"/>
      <c r="J50" s="67" t="n">
        <f aca="false">G50*3.8235866717</f>
        <v>94024208.1070302</v>
      </c>
      <c r="K50" s="9"/>
      <c r="L50" s="67"/>
      <c r="M50" s="67" t="n">
        <f aca="false">F50*2.511711692</f>
        <v>295392.637744914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central_SIPA_income!B44</f>
        <v>21731217.3940241</v>
      </c>
      <c r="F51" s="157" t="n">
        <f aca="false">central_SIPA_income!I44</f>
        <v>120842.027470817</v>
      </c>
      <c r="G51" s="67" t="n">
        <f aca="false">E51-F51*0.7</f>
        <v>21646627.9747945</v>
      </c>
      <c r="H51" s="67"/>
      <c r="I51" s="67"/>
      <c r="J51" s="67" t="n">
        <f aca="false">G51*3.8235866717</f>
        <v>82767758.2116726</v>
      </c>
      <c r="K51" s="9"/>
      <c r="L51" s="67"/>
      <c r="M51" s="67" t="n">
        <f aca="false">F51*2.511711692</f>
        <v>303520.333283436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central_SIPA_income!B45</f>
        <v>24949288.2703833</v>
      </c>
      <c r="F52" s="157" t="n">
        <f aca="false">central_SIPA_income!I45</f>
        <v>124659.105161351</v>
      </c>
      <c r="G52" s="67" t="n">
        <f aca="false">E52-F52*0.7</f>
        <v>24862026.8967704</v>
      </c>
      <c r="H52" s="67"/>
      <c r="I52" s="67"/>
      <c r="J52" s="67" t="n">
        <f aca="false">G52*3.8235866717</f>
        <v>95062114.6739382</v>
      </c>
      <c r="K52" s="9"/>
      <c r="L52" s="67"/>
      <c r="M52" s="67" t="n">
        <f aca="false">F52*2.511711692</f>
        <v>313107.731948023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central_SIPA_income!B46</f>
        <v>21966511.8567299</v>
      </c>
      <c r="F53" s="155" t="n">
        <f aca="false">central_SIPA_income!I46</f>
        <v>121624.685753359</v>
      </c>
      <c r="G53" s="8" t="n">
        <f aca="false">E53-F53*0.7</f>
        <v>21881374.5767025</v>
      </c>
      <c r="H53" s="8"/>
      <c r="I53" s="8"/>
      <c r="J53" s="8" t="n">
        <f aca="false">G53*3.8235866717</f>
        <v>83665332.1899549</v>
      </c>
      <c r="K53" s="6"/>
      <c r="L53" s="8"/>
      <c r="M53" s="8" t="n">
        <f aca="false">F53*2.511711692</f>
        <v>305486.145242538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central_SIPA_income!B47</f>
        <v>25519044.3286377</v>
      </c>
      <c r="F54" s="157" t="n">
        <f aca="false">central_SIPA_income!I47</f>
        <v>121593.033486151</v>
      </c>
      <c r="G54" s="67" t="n">
        <f aca="false">E54-F54*0.7</f>
        <v>25433929.2051974</v>
      </c>
      <c r="H54" s="67"/>
      <c r="I54" s="67"/>
      <c r="J54" s="67" t="n">
        <f aca="false">G54*3.8235866717</f>
        <v>97248832.717954</v>
      </c>
      <c r="K54" s="9"/>
      <c r="L54" s="67"/>
      <c r="M54" s="67" t="n">
        <f aca="false">F54*2.511711692</f>
        <v>305406.643872913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central_SIPA_income!B48</f>
        <v>22279778.3990507</v>
      </c>
      <c r="F55" s="157" t="n">
        <f aca="false">central_SIPA_income!I48</f>
        <v>122178.423698159</v>
      </c>
      <c r="G55" s="67" t="n">
        <f aca="false">E55-F55*0.7</f>
        <v>22194253.502462</v>
      </c>
      <c r="H55" s="67"/>
      <c r="I55" s="67"/>
      <c r="J55" s="67" t="n">
        <f aca="false">G55*3.8235866717</f>
        <v>84861651.8803447</v>
      </c>
      <c r="K55" s="9"/>
      <c r="L55" s="67"/>
      <c r="M55" s="67" t="n">
        <f aca="false">F55*2.511711692</f>
        <v>306876.975312796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central_SIPA_income!B49</f>
        <v>25638892.5601049</v>
      </c>
      <c r="F56" s="157" t="n">
        <f aca="false">central_SIPA_income!I49</f>
        <v>126252.72590869</v>
      </c>
      <c r="G56" s="67" t="n">
        <f aca="false">E56-F56*0.7</f>
        <v>25550515.6519688</v>
      </c>
      <c r="H56" s="67"/>
      <c r="I56" s="67"/>
      <c r="J56" s="67" t="n">
        <f aca="false">G56*3.8235866717</f>
        <v>97694611.10193</v>
      </c>
      <c r="K56" s="9"/>
      <c r="L56" s="67"/>
      <c r="M56" s="67" t="n">
        <f aca="false">F56*2.511711692</f>
        <v>317110.447811728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central_SIPA_income!B50</f>
        <v>22540880.825478</v>
      </c>
      <c r="F57" s="155" t="n">
        <f aca="false">central_SIPA_income!I50</f>
        <v>124525.804815547</v>
      </c>
      <c r="G57" s="8" t="n">
        <f aca="false">E57-F57*0.7</f>
        <v>22453712.7621071</v>
      </c>
      <c r="H57" s="8"/>
      <c r="I57" s="8"/>
      <c r="J57" s="8" t="n">
        <f aca="false">G57*3.8235866717</f>
        <v>85853716.8473729</v>
      </c>
      <c r="K57" s="6"/>
      <c r="L57" s="8"/>
      <c r="M57" s="8" t="n">
        <f aca="false">F57*2.511711692</f>
        <v>312772.919910919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central_SIPA_income!B51</f>
        <v>26218639.6680821</v>
      </c>
      <c r="F58" s="157" t="n">
        <f aca="false">central_SIPA_income!I51</f>
        <v>123557.5636037</v>
      </c>
      <c r="G58" s="67" t="n">
        <f aca="false">E58-F58*0.7</f>
        <v>26132149.3735595</v>
      </c>
      <c r="H58" s="67"/>
      <c r="I58" s="67"/>
      <c r="J58" s="67" t="n">
        <f aca="false">G58*3.8235866717</f>
        <v>99918538.0476155</v>
      </c>
      <c r="K58" s="9"/>
      <c r="L58" s="67"/>
      <c r="M58" s="67" t="n">
        <f aca="false">F58*2.511711692</f>
        <v>310340.977138446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central_SIPA_income!B52</f>
        <v>23133460.5897371</v>
      </c>
      <c r="F59" s="157" t="n">
        <f aca="false">central_SIPA_income!I52</f>
        <v>125340.833583574</v>
      </c>
      <c r="G59" s="67" t="n">
        <f aca="false">E59-F59*0.7</f>
        <v>23045722.0062286</v>
      </c>
      <c r="H59" s="67"/>
      <c r="I59" s="67"/>
      <c r="J59" s="67" t="n">
        <f aca="false">G59*3.8235866717</f>
        <v>88117315.5027189</v>
      </c>
      <c r="K59" s="9"/>
      <c r="L59" s="67"/>
      <c r="M59" s="67" t="n">
        <f aca="false">F59*2.511711692</f>
        <v>314820.037196888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central_SIPA_income!B53</f>
        <v>26718920.7981155</v>
      </c>
      <c r="F60" s="157" t="n">
        <f aca="false">central_SIPA_income!I53</f>
        <v>127860.128456386</v>
      </c>
      <c r="G60" s="67" t="n">
        <f aca="false">E60-F60*0.7</f>
        <v>26629418.708196</v>
      </c>
      <c r="H60" s="67"/>
      <c r="I60" s="67"/>
      <c r="J60" s="67" t="n">
        <f aca="false">G60*3.8235866717</f>
        <v>101819890.447777</v>
      </c>
      <c r="K60" s="9"/>
      <c r="L60" s="67"/>
      <c r="M60" s="67" t="n">
        <f aca="false">F60*2.511711692</f>
        <v>321147.779584526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central_SIPA_income!B54</f>
        <v>23641783.6460527</v>
      </c>
      <c r="F61" s="155" t="n">
        <f aca="false">central_SIPA_income!I54</f>
        <v>127324.111057581</v>
      </c>
      <c r="G61" s="8" t="n">
        <f aca="false">E61-F61*0.7</f>
        <v>23552656.7683124</v>
      </c>
      <c r="H61" s="8"/>
      <c r="I61" s="8"/>
      <c r="J61" s="8" t="n">
        <f aca="false">G61*3.8235866717</f>
        <v>90055624.5024442</v>
      </c>
      <c r="K61" s="6"/>
      <c r="L61" s="8"/>
      <c r="M61" s="8" t="n">
        <f aca="false">F61*2.511711692</f>
        <v>319801.458416832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central_SIPA_income!B55</f>
        <v>27253957.6087561</v>
      </c>
      <c r="F62" s="157" t="n">
        <f aca="false">central_SIPA_income!I55</f>
        <v>133320.613634022</v>
      </c>
      <c r="G62" s="67" t="n">
        <f aca="false">E62-F62*0.7</f>
        <v>27160633.1792123</v>
      </c>
      <c r="H62" s="67"/>
      <c r="I62" s="67"/>
      <c r="J62" s="67" t="n">
        <f aca="false">G62*3.8235866717</f>
        <v>103851035.018969</v>
      </c>
      <c r="K62" s="9"/>
      <c r="L62" s="67"/>
      <c r="M62" s="67" t="n">
        <f aca="false">F62*2.511711692</f>
        <v>334862.944049188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central_SIPA_income!B56</f>
        <v>23988788.9559446</v>
      </c>
      <c r="F63" s="157" t="n">
        <f aca="false">central_SIPA_income!I56</f>
        <v>129799.880542122</v>
      </c>
      <c r="G63" s="67" t="n">
        <f aca="false">E63-F63*0.7</f>
        <v>23897929.0395651</v>
      </c>
      <c r="H63" s="67"/>
      <c r="I63" s="67"/>
      <c r="J63" s="67" t="n">
        <f aca="false">G63*3.8235866717</f>
        <v>91375802.9569137</v>
      </c>
      <c r="K63" s="9"/>
      <c r="L63" s="67"/>
      <c r="M63" s="67" t="n">
        <f aca="false">F63*2.511711692</f>
        <v>326019.877577852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central_SIPA_income!B57</f>
        <v>27634671.0793702</v>
      </c>
      <c r="F64" s="157" t="n">
        <f aca="false">central_SIPA_income!I57</f>
        <v>127389.509448761</v>
      </c>
      <c r="G64" s="67" t="n">
        <f aca="false">E64-F64*0.7</f>
        <v>27545498.4227561</v>
      </c>
      <c r="H64" s="67"/>
      <c r="I64" s="67"/>
      <c r="J64" s="67" t="n">
        <f aca="false">G64*3.8235866717</f>
        <v>105322600.634584</v>
      </c>
      <c r="K64" s="9"/>
      <c r="L64" s="67"/>
      <c r="M64" s="67" t="n">
        <f aca="false">F64*2.511711692</f>
        <v>319965.720320598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central_SIPA_income!B58</f>
        <v>24259924.2845173</v>
      </c>
      <c r="F65" s="155" t="n">
        <f aca="false">central_SIPA_income!I58</f>
        <v>126632.360594392</v>
      </c>
      <c r="G65" s="8" t="n">
        <f aca="false">E65-F65*0.7</f>
        <v>24171281.6321012</v>
      </c>
      <c r="H65" s="8"/>
      <c r="I65" s="8"/>
      <c r="J65" s="8" t="n">
        <f aca="false">G65*3.8235866717</f>
        <v>92420990.2864091</v>
      </c>
      <c r="K65" s="6"/>
      <c r="L65" s="8"/>
      <c r="M65" s="8" t="n">
        <f aca="false">F65*2.511711692</f>
        <v>318063.980690493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central_SIPA_income!B59</f>
        <v>27914652.3376908</v>
      </c>
      <c r="F66" s="157" t="n">
        <f aca="false">central_SIPA_income!I59</f>
        <v>125504.297342693</v>
      </c>
      <c r="G66" s="67" t="n">
        <f aca="false">E66-F66*0.7</f>
        <v>27826799.3295509</v>
      </c>
      <c r="H66" s="67"/>
      <c r="I66" s="67"/>
      <c r="J66" s="67" t="n">
        <f aca="false">G66*3.8235866717</f>
        <v>106398179.032541</v>
      </c>
      <c r="K66" s="9"/>
      <c r="L66" s="67"/>
      <c r="M66" s="67" t="n">
        <f aca="false">F66*2.511711692</f>
        <v>315230.611031886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central_SIPA_income!B60</f>
        <v>24812413.4006624</v>
      </c>
      <c r="F67" s="157" t="n">
        <f aca="false">central_SIPA_income!I60</f>
        <v>127587.685028392</v>
      </c>
      <c r="G67" s="67" t="n">
        <f aca="false">E67-F67*0.7</f>
        <v>24723102.0211426</v>
      </c>
      <c r="H67" s="67"/>
      <c r="I67" s="67"/>
      <c r="J67" s="67" t="n">
        <f aca="false">G67*3.8235866717</f>
        <v>94530923.3711201</v>
      </c>
      <c r="K67" s="9"/>
      <c r="L67" s="67"/>
      <c r="M67" s="67" t="n">
        <f aca="false">F67*2.511711692</f>
        <v>320463.480241025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central_SIPA_income!B61</f>
        <v>28462717.6944582</v>
      </c>
      <c r="F68" s="157" t="n">
        <f aca="false">central_SIPA_income!I61</f>
        <v>130608.510884118</v>
      </c>
      <c r="G68" s="67" t="n">
        <f aca="false">E68-F68*0.7</f>
        <v>28371291.7368393</v>
      </c>
      <c r="H68" s="67"/>
      <c r="I68" s="67"/>
      <c r="J68" s="67" t="n">
        <f aca="false">G68*3.8235866717</f>
        <v>108480092.943891</v>
      </c>
      <c r="K68" s="9"/>
      <c r="L68" s="67"/>
      <c r="M68" s="67" t="n">
        <f aca="false">F68*2.511711692</f>
        <v>328050.92386235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central_SIPA_income!B62</f>
        <v>24921712.4196286</v>
      </c>
      <c r="F69" s="155" t="n">
        <f aca="false">central_SIPA_income!I62</f>
        <v>129079.533387795</v>
      </c>
      <c r="G69" s="8" t="n">
        <f aca="false">E69-F69*0.7</f>
        <v>24831356.7462571</v>
      </c>
      <c r="H69" s="8"/>
      <c r="I69" s="8"/>
      <c r="J69" s="8" t="n">
        <f aca="false">G69*3.8235866717</f>
        <v>94944844.6952166</v>
      </c>
      <c r="K69" s="6"/>
      <c r="L69" s="8"/>
      <c r="M69" s="8" t="n">
        <f aca="false">F69*2.511711692</f>
        <v>324210.573208029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central_SIPA_income!B63</f>
        <v>28897450.0413895</v>
      </c>
      <c r="F70" s="157" t="n">
        <f aca="false">central_SIPA_income!I63</f>
        <v>125567.407172452</v>
      </c>
      <c r="G70" s="67" t="n">
        <f aca="false">E70-F70*0.7</f>
        <v>28809552.8563688</v>
      </c>
      <c r="H70" s="67"/>
      <c r="I70" s="67"/>
      <c r="J70" s="67" t="n">
        <f aca="false">G70*3.8235866717</f>
        <v>110155822.319248</v>
      </c>
      <c r="K70" s="9"/>
      <c r="L70" s="67"/>
      <c r="M70" s="67" t="n">
        <f aca="false">F70*2.511711692</f>
        <v>315389.124729172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central_SIPA_income!B64</f>
        <v>25257186.9034378</v>
      </c>
      <c r="F71" s="157" t="n">
        <f aca="false">central_SIPA_income!I64</f>
        <v>124366.67852805</v>
      </c>
      <c r="G71" s="67" t="n">
        <f aca="false">E71-F71*0.7</f>
        <v>25170130.2284682</v>
      </c>
      <c r="H71" s="67"/>
      <c r="I71" s="67"/>
      <c r="J71" s="67" t="n">
        <f aca="false">G71*3.8235866717</f>
        <v>96240174.4665241</v>
      </c>
      <c r="K71" s="9"/>
      <c r="L71" s="67"/>
      <c r="M71" s="67" t="n">
        <f aca="false">F71*2.511711692</f>
        <v>312373.240554107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central_SIPA_income!B65</f>
        <v>29079903.1690068</v>
      </c>
      <c r="F72" s="157" t="n">
        <f aca="false">central_SIPA_income!I65</f>
        <v>128777.873157882</v>
      </c>
      <c r="G72" s="67" t="n">
        <f aca="false">E72-F72*0.7</f>
        <v>28989758.6577963</v>
      </c>
      <c r="H72" s="67"/>
      <c r="I72" s="67"/>
      <c r="J72" s="67" t="n">
        <f aca="false">G72*3.8235866717</f>
        <v>110844854.81975</v>
      </c>
      <c r="K72" s="9"/>
      <c r="L72" s="67"/>
      <c r="M72" s="67" t="n">
        <f aca="false">F72*2.511711692</f>
        <v>323452.889681544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central_SIPA_income!B66</f>
        <v>25611214.7518117</v>
      </c>
      <c r="F73" s="155" t="n">
        <f aca="false">central_SIPA_income!I66</f>
        <v>131825.028030455</v>
      </c>
      <c r="G73" s="8" t="n">
        <f aca="false">E73-F73*0.7</f>
        <v>25518937.2321904</v>
      </c>
      <c r="H73" s="8"/>
      <c r="I73" s="8"/>
      <c r="J73" s="8" t="n">
        <f aca="false">G73*3.8235866717</f>
        <v>97573868.2769521</v>
      </c>
      <c r="K73" s="6"/>
      <c r="L73" s="8"/>
      <c r="M73" s="8" t="n">
        <f aca="false">F73*2.511711692</f>
        <v>331106.464202321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central_SIPA_income!B67</f>
        <v>29609359.4944405</v>
      </c>
      <c r="F74" s="157" t="n">
        <f aca="false">central_SIPA_income!I67</f>
        <v>132324.917911734</v>
      </c>
      <c r="G74" s="67" t="n">
        <f aca="false">E74-F74*0.7</f>
        <v>29516732.0519023</v>
      </c>
      <c r="H74" s="67"/>
      <c r="I74" s="67"/>
      <c r="J74" s="67" t="n">
        <f aca="false">G74*3.8235866717</f>
        <v>112859783.265794</v>
      </c>
      <c r="K74" s="9"/>
      <c r="L74" s="67"/>
      <c r="M74" s="67" t="n">
        <f aca="false">F74*2.511711692</f>
        <v>332362.043461842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central_SIPA_income!B68</f>
        <v>25976498.6873893</v>
      </c>
      <c r="F75" s="157" t="n">
        <f aca="false">central_SIPA_income!I68</f>
        <v>134628.697790042</v>
      </c>
      <c r="G75" s="67" t="n">
        <f aca="false">E75-F75*0.7</f>
        <v>25882258.5989363</v>
      </c>
      <c r="H75" s="67"/>
      <c r="I75" s="67"/>
      <c r="J75" s="67" t="n">
        <f aca="false">G75*3.8235866717</f>
        <v>98963059.0123855</v>
      </c>
      <c r="K75" s="9"/>
      <c r="L75" s="67"/>
      <c r="M75" s="67" t="n">
        <f aca="false">F75*2.511711692</f>
        <v>338148.474317982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central_SIPA_income!B69</f>
        <v>29884122.4304677</v>
      </c>
      <c r="F76" s="157" t="n">
        <f aca="false">central_SIPA_income!I69</f>
        <v>138391.859684841</v>
      </c>
      <c r="G76" s="67" t="n">
        <f aca="false">E76-F76*0.7</f>
        <v>29787248.1286883</v>
      </c>
      <c r="H76" s="67"/>
      <c r="I76" s="67"/>
      <c r="J76" s="67" t="n">
        <f aca="false">G76*3.8235866717</f>
        <v>113894124.931473</v>
      </c>
      <c r="K76" s="9"/>
      <c r="L76" s="67"/>
      <c r="M76" s="67" t="n">
        <f aca="false">F76*2.511711692</f>
        <v>347600.45204804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central_SIPA_income!B70</f>
        <v>26296996.7707503</v>
      </c>
      <c r="F77" s="155" t="n">
        <f aca="false">central_SIPA_income!I70</f>
        <v>133450.965901172</v>
      </c>
      <c r="G77" s="8" t="n">
        <f aca="false">E77-F77*0.7</f>
        <v>26203581.0946195</v>
      </c>
      <c r="H77" s="8"/>
      <c r="I77" s="8"/>
      <c r="J77" s="8" t="n">
        <f aca="false">G77*3.8235866717</f>
        <v>100191663.424197</v>
      </c>
      <c r="K77" s="6"/>
      <c r="L77" s="8"/>
      <c r="M77" s="8" t="n">
        <f aca="false">F77*2.511711692</f>
        <v>335190.351362666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central_SIPA_income!B71</f>
        <v>30377449.9550568</v>
      </c>
      <c r="F78" s="157" t="n">
        <f aca="false">central_SIPA_income!I71</f>
        <v>138292.851362236</v>
      </c>
      <c r="G78" s="67" t="n">
        <f aca="false">E78-F78*0.7</f>
        <v>30280644.9591032</v>
      </c>
      <c r="H78" s="67"/>
      <c r="I78" s="67"/>
      <c r="J78" s="67" t="n">
        <f aca="false">G78*3.8235866717</f>
        <v>115780670.476107</v>
      </c>
      <c r="K78" s="9"/>
      <c r="L78" s="67"/>
      <c r="M78" s="67" t="n">
        <f aca="false">F78*2.511711692</f>
        <v>347351.771686547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central_SIPA_income!B72</f>
        <v>26600337.1743317</v>
      </c>
      <c r="F79" s="157" t="n">
        <f aca="false">central_SIPA_income!I72</f>
        <v>136358.176023363</v>
      </c>
      <c r="G79" s="67" t="n">
        <f aca="false">E79-F79*0.7</f>
        <v>26504886.4511153</v>
      </c>
      <c r="H79" s="67"/>
      <c r="I79" s="67"/>
      <c r="J79" s="67" t="n">
        <f aca="false">G79*3.8235866717</f>
        <v>101343730.569406</v>
      </c>
      <c r="K79" s="9"/>
      <c r="L79" s="67"/>
      <c r="M79" s="67" t="n">
        <f aca="false">F79*2.511711692</f>
        <v>342492.425017674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central_SIPA_income!B73</f>
        <v>30710743.324048</v>
      </c>
      <c r="F80" s="157" t="n">
        <f aca="false">central_SIPA_income!I73</f>
        <v>134590.599640018</v>
      </c>
      <c r="G80" s="67" t="n">
        <f aca="false">E80-F80*0.7</f>
        <v>30616529.9043</v>
      </c>
      <c r="H80" s="67"/>
      <c r="I80" s="67"/>
      <c r="J80" s="67" t="n">
        <f aca="false">G80*3.8235866717</f>
        <v>117064955.675786</v>
      </c>
      <c r="K80" s="9"/>
      <c r="L80" s="67"/>
      <c r="M80" s="67" t="n">
        <f aca="false">F80*2.511711692</f>
        <v>338052.782749123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central_SIPA_income!B74</f>
        <v>26907946.2868111</v>
      </c>
      <c r="F81" s="155" t="n">
        <f aca="false">central_SIPA_income!I74</f>
        <v>139187.757764753</v>
      </c>
      <c r="G81" s="8" t="n">
        <f aca="false">E81-F81*0.7</f>
        <v>26810514.8563758</v>
      </c>
      <c r="H81" s="8"/>
      <c r="I81" s="8"/>
      <c r="J81" s="8" t="n">
        <f aca="false">G81*3.8235866717</f>
        <v>102512327.266253</v>
      </c>
      <c r="K81" s="6"/>
      <c r="L81" s="8"/>
      <c r="M81" s="8" t="n">
        <f aca="false">F81*2.511711692</f>
        <v>349599.518560994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central_SIPA_income!B75</f>
        <v>31036334.0476302</v>
      </c>
      <c r="F82" s="157" t="n">
        <f aca="false">central_SIPA_income!I75</f>
        <v>142407.765829329</v>
      </c>
      <c r="G82" s="67" t="n">
        <f aca="false">E82-F82*0.7</f>
        <v>30936648.6115497</v>
      </c>
      <c r="H82" s="67"/>
      <c r="I82" s="67"/>
      <c r="J82" s="67" t="n">
        <f aca="false">G82*3.8235866717</f>
        <v>118288957.298188</v>
      </c>
      <c r="K82" s="9"/>
      <c r="L82" s="67"/>
      <c r="M82" s="67" t="n">
        <f aca="false">F82*2.511711692</f>
        <v>357687.250465124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central_SIPA_income!B76</f>
        <v>27434677.4087667</v>
      </c>
      <c r="F83" s="157" t="n">
        <f aca="false">central_SIPA_income!I76</f>
        <v>142993.236247993</v>
      </c>
      <c r="G83" s="67" t="n">
        <f aca="false">E83-F83*0.7</f>
        <v>27334582.1433931</v>
      </c>
      <c r="H83" s="67"/>
      <c r="I83" s="67"/>
      <c r="J83" s="67" t="n">
        <f aca="false">G83*3.8235866717</f>
        <v>104516143.959967</v>
      </c>
      <c r="K83" s="9"/>
      <c r="L83" s="67"/>
      <c r="M83" s="67" t="n">
        <f aca="false">F83*2.511711692</f>
        <v>359157.783361002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central_SIPA_income!B77</f>
        <v>31623504.7245271</v>
      </c>
      <c r="F84" s="157" t="n">
        <f aca="false">central_SIPA_income!I77</f>
        <v>144329.740487846</v>
      </c>
      <c r="G84" s="67" t="n">
        <f aca="false">E84-F84*0.7</f>
        <v>31522473.9061856</v>
      </c>
      <c r="H84" s="67"/>
      <c r="I84" s="67"/>
      <c r="J84" s="67" t="n">
        <f aca="false">G84*3.8235866717</f>
        <v>120528911.086702</v>
      </c>
      <c r="K84" s="9"/>
      <c r="L84" s="67"/>
      <c r="M84" s="67" t="n">
        <f aca="false">F84*2.511711692</f>
        <v>362514.696686648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central_SIPA_income!B78</f>
        <v>27694546.5411254</v>
      </c>
      <c r="F85" s="155" t="n">
        <f aca="false">central_SIPA_income!I78</f>
        <v>147481.584506725</v>
      </c>
      <c r="G85" s="8" t="n">
        <f aca="false">E85-F85*0.7</f>
        <v>27591309.4319706</v>
      </c>
      <c r="H85" s="8"/>
      <c r="I85" s="8"/>
      <c r="J85" s="8" t="n">
        <f aca="false">G85*3.8235866717</f>
        <v>105497762.998833</v>
      </c>
      <c r="K85" s="6"/>
      <c r="L85" s="8"/>
      <c r="M85" s="8" t="n">
        <f aca="false">F85*2.511711692</f>
        <v>370431.220160227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central_SIPA_income!B79</f>
        <v>31931297.8144428</v>
      </c>
      <c r="F86" s="157" t="n">
        <f aca="false">central_SIPA_income!I79</f>
        <v>145760.591470827</v>
      </c>
      <c r="G86" s="67" t="n">
        <f aca="false">E86-F86*0.7</f>
        <v>31829265.4004132</v>
      </c>
      <c r="H86" s="67"/>
      <c r="I86" s="67"/>
      <c r="J86" s="67" t="n">
        <f aca="false">G86*3.8235866717</f>
        <v>121701954.955022</v>
      </c>
      <c r="K86" s="9"/>
      <c r="L86" s="67"/>
      <c r="M86" s="67" t="n">
        <f aca="false">F86*2.511711692</f>
        <v>366108.581830111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central_SIPA_income!B80</f>
        <v>28084177.7775397</v>
      </c>
      <c r="F87" s="157" t="n">
        <f aca="false">central_SIPA_income!I80</f>
        <v>140984.579395661</v>
      </c>
      <c r="G87" s="67" t="n">
        <f aca="false">E87-F87*0.7</f>
        <v>27985488.5719628</v>
      </c>
      <c r="H87" s="67"/>
      <c r="I87" s="67"/>
      <c r="J87" s="67" t="n">
        <f aca="false">G87*3.8235866717</f>
        <v>107004941.104769</v>
      </c>
      <c r="K87" s="9"/>
      <c r="L87" s="67"/>
      <c r="M87" s="67" t="n">
        <f aca="false">F87*2.511711692</f>
        <v>354112.616459784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central_SIPA_income!B81</f>
        <v>32206790.6768296</v>
      </c>
      <c r="F88" s="157" t="n">
        <f aca="false">central_SIPA_income!I81</f>
        <v>142006.496691756</v>
      </c>
      <c r="G88" s="67" t="n">
        <f aca="false">E88-F88*0.7</f>
        <v>32107386.1291454</v>
      </c>
      <c r="H88" s="67"/>
      <c r="I88" s="67"/>
      <c r="J88" s="67" t="n">
        <f aca="false">G88*3.8235866717</f>
        <v>122765373.666526</v>
      </c>
      <c r="K88" s="9"/>
      <c r="L88" s="67"/>
      <c r="M88" s="67" t="n">
        <f aca="false">F88*2.511711692</f>
        <v>356679.378080643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central_SIPA_income!B82</f>
        <v>28346085.8159974</v>
      </c>
      <c r="F89" s="155" t="n">
        <f aca="false">central_SIPA_income!I82</f>
        <v>140153.033574927</v>
      </c>
      <c r="G89" s="8" t="n">
        <f aca="false">E89-F89*0.7</f>
        <v>28247978.6924949</v>
      </c>
      <c r="H89" s="8"/>
      <c r="I89" s="8"/>
      <c r="J89" s="8" t="n">
        <f aca="false">G89*3.8235866717</f>
        <v>108008594.831089</v>
      </c>
      <c r="K89" s="6"/>
      <c r="L89" s="8"/>
      <c r="M89" s="8" t="n">
        <f aca="false">F89*2.511711692</f>
        <v>352024.013099412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central_SIPA_income!B83</f>
        <v>32749469.1633421</v>
      </c>
      <c r="F90" s="157" t="n">
        <f aca="false">central_SIPA_income!I83</f>
        <v>140188.203781967</v>
      </c>
      <c r="G90" s="67" t="n">
        <f aca="false">E90-F90*0.7</f>
        <v>32651337.4206947</v>
      </c>
      <c r="H90" s="67"/>
      <c r="I90" s="67"/>
      <c r="J90" s="67" t="n">
        <f aca="false">G90*3.8235866717</f>
        <v>124845218.574948</v>
      </c>
      <c r="K90" s="9"/>
      <c r="L90" s="67"/>
      <c r="M90" s="67" t="n">
        <f aca="false">F90*2.511711692</f>
        <v>352112.350519646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central_SIPA_income!B84</f>
        <v>28757425.7135186</v>
      </c>
      <c r="F91" s="157" t="n">
        <f aca="false">central_SIPA_income!I84</f>
        <v>142842.04938707</v>
      </c>
      <c r="G91" s="67" t="n">
        <f aca="false">E91-F91*0.7</f>
        <v>28657436.2789476</v>
      </c>
      <c r="H91" s="67"/>
      <c r="I91" s="67"/>
      <c r="J91" s="67" t="n">
        <f aca="false">G91*3.8235866717</f>
        <v>109574191.401276</v>
      </c>
      <c r="K91" s="9"/>
      <c r="L91" s="67"/>
      <c r="M91" s="67" t="n">
        <f aca="false">F91*2.511711692</f>
        <v>358778.045554744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central_SIPA_income!B85</f>
        <v>33044094.382671</v>
      </c>
      <c r="F92" s="157" t="n">
        <f aca="false">central_SIPA_income!I85</f>
        <v>143152.151008308</v>
      </c>
      <c r="G92" s="67" t="n">
        <f aca="false">E92-F92*0.7</f>
        <v>32943887.8769652</v>
      </c>
      <c r="H92" s="67"/>
      <c r="I92" s="67"/>
      <c r="J92" s="67" t="n">
        <f aca="false">G92*3.8235866717</f>
        <v>125963810.600343</v>
      </c>
      <c r="K92" s="9"/>
      <c r="L92" s="67"/>
      <c r="M92" s="67" t="n">
        <f aca="false">F92*2.511711692</f>
        <v>359556.931422516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central_SIPA_income!B86</f>
        <v>28948040.2930266</v>
      </c>
      <c r="F93" s="155" t="n">
        <f aca="false">central_SIPA_income!I86</f>
        <v>142966.035053634</v>
      </c>
      <c r="G93" s="8" t="n">
        <f aca="false">E93-F93*0.7</f>
        <v>28847964.0684891</v>
      </c>
      <c r="H93" s="8"/>
      <c r="I93" s="8"/>
      <c r="J93" s="8" t="n">
        <f aca="false">G93*3.8235866717</f>
        <v>110302690.917955</v>
      </c>
      <c r="K93" s="6"/>
      <c r="L93" s="8"/>
      <c r="M93" s="8" t="n">
        <f aca="false">F93*2.511711692</f>
        <v>359089.461803093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central_SIPA_income!B87</f>
        <v>33385418.6222024</v>
      </c>
      <c r="F94" s="157" t="n">
        <f aca="false">central_SIPA_income!I87</f>
        <v>139710.80175522</v>
      </c>
      <c r="G94" s="67" t="n">
        <f aca="false">E94-F94*0.7</f>
        <v>33287621.0609737</v>
      </c>
      <c r="H94" s="67"/>
      <c r="I94" s="67"/>
      <c r="J94" s="67" t="n">
        <f aca="false">G94*3.8235866717</f>
        <v>127278104.221339</v>
      </c>
      <c r="K94" s="9"/>
      <c r="L94" s="67"/>
      <c r="M94" s="67" t="n">
        <f aca="false">F94*2.511711692</f>
        <v>350913.25426728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central_SIPA_income!B88</f>
        <v>29324658.9741384</v>
      </c>
      <c r="F95" s="157" t="n">
        <f aca="false">central_SIPA_income!I88</f>
        <v>147137.058520964</v>
      </c>
      <c r="G95" s="67" t="n">
        <f aca="false">E95-F95*0.7</f>
        <v>29221663.0331737</v>
      </c>
      <c r="H95" s="67"/>
      <c r="I95" s="67"/>
      <c r="J95" s="67" t="n">
        <f aca="false">G95*3.8235866717</f>
        <v>111731561.298552</v>
      </c>
      <c r="K95" s="9"/>
      <c r="L95" s="67"/>
      <c r="M95" s="67" t="n">
        <f aca="false">F95*2.511711692</f>
        <v>369565.870213593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central_SIPA_income!B89</f>
        <v>33595913.7150863</v>
      </c>
      <c r="F96" s="157" t="n">
        <f aca="false">central_SIPA_income!I89</f>
        <v>145301.834512378</v>
      </c>
      <c r="G96" s="67" t="n">
        <f aca="false">E96-F96*0.7</f>
        <v>33494202.4309277</v>
      </c>
      <c r="H96" s="67"/>
      <c r="I96" s="67"/>
      <c r="J96" s="67" t="n">
        <f aca="false">G96*3.8235866717</f>
        <v>128067985.994117</v>
      </c>
      <c r="K96" s="9"/>
      <c r="L96" s="67"/>
      <c r="M96" s="67" t="n">
        <f aca="false">F96*2.511711692</f>
        <v>364956.316613788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central_SIPA_income!B90</f>
        <v>29445872.8381262</v>
      </c>
      <c r="F97" s="155" t="n">
        <f aca="false">central_SIPA_income!I90</f>
        <v>143053.075323916</v>
      </c>
      <c r="G97" s="8" t="n">
        <f aca="false">E97-F97*0.7</f>
        <v>29345735.6853994</v>
      </c>
      <c r="H97" s="8"/>
      <c r="I97" s="8"/>
      <c r="J97" s="8" t="n">
        <f aca="false">G97*3.8235866717</f>
        <v>112205963.837924</v>
      </c>
      <c r="K97" s="6"/>
      <c r="L97" s="8"/>
      <c r="M97" s="8" t="n">
        <f aca="false">F97*2.511711692</f>
        <v>359308.081867636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central_SIPA_income!B91</f>
        <v>34002511.2387502</v>
      </c>
      <c r="F98" s="157" t="n">
        <f aca="false">central_SIPA_income!I91</f>
        <v>147870.005337079</v>
      </c>
      <c r="G98" s="67" t="n">
        <f aca="false">E98-F98*0.7</f>
        <v>33899002.2350142</v>
      </c>
      <c r="H98" s="67"/>
      <c r="I98" s="67"/>
      <c r="J98" s="67" t="n">
        <f aca="false">G98*3.8235866717</f>
        <v>129615773.129729</v>
      </c>
      <c r="K98" s="9"/>
      <c r="L98" s="67"/>
      <c r="M98" s="67" t="n">
        <f aca="false">F98*2.511711692</f>
        <v>371406.821301244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central_SIPA_income!B92</f>
        <v>30072663.7725689</v>
      </c>
      <c r="F99" s="157" t="n">
        <f aca="false">central_SIPA_income!I92</f>
        <v>145215.291878794</v>
      </c>
      <c r="G99" s="67" t="n">
        <f aca="false">E99-F99*0.7</f>
        <v>29971013.0682537</v>
      </c>
      <c r="H99" s="67"/>
      <c r="I99" s="67"/>
      <c r="J99" s="67" t="n">
        <f aca="false">G99*3.8235866717</f>
        <v>114596766.105121</v>
      </c>
      <c r="K99" s="9"/>
      <c r="L99" s="67"/>
      <c r="M99" s="67" t="n">
        <f aca="false">F99*2.511711692</f>
        <v>364738.94646916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central_SIPA_income!B93</f>
        <v>34678226.0588666</v>
      </c>
      <c r="F100" s="157" t="n">
        <f aca="false">central_SIPA_income!I93</f>
        <v>144759.213094029</v>
      </c>
      <c r="G100" s="67" t="n">
        <f aca="false">E100-F100*0.7</f>
        <v>34576894.6097008</v>
      </c>
      <c r="H100" s="67"/>
      <c r="I100" s="67"/>
      <c r="J100" s="67" t="n">
        <f aca="false">G100*3.8235866717</f>
        <v>132207753.378428</v>
      </c>
      <c r="K100" s="9"/>
      <c r="L100" s="67"/>
      <c r="M100" s="67" t="n">
        <f aca="false">F100*2.511711692</f>
        <v>363593.408052993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central_SIPA_income!B94</f>
        <v>30412881.2731045</v>
      </c>
      <c r="F101" s="155" t="n">
        <f aca="false">central_SIPA_income!I94</f>
        <v>148257.229467945</v>
      </c>
      <c r="G101" s="8" t="n">
        <f aca="false">E101-F101*0.7</f>
        <v>30309101.212477</v>
      </c>
      <c r="H101" s="8"/>
      <c r="I101" s="8"/>
      <c r="J101" s="8" t="n">
        <f aca="false">G101*3.8235866717</f>
        <v>115889475.427233</v>
      </c>
      <c r="K101" s="6"/>
      <c r="L101" s="8"/>
      <c r="M101" s="8" t="n">
        <f aca="false">F101*2.511711692</f>
        <v>372379.416678164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central_SIPA_income!B95</f>
        <v>35010193.5268674</v>
      </c>
      <c r="F102" s="157" t="n">
        <f aca="false">central_SIPA_income!I95</f>
        <v>149103.718699057</v>
      </c>
      <c r="G102" s="67" t="n">
        <f aca="false">E102-F102*0.7</f>
        <v>34905820.9237781</v>
      </c>
      <c r="H102" s="67"/>
      <c r="I102" s="67"/>
      <c r="J102" s="67" t="n">
        <f aca="false">G102*3.8235866717</f>
        <v>133465431.648905</v>
      </c>
      <c r="K102" s="9"/>
      <c r="L102" s="67"/>
      <c r="M102" s="67" t="n">
        <f aca="false">F102*2.511711692</f>
        <v>374505.553577101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central_SIPA_income!B96</f>
        <v>30736278.1454322</v>
      </c>
      <c r="F103" s="157" t="n">
        <f aca="false">central_SIPA_income!I96</f>
        <v>145916.262481643</v>
      </c>
      <c r="G103" s="67" t="n">
        <f aca="false">E103-F103*0.7</f>
        <v>30634136.761695</v>
      </c>
      <c r="H103" s="67"/>
      <c r="I103" s="67"/>
      <c r="J103" s="67" t="n">
        <f aca="false">G103*3.8235866717</f>
        <v>117132277.021052</v>
      </c>
      <c r="K103" s="9"/>
      <c r="L103" s="67"/>
      <c r="M103" s="67" t="n">
        <f aca="false">F103*2.511711692</f>
        <v>366499.582528084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central_SIPA_income!B97</f>
        <v>35342729.0156663</v>
      </c>
      <c r="F104" s="157" t="n">
        <f aca="false">central_SIPA_income!I97</f>
        <v>147622.310123267</v>
      </c>
      <c r="G104" s="67" t="n">
        <f aca="false">E104-F104*0.7</f>
        <v>35239393.39858</v>
      </c>
      <c r="H104" s="67"/>
      <c r="I104" s="67"/>
      <c r="J104" s="67" t="n">
        <f aca="false">G104*3.8235866717</f>
        <v>134740874.917603</v>
      </c>
      <c r="K104" s="9"/>
      <c r="L104" s="67"/>
      <c r="M104" s="67" t="n">
        <f aca="false">F104*2.511711692</f>
        <v>370784.68233666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central_SIPA_income!B98</f>
        <v>31002410.4094378</v>
      </c>
      <c r="F105" s="155" t="n">
        <f aca="false">central_SIPA_income!I98</f>
        <v>152141.007318151</v>
      </c>
      <c r="G105" s="8" t="n">
        <f aca="false">E105-F105*0.7</f>
        <v>30895911.7043151</v>
      </c>
      <c r="H105" s="8"/>
      <c r="I105" s="8"/>
      <c r="J105" s="8" t="n">
        <f aca="false">G105*3.8235866717</f>
        <v>118133196.202639</v>
      </c>
      <c r="K105" s="6"/>
      <c r="L105" s="8"/>
      <c r="M105" s="8" t="n">
        <f aca="false">F105*2.511711692</f>
        <v>382134.346913658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central_SIPA_income!B99</f>
        <v>35653049.0782425</v>
      </c>
      <c r="F106" s="157" t="n">
        <f aca="false">central_SIPA_income!I99</f>
        <v>148375.307423131</v>
      </c>
      <c r="G106" s="67" t="n">
        <f aca="false">E106-F106*0.7</f>
        <v>35549186.3630463</v>
      </c>
      <c r="H106" s="67"/>
      <c r="I106" s="67"/>
      <c r="J106" s="67" t="n">
        <f aca="false">G106*3.8235866717</f>
        <v>135925395.167523</v>
      </c>
      <c r="K106" s="9"/>
      <c r="L106" s="67"/>
      <c r="M106" s="67" t="n">
        <f aca="false">F106*2.511711692</f>
        <v>372675.994458772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central_SIPA_income!B100</f>
        <v>31301293.2760545</v>
      </c>
      <c r="F107" s="157" t="n">
        <f aca="false">central_SIPA_income!I100</f>
        <v>152770.943937854</v>
      </c>
      <c r="G107" s="67" t="n">
        <f aca="false">E107-F107*0.7</f>
        <v>31194353.615298</v>
      </c>
      <c r="H107" s="67"/>
      <c r="I107" s="67"/>
      <c r="J107" s="67" t="n">
        <f aca="false">G107*3.8235866717</f>
        <v>119274314.71575</v>
      </c>
      <c r="K107" s="9"/>
      <c r="L107" s="67"/>
      <c r="M107" s="67" t="n">
        <f aca="false">F107*2.511711692</f>
        <v>383716.566086585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central_SIPA_income!B101</f>
        <v>35947090.31525</v>
      </c>
      <c r="F108" s="157" t="n">
        <f aca="false">central_SIPA_income!I101</f>
        <v>146634.535890608</v>
      </c>
      <c r="G108" s="67" t="n">
        <f aca="false">E108-F108*0.7</f>
        <v>35844446.1401266</v>
      </c>
      <c r="H108" s="67"/>
      <c r="I108" s="67"/>
      <c r="J108" s="67" t="n">
        <f aca="false">G108*3.8235866717</f>
        <v>137054346.515856</v>
      </c>
      <c r="K108" s="9"/>
      <c r="L108" s="67"/>
      <c r="M108" s="67" t="n">
        <f aca="false">F108*2.511711692</f>
        <v>368303.678247434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central_SIPA_income!B102</f>
        <v>31503256.6517547</v>
      </c>
      <c r="F109" s="155" t="n">
        <f aca="false">central_SIPA_income!I102</f>
        <v>147661.388644817</v>
      </c>
      <c r="G109" s="8" t="n">
        <f aca="false">E109-F109*0.7</f>
        <v>31399893.6797033</v>
      </c>
      <c r="H109" s="8"/>
      <c r="I109" s="8"/>
      <c r="J109" s="8" t="n">
        <f aca="false">G109*3.8235866717</f>
        <v>120060214.966511</v>
      </c>
      <c r="K109" s="6"/>
      <c r="L109" s="8"/>
      <c r="M109" s="8" t="n">
        <f aca="false">F109*2.511711692</f>
        <v>370882.836316143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central_SIPA_income!B103</f>
        <v>36255842.7966386</v>
      </c>
      <c r="F110" s="157" t="n">
        <f aca="false">central_SIPA_income!I103</f>
        <v>155446.698164294</v>
      </c>
      <c r="G110" s="67" t="n">
        <f aca="false">E110-F110*0.7</f>
        <v>36147030.1079236</v>
      </c>
      <c r="H110" s="67"/>
      <c r="I110" s="67"/>
      <c r="J110" s="67" t="n">
        <f aca="false">G110*3.8235866717</f>
        <v>138211302.542195</v>
      </c>
      <c r="K110" s="9"/>
      <c r="L110" s="67"/>
      <c r="M110" s="67" t="n">
        <f aca="false">F110*2.511711692</f>
        <v>390437.289262052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central_SIPA_income!B104</f>
        <v>31670038.7244513</v>
      </c>
      <c r="F111" s="157" t="n">
        <f aca="false">central_SIPA_income!I104</f>
        <v>150187.035272124</v>
      </c>
      <c r="G111" s="67" t="n">
        <f aca="false">E111-F111*0.7</f>
        <v>31564907.7997609</v>
      </c>
      <c r="H111" s="67"/>
      <c r="I111" s="67"/>
      <c r="J111" s="67" t="n">
        <f aca="false">G111*3.8235866717</f>
        <v>120691160.756605</v>
      </c>
      <c r="K111" s="9"/>
      <c r="L111" s="67"/>
      <c r="M111" s="67" t="n">
        <f aca="false">F111*2.511711692</f>
        <v>377226.53247981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central_SIPA_income!B105</f>
        <v>36432630.9266401</v>
      </c>
      <c r="F112" s="157" t="n">
        <f aca="false">central_SIPA_income!I105</f>
        <v>155541.261927434</v>
      </c>
      <c r="G112" s="67" t="n">
        <f aca="false">E112-F112*0.7</f>
        <v>36323752.0432909</v>
      </c>
      <c r="H112" s="67"/>
      <c r="I112" s="67"/>
      <c r="J112" s="67" t="n">
        <f aca="false">G112*3.8235866717</f>
        <v>138887014.178863</v>
      </c>
      <c r="K112" s="9"/>
      <c r="L112" s="67"/>
      <c r="M112" s="67" t="n">
        <f aca="false">F112*2.511711692</f>
        <v>390674.806171571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09375" defaultRowHeight="12.8" zeroHeight="false" outlineLevelRow="0" outlineLevelCol="0"/>
  <cols>
    <col collapsed="false" customWidth="true" hidden="false" outlineLevel="0" max="5" min="5" style="58" width="20.48"/>
    <col collapsed="false" customWidth="true" hidden="false" outlineLevel="0" max="6" min="6" style="58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197</v>
      </c>
      <c r="F1" s="162" t="s">
        <v>198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199</v>
      </c>
      <c r="B2" s="142" t="s">
        <v>169</v>
      </c>
      <c r="C2" s="142" t="s">
        <v>170</v>
      </c>
      <c r="D2" s="142" t="s">
        <v>200</v>
      </c>
      <c r="E2" s="144" t="s">
        <v>201</v>
      </c>
      <c r="F2" s="144" t="s">
        <v>202</v>
      </c>
      <c r="G2" s="142" t="s">
        <v>203</v>
      </c>
      <c r="H2" s="142" t="s">
        <v>204</v>
      </c>
      <c r="I2" s="142" t="s">
        <v>205</v>
      </c>
      <c r="J2" s="142" t="s">
        <v>206</v>
      </c>
      <c r="K2" s="142" t="s">
        <v>207</v>
      </c>
      <c r="L2" s="142" t="s">
        <v>208</v>
      </c>
      <c r="M2" s="145" t="s">
        <v>209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low_SIPA_income!B2</f>
        <v>18000510.6188669</v>
      </c>
      <c r="F9" s="155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7" t="n">
        <f aca="false">low_SIPA_income!B3</f>
        <v>22157499.2341788</v>
      </c>
      <c r="F10" s="157" t="n">
        <f aca="false">low_SIPA_income!I3</f>
        <v>151084.142402353</v>
      </c>
      <c r="G10" s="67" t="n">
        <f aca="false">E10-F10*0.7</f>
        <v>22051740.3344971</v>
      </c>
      <c r="H10" s="67" t="s">
        <v>211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211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7" t="n">
        <f aca="false">low_SIPA_income!B4</f>
        <v>20233959.3615849</v>
      </c>
      <c r="F11" s="157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7" t="n">
        <f aca="false">low_SIPA_income!B5</f>
        <v>23711099.340712</v>
      </c>
      <c r="F12" s="157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212</v>
      </c>
      <c r="B13" s="153" t="n">
        <v>2016</v>
      </c>
      <c r="C13" s="5" t="n">
        <v>1</v>
      </c>
      <c r="D13" s="153" t="n">
        <v>165</v>
      </c>
      <c r="E13" s="155" t="n">
        <f aca="false">low_SIPA_income!B6</f>
        <v>19318558.8094962</v>
      </c>
      <c r="F13" s="155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low_SIPA_income!B7</f>
        <v>22035975.6793422</v>
      </c>
      <c r="F14" s="157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low_SIPA_income!B8</f>
        <v>19225382.5714869</v>
      </c>
      <c r="F15" s="157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low_SIPA_income!B9</f>
        <v>22564836.9054479</v>
      </c>
      <c r="F16" s="157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low_SIPA_income!B10</f>
        <v>19510720.9348717</v>
      </c>
      <c r="F17" s="155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low_SIPA_income!B11</f>
        <v>23339052.656364</v>
      </c>
      <c r="F18" s="157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low_SIPA_income!B12</f>
        <v>20676340.3358436</v>
      </c>
      <c r="F19" s="157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low_SIPA_income!B13</f>
        <v>24442783.390504</v>
      </c>
      <c r="F20" s="157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low_SIPA_income!B14</f>
        <v>19573117.3944048</v>
      </c>
      <c r="F21" s="155" t="n">
        <f aca="false">low_SIPA_income!I14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low_SIPA_income!B15</f>
        <v>22216148.1449952</v>
      </c>
      <c r="F22" s="157" t="n">
        <f aca="false">low_SIPA_income!I15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low_SIPA_income!B16</f>
        <v>18296958.6464321</v>
      </c>
      <c r="F23" s="157" t="n">
        <f aca="false">low_SIPA_income!I16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69658937.4468011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low_SIPA_income!B17</f>
        <v>19939496.2171495</v>
      </c>
      <c r="F24" s="157" t="n">
        <f aca="false">low_SIPA_income!I17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75940347.5649553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low_SIPA_income!B18</f>
        <v>15750615.9012498</v>
      </c>
      <c r="F25" s="155" t="n">
        <f aca="false">low_SIPA_income!I18</f>
        <v>110988.074669527</v>
      </c>
      <c r="G25" s="8" t="n">
        <f aca="false">E25-F25*0.7</f>
        <v>15672924.2489811</v>
      </c>
      <c r="H25" s="8"/>
      <c r="I25" s="8"/>
      <c r="J25" s="8" t="n">
        <f aca="false">G25*3.8235866717</f>
        <v>59926784.2649679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low_SIPA_income!B19</f>
        <v>18663324.9516775</v>
      </c>
      <c r="F26" s="157" t="n">
        <f aca="false">low_SIPA_income!I19</f>
        <v>107486.273713936</v>
      </c>
      <c r="G26" s="67" t="n">
        <f aca="false">E26-F26*0.7</f>
        <v>18588084.5600778</v>
      </c>
      <c r="H26" s="67" t="n">
        <v>1000</v>
      </c>
      <c r="I26" s="67"/>
      <c r="J26" s="67" t="n">
        <f aca="false">G26*3.8235866717</f>
        <v>71073152.3763459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low_SIPA_income!B20</f>
        <v>15837691.0752344</v>
      </c>
      <c r="F27" s="157" t="n">
        <f aca="false">low_SIPA_income!I20</f>
        <v>109352.321436835</v>
      </c>
      <c r="G27" s="67" t="n">
        <f aca="false">E27-F27*0.7</f>
        <v>15761144.4502286</v>
      </c>
      <c r="H27" s="67"/>
      <c r="I27" s="67"/>
      <c r="J27" s="67" t="n">
        <f aca="false">G27*3.8235866717</f>
        <v>60264101.8506324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low_SIPA_income!B21</f>
        <v>17981678.8179021</v>
      </c>
      <c r="F28" s="157" t="n">
        <f aca="false">low_SIPA_income!I21</f>
        <v>109843.876246888</v>
      </c>
      <c r="G28" s="67" t="n">
        <f aca="false">E28-F28*0.7</f>
        <v>17904788.1045293</v>
      </c>
      <c r="H28" s="67"/>
      <c r="I28" s="67"/>
      <c r="J28" s="67" t="n">
        <f aca="false">G28*3.8235866717</f>
        <v>68460509.1560909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low_SIPA_income!B22</f>
        <v>16350809.0032992</v>
      </c>
      <c r="F29" s="155" t="n">
        <f aca="false">low_SIPA_income!I22</f>
        <v>112540.809885867</v>
      </c>
      <c r="G29" s="8" t="n">
        <f aca="false">E29-F29*0.7</f>
        <v>16272030.4363791</v>
      </c>
      <c r="H29" s="8"/>
      <c r="I29" s="8"/>
      <c r="J29" s="8" t="n">
        <f aca="false">G29*3.8235866717</f>
        <v>62217518.698036</v>
      </c>
      <c r="K29" s="6"/>
      <c r="L29" s="8"/>
      <c r="M29" s="8" t="n">
        <f aca="false">F29*2.511711692</f>
        <v>282670.068017481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low_SIPA_income!B23</f>
        <v>18077312.6008064</v>
      </c>
      <c r="F30" s="157" t="n">
        <f aca="false">low_SIPA_income!I23</f>
        <v>101046.721306318</v>
      </c>
      <c r="G30" s="67" t="n">
        <f aca="false">E30-F30*0.7</f>
        <v>18006579.895892</v>
      </c>
      <c r="H30" s="67"/>
      <c r="I30" s="67"/>
      <c r="J30" s="67" t="n">
        <f aca="false">G30*3.8235866717</f>
        <v>68849718.8928338</v>
      </c>
      <c r="K30" s="9"/>
      <c r="L30" s="67"/>
      <c r="M30" s="67" t="n">
        <f aca="false">F30*2.511711692</f>
        <v>253800.231343345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low_SIPA_income!B24</f>
        <v>15024536.1258233</v>
      </c>
      <c r="F31" s="157" t="n">
        <f aca="false">low_SIPA_income!I24</f>
        <v>90488.340024513</v>
      </c>
      <c r="G31" s="67" t="n">
        <f aca="false">E31-F31*0.7</f>
        <v>14961194.2878062</v>
      </c>
      <c r="H31" s="67"/>
      <c r="I31" s="67"/>
      <c r="J31" s="67" t="n">
        <f aca="false">G31*3.8235866717</f>
        <v>57205423.0715698</v>
      </c>
      <c r="K31" s="9"/>
      <c r="L31" s="67"/>
      <c r="M31" s="67" t="n">
        <f aca="false">F31*2.511711692</f>
        <v>227280.621629241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low_SIPA_income!B25</f>
        <v>17119290.4428004</v>
      </c>
      <c r="F32" s="157" t="n">
        <f aca="false">low_SIPA_income!I25</f>
        <v>92103.6956809626</v>
      </c>
      <c r="G32" s="67" t="n">
        <f aca="false">E32-F32*0.7</f>
        <v>17054817.8558238</v>
      </c>
      <c r="H32" s="67"/>
      <c r="I32" s="67"/>
      <c r="J32" s="67" t="n">
        <f aca="false">G32*3.8235866717</f>
        <v>65210574.2417989</v>
      </c>
      <c r="K32" s="9"/>
      <c r="L32" s="67"/>
      <c r="M32" s="67" t="n">
        <f aca="false">F32*2.511711692</f>
        <v>231337.929318284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low_SIPA_income!B26</f>
        <v>15303084.8345345</v>
      </c>
      <c r="F33" s="155" t="n">
        <f aca="false">low_SIPA_income!I26</f>
        <v>93752.7992323338</v>
      </c>
      <c r="G33" s="8" t="n">
        <f aca="false">E33-F33*0.7</f>
        <v>15237457.8750719</v>
      </c>
      <c r="H33" s="8"/>
      <c r="I33" s="8"/>
      <c r="J33" s="8" t="n">
        <f aca="false">G33*3.8235866717</f>
        <v>58261740.841715</v>
      </c>
      <c r="K33" s="6"/>
      <c r="L33" s="8"/>
      <c r="M33" s="8" t="n">
        <f aca="false">F33*2.511711692</f>
        <v>235480.001989581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low_SIPA_income!B27</f>
        <v>18166273.039937</v>
      </c>
      <c r="F34" s="157" t="n">
        <f aca="false">low_SIPA_income!I27</f>
        <v>91096.0927956866</v>
      </c>
      <c r="G34" s="67" t="n">
        <f aca="false">E34-F34*0.7</f>
        <v>18102505.77498</v>
      </c>
      <c r="H34" s="67"/>
      <c r="I34" s="67"/>
      <c r="J34" s="67" t="n">
        <f aca="false">G34*3.8235866717</f>
        <v>69216499.8055859</v>
      </c>
      <c r="K34" s="9"/>
      <c r="L34" s="67"/>
      <c r="M34" s="67" t="n">
        <f aca="false">F34*2.511711692</f>
        <v>228807.121370443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low_SIPA_income!B28</f>
        <v>15998694.6338766</v>
      </c>
      <c r="F35" s="157" t="n">
        <f aca="false">low_SIPA_income!I28</f>
        <v>93957.2343021669</v>
      </c>
      <c r="G35" s="67" t="n">
        <f aca="false">E35-F35*0.7</f>
        <v>15932924.5698651</v>
      </c>
      <c r="H35" s="67"/>
      <c r="I35" s="67"/>
      <c r="J35" s="67" t="n">
        <f aca="false">G35*3.8235866717</f>
        <v>60920918.0265377</v>
      </c>
      <c r="K35" s="9"/>
      <c r="L35" s="67"/>
      <c r="M35" s="67" t="n">
        <f aca="false">F35*2.511711692</f>
        <v>235993.483944736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low_SIPA_income!B29</f>
        <v>18621204.1353907</v>
      </c>
      <c r="F36" s="157" t="n">
        <f aca="false">low_SIPA_income!I29</f>
        <v>94837.1711037525</v>
      </c>
      <c r="G36" s="67" t="n">
        <f aca="false">E36-F36*0.7</f>
        <v>18554818.1156181</v>
      </c>
      <c r="H36" s="67"/>
      <c r="I36" s="67"/>
      <c r="J36" s="67" t="n">
        <f aca="false">G36*3.8235866717</f>
        <v>70945955.2426949</v>
      </c>
      <c r="K36" s="9"/>
      <c r="L36" s="67"/>
      <c r="M36" s="67" t="n">
        <f aca="false">F36*2.511711692</f>
        <v>238203.6314975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low_SIPA_income!B30</f>
        <v>16441543.1426779</v>
      </c>
      <c r="F37" s="155" t="n">
        <f aca="false">low_SIPA_income!I30</f>
        <v>96010.1001262577</v>
      </c>
      <c r="G37" s="8" t="n">
        <f aca="false">E37-F37*0.7</f>
        <v>16374336.0725895</v>
      </c>
      <c r="H37" s="8"/>
      <c r="I37" s="8"/>
      <c r="J37" s="8" t="n">
        <f aca="false">G37*3.8235866717</f>
        <v>62608693.1650899</v>
      </c>
      <c r="K37" s="6"/>
      <c r="L37" s="8"/>
      <c r="M37" s="8" t="n">
        <f aca="false">F37*2.511711692</f>
        <v>241149.691037212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low_SIPA_income!B31</f>
        <v>19049473.5888057</v>
      </c>
      <c r="F38" s="157" t="n">
        <f aca="false">low_SIPA_income!I31</f>
        <v>96942.8368041383</v>
      </c>
      <c r="G38" s="67" t="n">
        <f aca="false">E38-F38*0.7</f>
        <v>18981613.6030428</v>
      </c>
      <c r="H38" s="67"/>
      <c r="I38" s="67"/>
      <c r="J38" s="67" t="n">
        <f aca="false">G38*3.8235866717</f>
        <v>72577844.7799539</v>
      </c>
      <c r="K38" s="9"/>
      <c r="L38" s="67"/>
      <c r="M38" s="67" t="n">
        <f aca="false">F38*2.511711692</f>
        <v>243492.456656602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low_SIPA_income!B32</f>
        <v>16783326.7346164</v>
      </c>
      <c r="F39" s="157" t="n">
        <f aca="false">low_SIPA_income!I32</f>
        <v>100549.463501951</v>
      </c>
      <c r="G39" s="67" t="n">
        <f aca="false">E39-F39*0.7</f>
        <v>16712942.1101651</v>
      </c>
      <c r="H39" s="67"/>
      <c r="I39" s="67"/>
      <c r="J39" s="67" t="n">
        <f aca="false">G39*3.8235866717</f>
        <v>63903382.6973208</v>
      </c>
      <c r="K39" s="9"/>
      <c r="L39" s="67"/>
      <c r="M39" s="67" t="n">
        <f aca="false">F39*2.511711692</f>
        <v>252551.263102177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low_SIPA_income!B33</f>
        <v>19417493.3224025</v>
      </c>
      <c r="F40" s="157" t="n">
        <f aca="false">low_SIPA_income!I33</f>
        <v>97830.3047292836</v>
      </c>
      <c r="G40" s="67" t="n">
        <f aca="false">E40-F40*0.7</f>
        <v>19349012.109092</v>
      </c>
      <c r="H40" s="67"/>
      <c r="I40" s="67"/>
      <c r="J40" s="67" t="n">
        <f aca="false">G40*3.8235866717</f>
        <v>73982624.8108862</v>
      </c>
      <c r="K40" s="9"/>
      <c r="L40" s="67"/>
      <c r="M40" s="67" t="n">
        <f aca="false">F40*2.511711692</f>
        <v>245721.520220465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low_SIPA_income!B34</f>
        <v>17107975.8917514</v>
      </c>
      <c r="F41" s="155" t="n">
        <f aca="false">low_SIPA_income!I34</f>
        <v>99703.8243539981</v>
      </c>
      <c r="G41" s="8" t="n">
        <f aca="false">E41-F41*0.7</f>
        <v>17038183.2147036</v>
      </c>
      <c r="H41" s="8"/>
      <c r="I41" s="8"/>
      <c r="J41" s="8" t="n">
        <f aca="false">G41*3.8235866717</f>
        <v>65146970.2497234</v>
      </c>
      <c r="K41" s="6"/>
      <c r="L41" s="8"/>
      <c r="M41" s="8" t="n">
        <f aca="false">F41*2.511711692</f>
        <v>250427.261367051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low_SIPA_income!B35</f>
        <v>19805689.6766526</v>
      </c>
      <c r="F42" s="157" t="n">
        <f aca="false">low_SIPA_income!I35</f>
        <v>98778.4245924368</v>
      </c>
      <c r="G42" s="67" t="n">
        <f aca="false">E42-F42*0.7</f>
        <v>19736544.7794379</v>
      </c>
      <c r="H42" s="67"/>
      <c r="I42" s="67"/>
      <c r="J42" s="67" t="n">
        <f aca="false">G42*3.8235866717</f>
        <v>75464389.5640688</v>
      </c>
      <c r="K42" s="9"/>
      <c r="L42" s="67"/>
      <c r="M42" s="67" t="n">
        <f aca="false">F42*2.511711692</f>
        <v>248102.923966164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low_SIPA_income!B36</f>
        <v>17370675.9844063</v>
      </c>
      <c r="F43" s="157" t="n">
        <f aca="false">low_SIPA_income!I36</f>
        <v>98603.9806443771</v>
      </c>
      <c r="G43" s="67" t="n">
        <f aca="false">E43-F43*0.7</f>
        <v>17301653.1979552</v>
      </c>
      <c r="H43" s="67"/>
      <c r="I43" s="67"/>
      <c r="J43" s="67" t="n">
        <f aca="false">G43*3.8235866717</f>
        <v>66154370.5660774</v>
      </c>
      <c r="K43" s="9"/>
      <c r="L43" s="67"/>
      <c r="M43" s="67" t="n">
        <f aca="false">F43*2.511711692</f>
        <v>247664.771062224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low_SIPA_income!B37</f>
        <v>20128088.6323045</v>
      </c>
      <c r="F44" s="157" t="n">
        <f aca="false">low_SIPA_income!I37</f>
        <v>103745.102137214</v>
      </c>
      <c r="G44" s="67" t="n">
        <f aca="false">E44-F44*0.7</f>
        <v>20055467.0608084</v>
      </c>
      <c r="H44" s="67"/>
      <c r="I44" s="67"/>
      <c r="J44" s="67" t="n">
        <f aca="false">G44*3.8235866717</f>
        <v>76683816.5484255</v>
      </c>
      <c r="K44" s="9"/>
      <c r="L44" s="67"/>
      <c r="M44" s="67" t="n">
        <f aca="false">F44*2.511711692</f>
        <v>260577.786025774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low_SIPA_income!B38</f>
        <v>17732042.3398023</v>
      </c>
      <c r="F45" s="155" t="n">
        <f aca="false">low_SIPA_income!I38</f>
        <v>103052.741212188</v>
      </c>
      <c r="G45" s="8" t="n">
        <f aca="false">E45-F45*0.7</f>
        <v>17659905.4209537</v>
      </c>
      <c r="H45" s="8"/>
      <c r="I45" s="8"/>
      <c r="J45" s="8" t="n">
        <f aca="false">G45*3.8235866717</f>
        <v>67524178.9910413</v>
      </c>
      <c r="K45" s="6"/>
      <c r="L45" s="8"/>
      <c r="M45" s="8" t="n">
        <f aca="false">F45*2.511711692</f>
        <v>258838.774995303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low_SIPA_income!B39</f>
        <v>20544180.2298936</v>
      </c>
      <c r="F46" s="157" t="n">
        <f aca="false">low_SIPA_income!I39</f>
        <v>101790.638484495</v>
      </c>
      <c r="G46" s="67" t="n">
        <f aca="false">E46-F46*0.7</f>
        <v>20472926.7829545</v>
      </c>
      <c r="H46" s="67"/>
      <c r="I46" s="67"/>
      <c r="J46" s="67" t="n">
        <f aca="false">G46*3.8235866717</f>
        <v>78280009.9779946</v>
      </c>
      <c r="K46" s="9"/>
      <c r="L46" s="67"/>
      <c r="M46" s="67" t="n">
        <f aca="false">F46*2.511711692</f>
        <v>255668.736817652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low_SIPA_income!B40</f>
        <v>18018247.9396036</v>
      </c>
      <c r="F47" s="157" t="n">
        <f aca="false">low_SIPA_income!I40</f>
        <v>103167.61248366</v>
      </c>
      <c r="G47" s="67" t="n">
        <f aca="false">E47-F47*0.7</f>
        <v>17946030.610865</v>
      </c>
      <c r="H47" s="67"/>
      <c r="I47" s="67"/>
      <c r="J47" s="67" t="n">
        <f aca="false">G47*3.8235866717</f>
        <v>68618203.4536237</v>
      </c>
      <c r="K47" s="9"/>
      <c r="L47" s="67"/>
      <c r="M47" s="67" t="n">
        <f aca="false">F47*2.511711692</f>
        <v>259127.298510933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low_SIPA_income!B41</f>
        <v>20953264.8968456</v>
      </c>
      <c r="F48" s="157" t="n">
        <f aca="false">low_SIPA_income!I41</f>
        <v>105976.892153424</v>
      </c>
      <c r="G48" s="67" t="n">
        <f aca="false">E48-F48*0.7</f>
        <v>20879081.0723382</v>
      </c>
      <c r="H48" s="67"/>
      <c r="I48" s="67"/>
      <c r="J48" s="67" t="n">
        <f aca="false">G48*3.8235866717</f>
        <v>79832976.1055362</v>
      </c>
      <c r="K48" s="9"/>
      <c r="L48" s="67"/>
      <c r="M48" s="67" t="n">
        <f aca="false">F48*2.511711692</f>
        <v>266183.399103579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low_SIPA_income!B42</f>
        <v>18540777.2709808</v>
      </c>
      <c r="F49" s="155" t="n">
        <f aca="false">low_SIPA_income!I42</f>
        <v>106821.172340791</v>
      </c>
      <c r="G49" s="8" t="n">
        <f aca="false">E49-F49*0.7</f>
        <v>18466002.4503422</v>
      </c>
      <c r="H49" s="8"/>
      <c r="I49" s="8"/>
      <c r="J49" s="8" t="n">
        <f aca="false">G49*3.8235866717</f>
        <v>70606360.8487081</v>
      </c>
      <c r="K49" s="6"/>
      <c r="L49" s="8"/>
      <c r="M49" s="8" t="n">
        <f aca="false">F49*2.511711692</f>
        <v>268303.987521512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low_SIPA_income!B43</f>
        <v>21579384.2714278</v>
      </c>
      <c r="F50" s="157" t="n">
        <f aca="false">low_SIPA_income!I43</f>
        <v>109224.370386491</v>
      </c>
      <c r="G50" s="67" t="n">
        <f aca="false">E50-F50*0.7</f>
        <v>21502927.2121573</v>
      </c>
      <c r="H50" s="67"/>
      <c r="I50" s="67"/>
      <c r="J50" s="67" t="n">
        <f aca="false">G50*3.8235866717</f>
        <v>82218305.8909397</v>
      </c>
      <c r="K50" s="9"/>
      <c r="L50" s="67"/>
      <c r="M50" s="67" t="n">
        <f aca="false">F50*2.511711692</f>
        <v>274340.128151089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low_SIPA_income!B44</f>
        <v>18954607.7180446</v>
      </c>
      <c r="F51" s="157" t="n">
        <f aca="false">low_SIPA_income!I44</f>
        <v>108764.471812904</v>
      </c>
      <c r="G51" s="67" t="n">
        <f aca="false">E51-F51*0.7</f>
        <v>18878472.5877756</v>
      </c>
      <c r="H51" s="67"/>
      <c r="I51" s="67"/>
      <c r="J51" s="67" t="n">
        <f aca="false">G51*3.8235866717</f>
        <v>72183476.1686725</v>
      </c>
      <c r="K51" s="9"/>
      <c r="L51" s="67"/>
      <c r="M51" s="67" t="n">
        <f aca="false">F51*2.511711692</f>
        <v>273184.995526676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low_SIPA_income!B45</f>
        <v>21808578.533985</v>
      </c>
      <c r="F52" s="157" t="n">
        <f aca="false">low_SIPA_income!I45</f>
        <v>111474.536054908</v>
      </c>
      <c r="G52" s="67" t="n">
        <f aca="false">E52-F52*0.7</f>
        <v>21730546.3587466</v>
      </c>
      <c r="H52" s="67"/>
      <c r="I52" s="67"/>
      <c r="J52" s="67" t="n">
        <f aca="false">G52*3.8235866717</f>
        <v>83088627.4260623</v>
      </c>
      <c r="K52" s="9"/>
      <c r="L52" s="67"/>
      <c r="M52" s="67" t="n">
        <f aca="false">F52*2.511711692</f>
        <v>279991.895569387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low_SIPA_income!B46</f>
        <v>19219026.1572817</v>
      </c>
      <c r="F53" s="155" t="n">
        <f aca="false">low_SIPA_income!I46</f>
        <v>111428.749203851</v>
      </c>
      <c r="G53" s="8" t="n">
        <f aca="false">E53-F53*0.7</f>
        <v>19141026.032839</v>
      </c>
      <c r="H53" s="8"/>
      <c r="I53" s="8"/>
      <c r="J53" s="8" t="n">
        <f aca="false">G53*3.8235866717</f>
        <v>73187372.0218258</v>
      </c>
      <c r="K53" s="6"/>
      <c r="L53" s="8"/>
      <c r="M53" s="8" t="n">
        <f aca="false">F53*2.511711692</f>
        <v>279876.892200249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low_SIPA_income!B47</f>
        <v>22225187.9397355</v>
      </c>
      <c r="F54" s="157" t="n">
        <f aca="false">low_SIPA_income!I47</f>
        <v>113500.346267192</v>
      </c>
      <c r="G54" s="67" t="n">
        <f aca="false">E54-F54*0.7</f>
        <v>22145737.6973484</v>
      </c>
      <c r="H54" s="67"/>
      <c r="I54" s="67"/>
      <c r="J54" s="67" t="n">
        <f aca="false">G54*3.8235866717</f>
        <v>84676147.4945457</v>
      </c>
      <c r="K54" s="9"/>
      <c r="L54" s="67"/>
      <c r="M54" s="67" t="n">
        <f aca="false">F54*2.511711692</f>
        <v>285080.146765355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low_SIPA_income!B48</f>
        <v>19700517.4788973</v>
      </c>
      <c r="F55" s="157" t="n">
        <f aca="false">low_SIPA_income!I48</f>
        <v>109947.577678062</v>
      </c>
      <c r="G55" s="67" t="n">
        <f aca="false">E55-F55*0.7</f>
        <v>19623554.1745227</v>
      </c>
      <c r="H55" s="67"/>
      <c r="I55" s="67"/>
      <c r="J55" s="67" t="n">
        <f aca="false">G55*3.8235866717</f>
        <v>75032360.1930879</v>
      </c>
      <c r="K55" s="9"/>
      <c r="L55" s="67"/>
      <c r="M55" s="67" t="n">
        <f aca="false">F55*2.511711692</f>
        <v>276156.616361066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low_SIPA_income!B49</f>
        <v>22834280.5655287</v>
      </c>
      <c r="F56" s="157" t="n">
        <f aca="false">low_SIPA_income!I49</f>
        <v>112633.419120444</v>
      </c>
      <c r="G56" s="67" t="n">
        <f aca="false">E56-F56*0.7</f>
        <v>22755437.1721444</v>
      </c>
      <c r="H56" s="67"/>
      <c r="I56" s="67"/>
      <c r="J56" s="67" t="n">
        <f aca="false">G56*3.8235866717</f>
        <v>87007386.280118</v>
      </c>
      <c r="K56" s="9"/>
      <c r="L56" s="67"/>
      <c r="M56" s="67" t="n">
        <f aca="false">F56*2.511711692</f>
        <v>282902.675714757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low_SIPA_income!B50</f>
        <v>19995855.0351734</v>
      </c>
      <c r="F57" s="155" t="n">
        <f aca="false">low_SIPA_income!I50</f>
        <v>109864.770261638</v>
      </c>
      <c r="G57" s="8" t="n">
        <f aca="false">E57-F57*0.7</f>
        <v>19918949.6959903</v>
      </c>
      <c r="H57" s="8"/>
      <c r="I57" s="8"/>
      <c r="J57" s="8" t="n">
        <f aca="false">G57*3.8235866717</f>
        <v>76161830.5718512</v>
      </c>
      <c r="K57" s="6"/>
      <c r="L57" s="8"/>
      <c r="M57" s="8" t="n">
        <f aca="false">F57*2.511711692</f>
        <v>275948.62800505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low_SIPA_income!B51</f>
        <v>23039673.3785424</v>
      </c>
      <c r="F58" s="157" t="n">
        <f aca="false">low_SIPA_income!I51</f>
        <v>110601.678961516</v>
      </c>
      <c r="G58" s="67" t="n">
        <f aca="false">E58-F58*0.7</f>
        <v>22962252.2032694</v>
      </c>
      <c r="H58" s="67"/>
      <c r="I58" s="67"/>
      <c r="J58" s="67" t="n">
        <f aca="false">G58*3.8235866717</f>
        <v>87798161.4766347</v>
      </c>
      <c r="K58" s="9"/>
      <c r="L58" s="67"/>
      <c r="M58" s="67" t="n">
        <f aca="false">F58*2.511711692</f>
        <v>277799.530202471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low_SIPA_income!B52</f>
        <v>20457212.7362504</v>
      </c>
      <c r="F59" s="157" t="n">
        <f aca="false">low_SIPA_income!I52</f>
        <v>113770.412260006</v>
      </c>
      <c r="G59" s="67" t="n">
        <f aca="false">E59-F59*0.7</f>
        <v>20377573.4476684</v>
      </c>
      <c r="H59" s="67"/>
      <c r="I59" s="67"/>
      <c r="J59" s="67" t="n">
        <f aca="false">G59*3.8235866717</f>
        <v>77915418.2360926</v>
      </c>
      <c r="K59" s="9"/>
      <c r="L59" s="67"/>
      <c r="M59" s="67" t="n">
        <f aca="false">F59*2.511711692</f>
        <v>285758.474677117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low_SIPA_income!B53</f>
        <v>23632638.4796491</v>
      </c>
      <c r="F60" s="157" t="n">
        <f aca="false">low_SIPA_income!I53</f>
        <v>116418.595035079</v>
      </c>
      <c r="G60" s="67" t="n">
        <f aca="false">E60-F60*0.7</f>
        <v>23551145.4631246</v>
      </c>
      <c r="H60" s="67"/>
      <c r="I60" s="67"/>
      <c r="J60" s="67" t="n">
        <f aca="false">G60*3.8235866717</f>
        <v>90049845.8960711</v>
      </c>
      <c r="K60" s="9"/>
      <c r="L60" s="67"/>
      <c r="M60" s="67" t="n">
        <f aca="false">F60*2.511711692</f>
        <v>292409.946315822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low_SIPA_income!B54</f>
        <v>20737218.0828881</v>
      </c>
      <c r="F61" s="155" t="n">
        <f aca="false">low_SIPA_income!I54</f>
        <v>121536.228365115</v>
      </c>
      <c r="G61" s="8" t="n">
        <f aca="false">E61-F61*0.7</f>
        <v>20652142.7230325</v>
      </c>
      <c r="H61" s="8"/>
      <c r="I61" s="8"/>
      <c r="J61" s="8" t="n">
        <f aca="false">G61*3.8235866717</f>
        <v>78965257.6578334</v>
      </c>
      <c r="K61" s="6"/>
      <c r="L61" s="8"/>
      <c r="M61" s="8" t="n">
        <f aca="false">F61*2.511711692</f>
        <v>305263.965786241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low_SIPA_income!B55</f>
        <v>23841310.417951</v>
      </c>
      <c r="F62" s="157" t="n">
        <f aca="false">low_SIPA_income!I55</f>
        <v>123727.975523461</v>
      </c>
      <c r="G62" s="67" t="n">
        <f aca="false">E62-F62*0.7</f>
        <v>23754700.8350846</v>
      </c>
      <c r="H62" s="67"/>
      <c r="I62" s="67"/>
      <c r="J62" s="67" t="n">
        <f aca="false">G62*3.8235866717</f>
        <v>90828157.5032503</v>
      </c>
      <c r="K62" s="9"/>
      <c r="L62" s="67"/>
      <c r="M62" s="67" t="n">
        <f aca="false">F62*2.511711692</f>
        <v>310769.002749767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low_SIPA_income!B56</f>
        <v>20774725.6551329</v>
      </c>
      <c r="F63" s="157" t="n">
        <f aca="false">low_SIPA_income!I56</f>
        <v>121890.813372302</v>
      </c>
      <c r="G63" s="67" t="n">
        <f aca="false">E63-F63*0.7</f>
        <v>20689402.0857723</v>
      </c>
      <c r="H63" s="67"/>
      <c r="I63" s="67"/>
      <c r="J63" s="67" t="n">
        <f aca="false">G63*3.8235866717</f>
        <v>79107722.0606011</v>
      </c>
      <c r="K63" s="9"/>
      <c r="L63" s="67"/>
      <c r="M63" s="67" t="n">
        <f aca="false">F63*2.511711692</f>
        <v>306154.5810946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low_SIPA_income!B57</f>
        <v>23700928.364304</v>
      </c>
      <c r="F64" s="157" t="n">
        <f aca="false">low_SIPA_income!I57</f>
        <v>126586.536007548</v>
      </c>
      <c r="G64" s="67" t="n">
        <f aca="false">E64-F64*0.7</f>
        <v>23612317.7890987</v>
      </c>
      <c r="H64" s="67"/>
      <c r="I64" s="67"/>
      <c r="J64" s="67" t="n">
        <f aca="false">G64*3.8235866717</f>
        <v>90283743.5863427</v>
      </c>
      <c r="K64" s="9"/>
      <c r="L64" s="67"/>
      <c r="M64" s="67" t="n">
        <f aca="false">F64*2.511711692</f>
        <v>317948.882539938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low_SIPA_income!B58</f>
        <v>21096826.4919395</v>
      </c>
      <c r="F65" s="155" t="n">
        <f aca="false">low_SIPA_income!I58</f>
        <v>120803.259474067</v>
      </c>
      <c r="G65" s="8" t="n">
        <f aca="false">E65-F65*0.7</f>
        <v>21012264.2103077</v>
      </c>
      <c r="H65" s="8"/>
      <c r="I65" s="8"/>
      <c r="J65" s="8" t="n">
        <f aca="false">G65*3.8235866717</f>
        <v>80342213.3767714</v>
      </c>
      <c r="K65" s="6"/>
      <c r="L65" s="8"/>
      <c r="M65" s="8" t="n">
        <f aca="false">F65*2.511711692</f>
        <v>303422.959252725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low_SIPA_income!B59</f>
        <v>24065463.5431551</v>
      </c>
      <c r="F66" s="157" t="n">
        <f aca="false">low_SIPA_income!I59</f>
        <v>123394.978938518</v>
      </c>
      <c r="G66" s="67" t="n">
        <f aca="false">E66-F66*0.7</f>
        <v>23979087.0578982</v>
      </c>
      <c r="H66" s="67"/>
      <c r="I66" s="67"/>
      <c r="J66" s="67" t="n">
        <f aca="false">G66*3.8235866717</f>
        <v>91686117.6741134</v>
      </c>
      <c r="K66" s="9"/>
      <c r="L66" s="67"/>
      <c r="M66" s="67" t="n">
        <f aca="false">F66*2.511711692</f>
        <v>309932.611333969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low_SIPA_income!B60</f>
        <v>21158697.259449</v>
      </c>
      <c r="F67" s="157" t="n">
        <f aca="false">low_SIPA_income!I60</f>
        <v>124679.879091713</v>
      </c>
      <c r="G67" s="67" t="n">
        <f aca="false">E67-F67*0.7</f>
        <v>21071421.3440848</v>
      </c>
      <c r="H67" s="67"/>
      <c r="I67" s="67"/>
      <c r="J67" s="67" t="n">
        <f aca="false">G67*3.8235866717</f>
        <v>80568405.8050176</v>
      </c>
      <c r="K67" s="9"/>
      <c r="L67" s="67"/>
      <c r="M67" s="67" t="n">
        <f aca="false">F67*2.511711692</f>
        <v>313159.910071802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low_SIPA_income!B61</f>
        <v>24423326.9317621</v>
      </c>
      <c r="F68" s="157" t="n">
        <f aca="false">low_SIPA_income!I61</f>
        <v>126363.368483567</v>
      </c>
      <c r="G68" s="67" t="n">
        <f aca="false">E68-F68*0.7</f>
        <v>24334872.5738236</v>
      </c>
      <c r="H68" s="67"/>
      <c r="I68" s="67"/>
      <c r="J68" s="67" t="n">
        <f aca="false">G68*3.8235866717</f>
        <v>93046494.4307897</v>
      </c>
      <c r="K68" s="9"/>
      <c r="L68" s="67"/>
      <c r="M68" s="67" t="n">
        <f aca="false">F68*2.511711692</f>
        <v>317388.350060678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low_SIPA_income!B62</f>
        <v>21335148.9842557</v>
      </c>
      <c r="F69" s="155" t="n">
        <f aca="false">low_SIPA_income!I62</f>
        <v>124229.671635347</v>
      </c>
      <c r="G69" s="8" t="n">
        <f aca="false">E69-F69*0.7</f>
        <v>21248188.2141109</v>
      </c>
      <c r="H69" s="8"/>
      <c r="I69" s="8"/>
      <c r="J69" s="8" t="n">
        <f aca="false">G69*3.8235866717</f>
        <v>81244289.2532477</v>
      </c>
      <c r="K69" s="6"/>
      <c r="L69" s="8"/>
      <c r="M69" s="8" t="n">
        <f aca="false">F69*2.511711692</f>
        <v>312029.118739822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low_SIPA_income!B63</f>
        <v>24438815.0741407</v>
      </c>
      <c r="F70" s="157" t="n">
        <f aca="false">low_SIPA_income!I63</f>
        <v>128991.965156599</v>
      </c>
      <c r="G70" s="67" t="n">
        <f aca="false">E70-F70*0.7</f>
        <v>24348520.6985311</v>
      </c>
      <c r="H70" s="67"/>
      <c r="I70" s="67"/>
      <c r="J70" s="67" t="n">
        <f aca="false">G70*3.8235866717</f>
        <v>93098679.218515</v>
      </c>
      <c r="K70" s="9"/>
      <c r="L70" s="67"/>
      <c r="M70" s="67" t="n">
        <f aca="false">F70*2.511711692</f>
        <v>323990.627057886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low_SIPA_income!B64</f>
        <v>21343881.1422578</v>
      </c>
      <c r="F71" s="157" t="n">
        <f aca="false">low_SIPA_income!I64</f>
        <v>131592.867407324</v>
      </c>
      <c r="G71" s="67" t="n">
        <f aca="false">E71-F71*0.7</f>
        <v>21251766.1350727</v>
      </c>
      <c r="H71" s="67"/>
      <c r="I71" s="67"/>
      <c r="J71" s="67" t="n">
        <f aca="false">G71*3.8235866717</f>
        <v>81257969.7441492</v>
      </c>
      <c r="K71" s="9"/>
      <c r="L71" s="67"/>
      <c r="M71" s="67" t="n">
        <f aca="false">F71*2.511711692</f>
        <v>330523.343650782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low_SIPA_income!B65</f>
        <v>24505268.2040172</v>
      </c>
      <c r="F72" s="157" t="n">
        <f aca="false">low_SIPA_income!I65</f>
        <v>133903.738731606</v>
      </c>
      <c r="G72" s="67" t="n">
        <f aca="false">E72-F72*0.7</f>
        <v>24411535.5869051</v>
      </c>
      <c r="H72" s="67"/>
      <c r="I72" s="67"/>
      <c r="J72" s="67" t="n">
        <f aca="false">G72*3.8235866717</f>
        <v>93339622.1058205</v>
      </c>
      <c r="K72" s="9"/>
      <c r="L72" s="67"/>
      <c r="M72" s="67" t="n">
        <f aca="false">F72*2.511711692</f>
        <v>336327.586174688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low_SIPA_income!B66</f>
        <v>21583173.2391817</v>
      </c>
      <c r="F73" s="155" t="n">
        <f aca="false">low_SIPA_income!I66</f>
        <v>128313.209176679</v>
      </c>
      <c r="G73" s="8" t="n">
        <f aca="false">E73-F73*0.7</f>
        <v>21493353.992758</v>
      </c>
      <c r="H73" s="8"/>
      <c r="I73" s="8"/>
      <c r="J73" s="8" t="n">
        <f aca="false">G73*3.8235866717</f>
        <v>82181701.8568394</v>
      </c>
      <c r="K73" s="6"/>
      <c r="L73" s="8"/>
      <c r="M73" s="8" t="n">
        <f aca="false">F73*2.511711692</f>
        <v>322285.787727107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low_SIPA_income!B67</f>
        <v>24670689.4209115</v>
      </c>
      <c r="F74" s="157" t="n">
        <f aca="false">low_SIPA_income!I67</f>
        <v>130306.567245312</v>
      </c>
      <c r="G74" s="67" t="n">
        <f aca="false">E74-F74*0.7</f>
        <v>24579474.8238398</v>
      </c>
      <c r="H74" s="67"/>
      <c r="I74" s="67"/>
      <c r="J74" s="67" t="n">
        <f aca="false">G74*3.8235866717</f>
        <v>93981752.3338196</v>
      </c>
      <c r="K74" s="9"/>
      <c r="L74" s="67"/>
      <c r="M74" s="67" t="n">
        <f aca="false">F74*2.511711692</f>
        <v>327292.528494435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low_SIPA_income!B68</f>
        <v>21822162.9005172</v>
      </c>
      <c r="F75" s="157" t="n">
        <f aca="false">low_SIPA_income!I68</f>
        <v>130197.765605639</v>
      </c>
      <c r="G75" s="67" t="n">
        <f aca="false">E75-F75*0.7</f>
        <v>21731024.4645933</v>
      </c>
      <c r="H75" s="67"/>
      <c r="I75" s="67"/>
      <c r="J75" s="67" t="n">
        <f aca="false">G75*3.8235866717</f>
        <v>83090455.5052056</v>
      </c>
      <c r="K75" s="9"/>
      <c r="L75" s="67"/>
      <c r="M75" s="67" t="n">
        <f aca="false">F75*2.511711692</f>
        <v>327019.250143959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low_SIPA_income!B69</f>
        <v>24839835.2174722</v>
      </c>
      <c r="F76" s="157" t="n">
        <f aca="false">low_SIPA_income!I69</f>
        <v>127748.683886273</v>
      </c>
      <c r="G76" s="67" t="n">
        <f aca="false">E76-F76*0.7</f>
        <v>24750411.1387518</v>
      </c>
      <c r="H76" s="67"/>
      <c r="I76" s="67"/>
      <c r="J76" s="67" t="n">
        <f aca="false">G76*3.8235866717</f>
        <v>94635342.1492266</v>
      </c>
      <c r="K76" s="9"/>
      <c r="L76" s="67"/>
      <c r="M76" s="67" t="n">
        <f aca="false">F76*2.511711692</f>
        <v>320867.862954765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low_SIPA_income!B70</f>
        <v>21891890.8799761</v>
      </c>
      <c r="F77" s="155" t="n">
        <f aca="false">low_SIPA_income!I70</f>
        <v>127855.851547806</v>
      </c>
      <c r="G77" s="8" t="n">
        <f aca="false">E77-F77*0.7</f>
        <v>21802391.7838926</v>
      </c>
      <c r="H77" s="8"/>
      <c r="I77" s="8"/>
      <c r="J77" s="8" t="n">
        <f aca="false">G77*3.8235866717</f>
        <v>83363334.6360734</v>
      </c>
      <c r="K77" s="6"/>
      <c r="L77" s="8"/>
      <c r="M77" s="8" t="n">
        <f aca="false">F77*2.511711692</f>
        <v>321137.037223242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low_SIPA_income!B71</f>
        <v>24857781.9189513</v>
      </c>
      <c r="F78" s="157" t="n">
        <f aca="false">low_SIPA_income!I71</f>
        <v>132420.828540702</v>
      </c>
      <c r="G78" s="67" t="n">
        <f aca="false">E78-F78*0.7</f>
        <v>24765087.3389728</v>
      </c>
      <c r="H78" s="67"/>
      <c r="I78" s="67"/>
      <c r="J78" s="67" t="n">
        <f aca="false">G78*3.8235866717</f>
        <v>94691457.8727828</v>
      </c>
      <c r="K78" s="9"/>
      <c r="L78" s="67"/>
      <c r="M78" s="67" t="n">
        <f aca="false">F78*2.511711692</f>
        <v>332602.943310008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low_SIPA_income!B72</f>
        <v>21686990.0362062</v>
      </c>
      <c r="F79" s="157" t="n">
        <f aca="false">low_SIPA_income!I72</f>
        <v>132580.756970745</v>
      </c>
      <c r="G79" s="67" t="n">
        <f aca="false">E79-F79*0.7</f>
        <v>21594183.5063267</v>
      </c>
      <c r="H79" s="67"/>
      <c r="I79" s="67"/>
      <c r="J79" s="67" t="n">
        <f aca="false">G79*3.8235866717</f>
        <v>82567232.2410349</v>
      </c>
      <c r="K79" s="9"/>
      <c r="L79" s="67"/>
      <c r="M79" s="67" t="n">
        <f aca="false">F79*2.511711692</f>
        <v>333004.637417631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low_SIPA_income!B73</f>
        <v>24828752.848801</v>
      </c>
      <c r="F80" s="157" t="n">
        <f aca="false">low_SIPA_income!I73</f>
        <v>131036.967233907</v>
      </c>
      <c r="G80" s="67" t="n">
        <f aca="false">E80-F80*0.7</f>
        <v>24737026.9717372</v>
      </c>
      <c r="H80" s="67"/>
      <c r="I80" s="67"/>
      <c r="J80" s="67" t="n">
        <f aca="false">G80*3.8235866717</f>
        <v>94584166.6266179</v>
      </c>
      <c r="K80" s="9"/>
      <c r="L80" s="67"/>
      <c r="M80" s="67" t="n">
        <f aca="false">F80*2.511711692</f>
        <v>329127.082685624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low_SIPA_income!B74</f>
        <v>21815663.9688311</v>
      </c>
      <c r="F81" s="155" t="n">
        <f aca="false">low_SIPA_income!I74</f>
        <v>130478.147023307</v>
      </c>
      <c r="G81" s="8" t="n">
        <f aca="false">E81-F81*0.7</f>
        <v>21724329.2659148</v>
      </c>
      <c r="H81" s="8"/>
      <c r="I81" s="8"/>
      <c r="J81" s="8" t="n">
        <f aca="false">G81*3.8235866717</f>
        <v>83064855.832774</v>
      </c>
      <c r="K81" s="6"/>
      <c r="L81" s="8"/>
      <c r="M81" s="8" t="n">
        <f aca="false">F81*2.511711692</f>
        <v>327723.487428936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low_SIPA_income!B75</f>
        <v>25095804.4693798</v>
      </c>
      <c r="F82" s="157" t="n">
        <f aca="false">low_SIPA_income!I75</f>
        <v>127230.405108596</v>
      </c>
      <c r="G82" s="67" t="n">
        <f aca="false">E82-F82*0.7</f>
        <v>25006743.1858038</v>
      </c>
      <c r="H82" s="67"/>
      <c r="I82" s="67"/>
      <c r="J82" s="67" t="n">
        <f aca="false">G82*3.8235866717</f>
        <v>95615449.9478643</v>
      </c>
      <c r="K82" s="9"/>
      <c r="L82" s="67"/>
      <c r="M82" s="67" t="n">
        <f aca="false">F82*2.511711692</f>
        <v>319566.096089157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low_SIPA_income!B76</f>
        <v>22083965.2113078</v>
      </c>
      <c r="F83" s="157" t="n">
        <f aca="false">low_SIPA_income!I76</f>
        <v>129614.726931481</v>
      </c>
      <c r="G83" s="67" t="n">
        <f aca="false">E83-F83*0.7</f>
        <v>21993234.9024558</v>
      </c>
      <c r="H83" s="67"/>
      <c r="I83" s="67"/>
      <c r="J83" s="67" t="n">
        <f aca="false">G83*3.8235866717</f>
        <v>84093039.8405972</v>
      </c>
      <c r="K83" s="9"/>
      <c r="L83" s="67"/>
      <c r="M83" s="67" t="n">
        <f aca="false">F83*2.511711692</f>
        <v>325554.825089187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low_SIPA_income!B77</f>
        <v>25286849.6111231</v>
      </c>
      <c r="F84" s="157" t="n">
        <f aca="false">low_SIPA_income!I77</f>
        <v>129563.466507398</v>
      </c>
      <c r="G84" s="67" t="n">
        <f aca="false">E84-F84*0.7</f>
        <v>25196155.1845679</v>
      </c>
      <c r="H84" s="67"/>
      <c r="I84" s="67"/>
      <c r="J84" s="67" t="n">
        <f aca="false">G84*3.8235866717</f>
        <v>96339683.1417986</v>
      </c>
      <c r="K84" s="9"/>
      <c r="L84" s="67"/>
      <c r="M84" s="67" t="n">
        <f aca="false">F84*2.511711692</f>
        <v>325426.073682681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low_SIPA_income!B78</f>
        <v>22306681.9065043</v>
      </c>
      <c r="F85" s="155" t="n">
        <f aca="false">low_SIPA_income!I78</f>
        <v>129108.554246073</v>
      </c>
      <c r="G85" s="8" t="n">
        <f aca="false">E85-F85*0.7</f>
        <v>22216305.9185321</v>
      </c>
      <c r="H85" s="8"/>
      <c r="I85" s="8"/>
      <c r="J85" s="8" t="n">
        <f aca="false">G85*3.8235866717</f>
        <v>84945971.2045091</v>
      </c>
      <c r="K85" s="6"/>
      <c r="L85" s="8"/>
      <c r="M85" s="8" t="n">
        <f aca="false">F85*2.511711692</f>
        <v>324283.465237079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low_SIPA_income!B79</f>
        <v>25470002.2635957</v>
      </c>
      <c r="F86" s="157" t="n">
        <f aca="false">low_SIPA_income!I79</f>
        <v>133996.702058673</v>
      </c>
      <c r="G86" s="67" t="n">
        <f aca="false">E86-F86*0.7</f>
        <v>25376204.5721546</v>
      </c>
      <c r="H86" s="67"/>
      <c r="I86" s="67"/>
      <c r="J86" s="67" t="n">
        <f aca="false">G86*3.8235866717</f>
        <v>97028117.580423</v>
      </c>
      <c r="K86" s="9"/>
      <c r="L86" s="67"/>
      <c r="M86" s="67" t="n">
        <f aca="false">F86*2.511711692</f>
        <v>336561.083250208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low_SIPA_income!B80</f>
        <v>22375491.1688939</v>
      </c>
      <c r="F87" s="157" t="n">
        <f aca="false">low_SIPA_income!I80</f>
        <v>136078.612971497</v>
      </c>
      <c r="G87" s="67" t="n">
        <f aca="false">E87-F87*0.7</f>
        <v>22280236.1398139</v>
      </c>
      <c r="H87" s="67"/>
      <c r="I87" s="67"/>
      <c r="J87" s="67" t="n">
        <f aca="false">G87*3.8235866717</f>
        <v>85190413.9465211</v>
      </c>
      <c r="K87" s="9"/>
      <c r="L87" s="67"/>
      <c r="M87" s="67" t="n">
        <f aca="false">F87*2.511711692</f>
        <v>341790.243231653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low_SIPA_income!B81</f>
        <v>25571762.1159032</v>
      </c>
      <c r="F88" s="157" t="n">
        <f aca="false">low_SIPA_income!I81</f>
        <v>134262.294228936</v>
      </c>
      <c r="G88" s="67" t="n">
        <f aca="false">E88-F88*0.7</f>
        <v>25477778.509943</v>
      </c>
      <c r="H88" s="67"/>
      <c r="I88" s="67"/>
      <c r="J88" s="67" t="n">
        <f aca="false">G88*3.8235866717</f>
        <v>97416494.3351426</v>
      </c>
      <c r="K88" s="9"/>
      <c r="L88" s="67"/>
      <c r="M88" s="67" t="n">
        <f aca="false">F88*2.511711692</f>
        <v>337228.174209563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low_SIPA_income!B82</f>
        <v>22316050.4480656</v>
      </c>
      <c r="F89" s="155" t="n">
        <f aca="false">low_SIPA_income!I82</f>
        <v>132742.963742581</v>
      </c>
      <c r="G89" s="8" t="n">
        <f aca="false">E89-F89*0.7</f>
        <v>22223130.3734458</v>
      </c>
      <c r="H89" s="8"/>
      <c r="I89" s="8"/>
      <c r="J89" s="8" t="n">
        <f aca="false">G89*3.8235866717</f>
        <v>84972065.0993588</v>
      </c>
      <c r="K89" s="6"/>
      <c r="L89" s="8"/>
      <c r="M89" s="8" t="n">
        <f aca="false">F89*2.511711692</f>
        <v>333412.054062972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low_SIPA_income!B83</f>
        <v>25543862.5231225</v>
      </c>
      <c r="F90" s="157" t="n">
        <f aca="false">low_SIPA_income!I83</f>
        <v>135805.727938659</v>
      </c>
      <c r="G90" s="67" t="n">
        <f aca="false">E90-F90*0.7</f>
        <v>25448798.5135654</v>
      </c>
      <c r="H90" s="67"/>
      <c r="I90" s="67"/>
      <c r="J90" s="67" t="n">
        <f aca="false">G90*3.8235866717</f>
        <v>97305686.8072475</v>
      </c>
      <c r="K90" s="9"/>
      <c r="L90" s="67"/>
      <c r="M90" s="67" t="n">
        <f aca="false">F90*2.511711692</f>
        <v>341104.834704101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low_SIPA_income!B84</f>
        <v>22390443.7119636</v>
      </c>
      <c r="F91" s="157" t="n">
        <f aca="false">low_SIPA_income!I84</f>
        <v>134031.111729362</v>
      </c>
      <c r="G91" s="67" t="n">
        <f aca="false">E91-F91*0.7</f>
        <v>22296621.9337531</v>
      </c>
      <c r="H91" s="67"/>
      <c r="I91" s="67"/>
      <c r="J91" s="67" t="n">
        <f aca="false">G91*3.8235866717</f>
        <v>85253066.4498321</v>
      </c>
      <c r="K91" s="9"/>
      <c r="L91" s="67"/>
      <c r="M91" s="67" t="n">
        <f aca="false">F91*2.511711692</f>
        <v>336647.510422396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low_SIPA_income!B85</f>
        <v>26120431.9549509</v>
      </c>
      <c r="F92" s="157" t="n">
        <f aca="false">low_SIPA_income!I85</f>
        <v>134385.589541878</v>
      </c>
      <c r="G92" s="67" t="n">
        <f aca="false">E92-F92*0.7</f>
        <v>26026362.0422715</v>
      </c>
      <c r="H92" s="67"/>
      <c r="I92" s="67"/>
      <c r="J92" s="67" t="n">
        <f aca="false">G92*3.8235866717</f>
        <v>99514051.0176683</v>
      </c>
      <c r="K92" s="9"/>
      <c r="L92" s="67"/>
      <c r="M92" s="67" t="n">
        <f aca="false">F92*2.511711692</f>
        <v>337537.856488649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low_SIPA_income!B86</f>
        <v>22753970.3388985</v>
      </c>
      <c r="F93" s="155" t="n">
        <f aca="false">low_SIPA_income!I86</f>
        <v>135656.475866786</v>
      </c>
      <c r="G93" s="8" t="n">
        <f aca="false">E93-F93*0.7</f>
        <v>22659010.8057917</v>
      </c>
      <c r="H93" s="8"/>
      <c r="I93" s="8"/>
      <c r="J93" s="8" t="n">
        <f aca="false">G93*3.8235866717</f>
        <v>86638691.7109315</v>
      </c>
      <c r="K93" s="6"/>
      <c r="L93" s="8"/>
      <c r="M93" s="8" t="n">
        <f aca="false">F93*2.511711692</f>
        <v>340729.956530121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low_SIPA_income!B87</f>
        <v>25995143.6387209</v>
      </c>
      <c r="F94" s="157" t="n">
        <f aca="false">low_SIPA_income!I87</f>
        <v>135341.950294086</v>
      </c>
      <c r="G94" s="67" t="n">
        <f aca="false">E94-F94*0.7</f>
        <v>25900404.273515</v>
      </c>
      <c r="H94" s="67"/>
      <c r="I94" s="67"/>
      <c r="J94" s="67" t="n">
        <f aca="false">G94*3.8235866717</f>
        <v>99032440.5718538</v>
      </c>
      <c r="K94" s="9"/>
      <c r="L94" s="67"/>
      <c r="M94" s="67" t="n">
        <f aca="false">F94*2.511711692</f>
        <v>339939.958971739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low_SIPA_income!B88</f>
        <v>22696759.2746883</v>
      </c>
      <c r="F95" s="157" t="n">
        <f aca="false">low_SIPA_income!I88</f>
        <v>140635.59679289</v>
      </c>
      <c r="G95" s="67" t="n">
        <f aca="false">E95-F95*0.7</f>
        <v>22598314.3569332</v>
      </c>
      <c r="H95" s="67"/>
      <c r="I95" s="67"/>
      <c r="J95" s="67" t="n">
        <f aca="false">G95*3.8235866717</f>
        <v>86406613.5780567</v>
      </c>
      <c r="K95" s="9"/>
      <c r="L95" s="67"/>
      <c r="M95" s="67" t="n">
        <f aca="false">F95*2.511711692</f>
        <v>353236.072776098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low_SIPA_income!B89</f>
        <v>26071437.0295732</v>
      </c>
      <c r="F96" s="157" t="n">
        <f aca="false">low_SIPA_income!I89</f>
        <v>136153.477373438</v>
      </c>
      <c r="G96" s="67" t="n">
        <f aca="false">E96-F96*0.7</f>
        <v>25976129.5954118</v>
      </c>
      <c r="H96" s="67"/>
      <c r="I96" s="67"/>
      <c r="J96" s="67" t="n">
        <f aca="false">G96*3.8235866717</f>
        <v>99321982.9033684</v>
      </c>
      <c r="K96" s="9"/>
      <c r="L96" s="67"/>
      <c r="M96" s="67" t="n">
        <f aca="false">F96*2.511711692</f>
        <v>341978.281025322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low_SIPA_income!B90</f>
        <v>22955858.694707</v>
      </c>
      <c r="F97" s="155" t="n">
        <f aca="false">low_SIPA_income!I90</f>
        <v>136234.649495435</v>
      </c>
      <c r="G97" s="8" t="n">
        <f aca="false">E97-F97*0.7</f>
        <v>22860494.4400602</v>
      </c>
      <c r="H97" s="8"/>
      <c r="I97" s="8"/>
      <c r="J97" s="8" t="n">
        <f aca="false">G97*3.8235866717</f>
        <v>87409081.849486</v>
      </c>
      <c r="K97" s="6"/>
      <c r="L97" s="8"/>
      <c r="M97" s="8" t="n">
        <f aca="false">F97*2.511711692</f>
        <v>342182.161993205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low_SIPA_income!B91</f>
        <v>26350854.9483386</v>
      </c>
      <c r="F98" s="157" t="n">
        <f aca="false">low_SIPA_income!I91</f>
        <v>132908.684564303</v>
      </c>
      <c r="G98" s="67" t="n">
        <f aca="false">E98-F98*0.7</f>
        <v>26257818.8691436</v>
      </c>
      <c r="H98" s="67"/>
      <c r="I98" s="67"/>
      <c r="J98" s="67" t="n">
        <f aca="false">G98*3.8235866717</f>
        <v>100399046.25597</v>
      </c>
      <c r="K98" s="9"/>
      <c r="L98" s="67"/>
      <c r="M98" s="67" t="n">
        <f aca="false">F98*2.511711692</f>
        <v>333828.296988499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low_SIPA_income!B92</f>
        <v>23223996.4972178</v>
      </c>
      <c r="F99" s="157" t="n">
        <f aca="false">low_SIPA_income!I92</f>
        <v>134481.954352741</v>
      </c>
      <c r="G99" s="67" t="n">
        <f aca="false">E99-F99*0.7</f>
        <v>23129859.1291708</v>
      </c>
      <c r="H99" s="67"/>
      <c r="I99" s="67"/>
      <c r="J99" s="67" t="n">
        <f aca="false">G99*3.8235866717</f>
        <v>88439021.0845962</v>
      </c>
      <c r="K99" s="9"/>
      <c r="L99" s="67"/>
      <c r="M99" s="67" t="n">
        <f aca="false">F99*2.511711692</f>
        <v>337779.89711079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low_SIPA_income!B93</f>
        <v>26392161.4712189</v>
      </c>
      <c r="F100" s="157" t="n">
        <f aca="false">low_SIPA_income!I93</f>
        <v>134839.195042143</v>
      </c>
      <c r="G100" s="67" t="n">
        <f aca="false">E100-F100*0.7</f>
        <v>26297774.0346894</v>
      </c>
      <c r="H100" s="67"/>
      <c r="I100" s="67"/>
      <c r="J100" s="67" t="n">
        <f aca="false">G100*3.8235866717</f>
        <v>100551818.294417</v>
      </c>
      <c r="K100" s="9"/>
      <c r="L100" s="67"/>
      <c r="M100" s="67" t="n">
        <f aca="false">F100*2.511711692</f>
        <v>338677.182727218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low_SIPA_income!B94</f>
        <v>23242392.7497648</v>
      </c>
      <c r="F101" s="155" t="n">
        <f aca="false">low_SIPA_income!I94</f>
        <v>137667.315239216</v>
      </c>
      <c r="G101" s="8" t="n">
        <f aca="false">E101-F101*0.7</f>
        <v>23146025.6290973</v>
      </c>
      <c r="H101" s="8"/>
      <c r="I101" s="8"/>
      <c r="J101" s="8" t="n">
        <f aca="false">G101*3.8235866717</f>
        <v>88500835.0982431</v>
      </c>
      <c r="K101" s="6"/>
      <c r="L101" s="8"/>
      <c r="M101" s="8" t="n">
        <f aca="false">F101*2.511711692</f>
        <v>345780.605292589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low_SIPA_income!B95</f>
        <v>26697322.6761999</v>
      </c>
      <c r="F102" s="157" t="n">
        <f aca="false">low_SIPA_income!I95</f>
        <v>140313.77009173</v>
      </c>
      <c r="G102" s="67" t="n">
        <f aca="false">E102-F102*0.7</f>
        <v>26599103.0371357</v>
      </c>
      <c r="H102" s="67"/>
      <c r="I102" s="67"/>
      <c r="J102" s="67" t="n">
        <f aca="false">G102*3.8235866717</f>
        <v>101703975.851967</v>
      </c>
      <c r="K102" s="9"/>
      <c r="L102" s="67"/>
      <c r="M102" s="67" t="n">
        <f aca="false">F102*2.511711692</f>
        <v>352427.736887998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low_SIPA_income!B96</f>
        <v>23550264.8118523</v>
      </c>
      <c r="F103" s="157" t="n">
        <f aca="false">low_SIPA_income!I96</f>
        <v>142325.389329791</v>
      </c>
      <c r="G103" s="67" t="n">
        <f aca="false">E103-F103*0.7</f>
        <v>23450637.0393214</v>
      </c>
      <c r="H103" s="67"/>
      <c r="I103" s="67"/>
      <c r="J103" s="67" t="n">
        <f aca="false">G103*3.8235866717</f>
        <v>89665543.2264238</v>
      </c>
      <c r="K103" s="9"/>
      <c r="L103" s="67"/>
      <c r="M103" s="67" t="n">
        <f aca="false">F103*2.511711692</f>
        <v>357480.344448089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low_SIPA_income!B97</f>
        <v>26927607.6965552</v>
      </c>
      <c r="F104" s="157" t="n">
        <f aca="false">low_SIPA_income!I97</f>
        <v>141543.071815803</v>
      </c>
      <c r="G104" s="67" t="n">
        <f aca="false">E104-F104*0.7</f>
        <v>26828527.5462842</v>
      </c>
      <c r="H104" s="67"/>
      <c r="I104" s="67"/>
      <c r="J104" s="67" t="n">
        <f aca="false">G104*3.8235866717</f>
        <v>102581200.347308</v>
      </c>
      <c r="K104" s="9"/>
      <c r="L104" s="67"/>
      <c r="M104" s="67" t="n">
        <f aca="false">F104*2.511711692</f>
        <v>355515.388401347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low_SIPA_income!B98</f>
        <v>23500368.6723139</v>
      </c>
      <c r="F105" s="155" t="n">
        <f aca="false">low_SIPA_income!I98</f>
        <v>135909.596541031</v>
      </c>
      <c r="G105" s="8" t="n">
        <f aca="false">E105-F105*0.7</f>
        <v>23405231.9547352</v>
      </c>
      <c r="H105" s="8"/>
      <c r="I105" s="8"/>
      <c r="J105" s="8" t="n">
        <f aca="false">G105*3.8235866717</f>
        <v>89491932.9501726</v>
      </c>
      <c r="K105" s="6"/>
      <c r="L105" s="8"/>
      <c r="M105" s="8" t="n">
        <f aca="false">F105*2.511711692</f>
        <v>341365.72268711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low_SIPA_income!B99</f>
        <v>26928595.802985</v>
      </c>
      <c r="F106" s="157" t="n">
        <f aca="false">low_SIPA_income!I99</f>
        <v>140411.325428119</v>
      </c>
      <c r="G106" s="67" t="n">
        <f aca="false">E106-F106*0.7</f>
        <v>26830307.8751853</v>
      </c>
      <c r="H106" s="67"/>
      <c r="I106" s="67"/>
      <c r="J106" s="67" t="n">
        <f aca="false">G106*3.8235866717</f>
        <v>102588007.589166</v>
      </c>
      <c r="K106" s="9"/>
      <c r="L106" s="67"/>
      <c r="M106" s="67" t="n">
        <f aca="false">F106*2.511711692</f>
        <v>352672.767767024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low_SIPA_income!B100</f>
        <v>23553589.3920138</v>
      </c>
      <c r="F107" s="157" t="n">
        <f aca="false">low_SIPA_income!I100</f>
        <v>139265.440309124</v>
      </c>
      <c r="G107" s="67" t="n">
        <f aca="false">E107-F107*0.7</f>
        <v>23456103.5837974</v>
      </c>
      <c r="H107" s="67"/>
      <c r="I107" s="67"/>
      <c r="J107" s="67" t="n">
        <f aca="false">G107*3.8235866717</f>
        <v>89686445.0330225</v>
      </c>
      <c r="K107" s="9"/>
      <c r="L107" s="67"/>
      <c r="M107" s="67" t="n">
        <f aca="false">F107*2.511711692</f>
        <v>349794.634715956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low_SIPA_income!B101</f>
        <v>27042303.8610819</v>
      </c>
      <c r="F108" s="157" t="n">
        <f aca="false">low_SIPA_income!I101</f>
        <v>139412.589431114</v>
      </c>
      <c r="G108" s="67" t="n">
        <f aca="false">E108-F108*0.7</f>
        <v>26944715.0484801</v>
      </c>
      <c r="H108" s="67"/>
      <c r="I108" s="67"/>
      <c r="J108" s="67" t="n">
        <f aca="false">G108*3.8235866717</f>
        <v>103025453.332123</v>
      </c>
      <c r="K108" s="9"/>
      <c r="L108" s="67"/>
      <c r="M108" s="67" t="n">
        <f aca="false">F108*2.511711692</f>
        <v>350164.230886123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low_SIPA_income!B102</f>
        <v>23726185.9901206</v>
      </c>
      <c r="F109" s="155" t="n">
        <f aca="false">low_SIPA_income!I102</f>
        <v>139502.052175481</v>
      </c>
      <c r="G109" s="8" t="n">
        <f aca="false">E109-F109*0.7</f>
        <v>23628534.5535977</v>
      </c>
      <c r="H109" s="8"/>
      <c r="I109" s="8"/>
      <c r="J109" s="8" t="n">
        <f aca="false">G109*3.8235866717</f>
        <v>90345749.7909393</v>
      </c>
      <c r="K109" s="6"/>
      <c r="L109" s="8"/>
      <c r="M109" s="8" t="n">
        <f aca="false">F109*2.511711692</f>
        <v>350388.935507149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low_SIPA_income!B103</f>
        <v>26861139.2334216</v>
      </c>
      <c r="F110" s="157" t="n">
        <f aca="false">low_SIPA_income!I103</f>
        <v>141148.553823964</v>
      </c>
      <c r="G110" s="67" t="n">
        <f aca="false">E110-F110*0.7</f>
        <v>26762335.2457448</v>
      </c>
      <c r="H110" s="67"/>
      <c r="I110" s="67"/>
      <c r="J110" s="67" t="n">
        <f aca="false">G110*3.8235866717</f>
        <v>102328108.349197</v>
      </c>
      <c r="K110" s="9"/>
      <c r="L110" s="67"/>
      <c r="M110" s="67" t="n">
        <f aca="false">F110*2.511711692</f>
        <v>354524.472948541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low_SIPA_income!B104</f>
        <v>23540158.2648371</v>
      </c>
      <c r="F111" s="157" t="n">
        <f aca="false">low_SIPA_income!I104</f>
        <v>140173.672928181</v>
      </c>
      <c r="G111" s="67" t="n">
        <f aca="false">E111-F111*0.7</f>
        <v>23442036.6937874</v>
      </c>
      <c r="H111" s="67"/>
      <c r="I111" s="67"/>
      <c r="J111" s="67" t="n">
        <f aca="false">G111*3.8235866717</f>
        <v>89632659.0598677</v>
      </c>
      <c r="K111" s="9"/>
      <c r="L111" s="67"/>
      <c r="M111" s="67" t="n">
        <f aca="false">F111*2.511711692</f>
        <v>352075.853204295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low_SIPA_income!B105</f>
        <v>26834024.3122772</v>
      </c>
      <c r="F112" s="157" t="n">
        <f aca="false">low_SIPA_income!I105</f>
        <v>141320.8712026</v>
      </c>
      <c r="G112" s="67" t="n">
        <f aca="false">E112-F112*0.7</f>
        <v>26735099.7024354</v>
      </c>
      <c r="H112" s="67"/>
      <c r="I112" s="67"/>
      <c r="J112" s="67" t="n">
        <f aca="false">G112*3.8235866717</f>
        <v>102223970.888803</v>
      </c>
      <c r="K112" s="9"/>
      <c r="L112" s="67"/>
      <c r="M112" s="67" t="n">
        <f aca="false">F112*2.511711692</f>
        <v>354957.284523197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09375" defaultRowHeight="12.8" zeroHeight="false" outlineLevelRow="0" outlineLevelCol="0"/>
  <cols>
    <col collapsed="false" customWidth="true" hidden="false" outlineLevel="0" max="5" min="5" style="58" width="19.62"/>
    <col collapsed="false" customWidth="true" hidden="false" outlineLevel="0" max="6" min="6" style="58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197</v>
      </c>
      <c r="F1" s="162" t="s">
        <v>198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</row>
    <row r="2" customFormat="false" ht="50.25" hidden="false" customHeight="true" outlineLevel="0" collapsed="false">
      <c r="A2" s="142" t="s">
        <v>199</v>
      </c>
      <c r="B2" s="142" t="s">
        <v>169</v>
      </c>
      <c r="C2" s="142" t="s">
        <v>170</v>
      </c>
      <c r="D2" s="142" t="s">
        <v>200</v>
      </c>
      <c r="E2" s="144" t="s">
        <v>201</v>
      </c>
      <c r="F2" s="144" t="s">
        <v>202</v>
      </c>
      <c r="G2" s="142" t="s">
        <v>203</v>
      </c>
      <c r="H2" s="142" t="s">
        <v>204</v>
      </c>
      <c r="I2" s="142" t="s">
        <v>205</v>
      </c>
      <c r="J2" s="142" t="s">
        <v>206</v>
      </c>
      <c r="K2" s="142" t="s">
        <v>207</v>
      </c>
      <c r="L2" s="142" t="s">
        <v>208</v>
      </c>
      <c r="M2" s="145" t="s">
        <v>209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high_SIPA_income!B2</f>
        <v>18000510.6188669</v>
      </c>
      <c r="F9" s="155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7" t="n">
        <f aca="false">high_SIPA_income!B3</f>
        <v>22157499.2341788</v>
      </c>
      <c r="F10" s="157" t="n">
        <f aca="false">high_SIPA_income!I3</f>
        <v>151084.142402353</v>
      </c>
      <c r="G10" s="67" t="n">
        <f aca="false">E10-F10*0.7</f>
        <v>22051740.3344971</v>
      </c>
      <c r="H10" s="67" t="s">
        <v>211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211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7" t="n">
        <f aca="false">high_SIPA_income!B4</f>
        <v>20233959.3615849</v>
      </c>
      <c r="F11" s="157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7" t="n">
        <f aca="false">high_SIPA_income!B5</f>
        <v>23711099.340712</v>
      </c>
      <c r="F12" s="157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212</v>
      </c>
      <c r="B13" s="153" t="n">
        <v>2016</v>
      </c>
      <c r="C13" s="5" t="n">
        <v>1</v>
      </c>
      <c r="D13" s="153" t="n">
        <v>165</v>
      </c>
      <c r="E13" s="155" t="n">
        <f aca="false">high_SIPA_income!B6</f>
        <v>19318558.8094962</v>
      </c>
      <c r="F13" s="155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high_SIPA_income!B7</f>
        <v>22035975.6793422</v>
      </c>
      <c r="F14" s="157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high_SIPA_income!B8</f>
        <v>19225382.5714869</v>
      </c>
      <c r="F15" s="157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high_SIPA_income!B9</f>
        <v>22564836.9054479</v>
      </c>
      <c r="F16" s="157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high_SIPA_income!B10</f>
        <v>19510720.9348717</v>
      </c>
      <c r="F17" s="155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high_SIPA_income!B11</f>
        <v>23339052.656364</v>
      </c>
      <c r="F18" s="157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high_SIPA_income!B12</f>
        <v>20676340.3358436</v>
      </c>
      <c r="F19" s="157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high_SIPA_income!B13</f>
        <v>24442783.390504</v>
      </c>
      <c r="F20" s="157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high_SIPA_income!B14</f>
        <v>19573117.3944048</v>
      </c>
      <c r="F21" s="155" t="n">
        <f aca="false">high_SIPA_income!I14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high_SIPA_income!B15</f>
        <v>22216148.1449952</v>
      </c>
      <c r="F22" s="157" t="n">
        <f aca="false">high_SIPA_income!I15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high_SIPA_income!B16</f>
        <v>18296958.6464321</v>
      </c>
      <c r="F23" s="157" t="n">
        <f aca="false">high_SIPA_income!I16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69658937.4468011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high_SIPA_income!B17</f>
        <v>19939496.2171495</v>
      </c>
      <c r="F24" s="157" t="n">
        <f aca="false">high_SIPA_income!I17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75940347.5649553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high_SIPA_income!B18</f>
        <v>15750615.9012498</v>
      </c>
      <c r="F25" s="155" t="n">
        <f aca="false">high_SIPA_income!I18</f>
        <v>110988.074669527</v>
      </c>
      <c r="G25" s="8" t="n">
        <f aca="false">E25-F25*0.7</f>
        <v>15672924.2489811</v>
      </c>
      <c r="H25" s="8"/>
      <c r="I25" s="8"/>
      <c r="J25" s="8" t="n">
        <f aca="false">G25*3.8235866717</f>
        <v>59926784.2649679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high_SIPA_income!B19</f>
        <v>18663324.9516775</v>
      </c>
      <c r="F26" s="157" t="n">
        <f aca="false">high_SIPA_income!I19</f>
        <v>107486.273713936</v>
      </c>
      <c r="G26" s="67" t="n">
        <f aca="false">E26-F26*0.7</f>
        <v>18588084.5600778</v>
      </c>
      <c r="H26" s="67" t="n">
        <v>1000</v>
      </c>
      <c r="I26" s="67"/>
      <c r="J26" s="67" t="n">
        <f aca="false">G26*3.8235866717</f>
        <v>71073152.3763459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high_SIPA_income!B20</f>
        <v>15837691.0752344</v>
      </c>
      <c r="F27" s="157" t="n">
        <f aca="false">high_SIPA_income!I20</f>
        <v>109352.321436835</v>
      </c>
      <c r="G27" s="67" t="n">
        <f aca="false">E27-F27*0.7</f>
        <v>15761144.4502286</v>
      </c>
      <c r="H27" s="67"/>
      <c r="I27" s="67"/>
      <c r="J27" s="67" t="n">
        <f aca="false">G27*3.8235866717</f>
        <v>60264101.8506324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high_SIPA_income!B21</f>
        <v>17981870.1214457</v>
      </c>
      <c r="F28" s="157" t="n">
        <f aca="false">high_SIPA_income!I21</f>
        <v>109843.876246888</v>
      </c>
      <c r="G28" s="67" t="n">
        <f aca="false">E28-F28*0.7</f>
        <v>17904979.4080729</v>
      </c>
      <c r="H28" s="67"/>
      <c r="I28" s="67"/>
      <c r="J28" s="67" t="n">
        <f aca="false">G28*3.8235866717</f>
        <v>68461240.6217705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high_SIPA_income!B22</f>
        <v>16350980.0418458</v>
      </c>
      <c r="F29" s="155" t="n">
        <f aca="false">high_SIPA_income!I22</f>
        <v>112540.809885867</v>
      </c>
      <c r="G29" s="8" t="n">
        <f aca="false">E29-F29*0.7</f>
        <v>16272201.4749257</v>
      </c>
      <c r="H29" s="8"/>
      <c r="I29" s="8"/>
      <c r="J29" s="8" t="n">
        <f aca="false">G29*3.8235866717</f>
        <v>62218172.678743</v>
      </c>
      <c r="K29" s="6"/>
      <c r="L29" s="8"/>
      <c r="M29" s="8" t="n">
        <f aca="false">F29*2.511711692</f>
        <v>282670.068017481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high_SIPA_income!B23</f>
        <v>18151197.9005081</v>
      </c>
      <c r="F30" s="157" t="n">
        <f aca="false">high_SIPA_income!I23</f>
        <v>101903.341030362</v>
      </c>
      <c r="G30" s="67" t="n">
        <f aca="false">E30-F30*0.7</f>
        <v>18079865.5617868</v>
      </c>
      <c r="H30" s="67"/>
      <c r="I30" s="67"/>
      <c r="J30" s="67" t="n">
        <f aca="false">G30*3.8235866717</f>
        <v>69129932.9881759</v>
      </c>
      <c r="K30" s="9"/>
      <c r="L30" s="67"/>
      <c r="M30" s="67" t="n">
        <f aca="false">F30*2.511711692</f>
        <v>255951.813119824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high_SIPA_income!B24</f>
        <v>15550419.4728916</v>
      </c>
      <c r="F31" s="157" t="n">
        <f aca="false">high_SIPA_income!I24</f>
        <v>93417.6626667509</v>
      </c>
      <c r="G31" s="67" t="n">
        <f aca="false">E31-F31*0.7</f>
        <v>15485027.1090249</v>
      </c>
      <c r="H31" s="67"/>
      <c r="I31" s="67"/>
      <c r="J31" s="67" t="n">
        <f aca="false">G31*3.8235866717</f>
        <v>59208343.2649809</v>
      </c>
      <c r="K31" s="9"/>
      <c r="L31" s="67"/>
      <c r="M31" s="67" t="n">
        <f aca="false">F31*2.511711692</f>
        <v>234638.23555939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high_SIPA_income!B25</f>
        <v>18384659.431127</v>
      </c>
      <c r="F32" s="157" t="n">
        <f aca="false">high_SIPA_income!I25</f>
        <v>99588.4654842905</v>
      </c>
      <c r="G32" s="67" t="n">
        <f aca="false">E32-F32*0.7</f>
        <v>18314947.505288</v>
      </c>
      <c r="H32" s="67"/>
      <c r="I32" s="67"/>
      <c r="J32" s="67" t="n">
        <f aca="false">G32*3.8235866717</f>
        <v>70028789.1741045</v>
      </c>
      <c r="K32" s="9"/>
      <c r="L32" s="67"/>
      <c r="M32" s="67" t="n">
        <f aca="false">F32*2.511711692</f>
        <v>250137.513145231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high_SIPA_income!B26</f>
        <v>16847105.5931602</v>
      </c>
      <c r="F33" s="155" t="n">
        <f aca="false">high_SIPA_income!I26</f>
        <v>105690.860963776</v>
      </c>
      <c r="G33" s="8" t="n">
        <f aca="false">E33-F33*0.7</f>
        <v>16773121.9904855</v>
      </c>
      <c r="H33" s="8"/>
      <c r="I33" s="8"/>
      <c r="J33" s="8" t="n">
        <f aca="false">G33*3.8235866717</f>
        <v>64133485.6856186</v>
      </c>
      <c r="K33" s="6"/>
      <c r="L33" s="8"/>
      <c r="M33" s="8" t="n">
        <f aca="false">F33*2.511711692</f>
        <v>265464.971220263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high_SIPA_income!B27</f>
        <v>20498640.491357</v>
      </c>
      <c r="F34" s="157" t="n">
        <f aca="false">high_SIPA_income!I27</f>
        <v>106012.160518998</v>
      </c>
      <c r="G34" s="67" t="n">
        <f aca="false">E34-F34*0.7</f>
        <v>20424431.9789937</v>
      </c>
      <c r="H34" s="67"/>
      <c r="I34" s="67"/>
      <c r="J34" s="67" t="n">
        <f aca="false">G34*3.8235866717</f>
        <v>78094585.8919237</v>
      </c>
      <c r="K34" s="9"/>
      <c r="L34" s="67"/>
      <c r="M34" s="67" t="n">
        <f aca="false">F34*2.511711692</f>
        <v>266271.983069749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high_SIPA_income!B28</f>
        <v>18500643.4193842</v>
      </c>
      <c r="F35" s="157" t="n">
        <f aca="false">high_SIPA_income!I28</f>
        <v>112503.073689144</v>
      </c>
      <c r="G35" s="67" t="n">
        <f aca="false">E35-F35*0.7</f>
        <v>18421891.2678018</v>
      </c>
      <c r="H35" s="67"/>
      <c r="I35" s="67"/>
      <c r="J35" s="67" t="n">
        <f aca="false">G35*3.8235866717</f>
        <v>70437697.9190735</v>
      </c>
      <c r="K35" s="9"/>
      <c r="L35" s="67"/>
      <c r="M35" s="67" t="n">
        <f aca="false">F35*2.511711692</f>
        <v>282575.28557096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high_SIPA_income!B29</f>
        <v>22164539.8098976</v>
      </c>
      <c r="F36" s="157" t="n">
        <f aca="false">high_SIPA_income!I29</f>
        <v>116782.113136675</v>
      </c>
      <c r="G36" s="67" t="n">
        <f aca="false">E36-F36*0.7</f>
        <v>22082792.3307019</v>
      </c>
      <c r="H36" s="67"/>
      <c r="I36" s="67"/>
      <c r="J36" s="67" t="n">
        <f aca="false">G36*3.8235866717</f>
        <v>84435470.4295908</v>
      </c>
      <c r="K36" s="9"/>
      <c r="L36" s="67"/>
      <c r="M36" s="67" t="n">
        <f aca="false">F36*2.511711692</f>
        <v>293322.998981853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high_SIPA_income!B30</f>
        <v>19902921.8503387</v>
      </c>
      <c r="F37" s="155" t="n">
        <f aca="false">high_SIPA_income!I30</f>
        <v>119319.464072032</v>
      </c>
      <c r="G37" s="8" t="n">
        <f aca="false">E37-F37*0.7</f>
        <v>19819398.2254883</v>
      </c>
      <c r="H37" s="8"/>
      <c r="I37" s="8"/>
      <c r="J37" s="8" t="n">
        <f aca="false">G37*3.8235866717</f>
        <v>75781186.8960916</v>
      </c>
      <c r="K37" s="6"/>
      <c r="L37" s="8"/>
      <c r="M37" s="8" t="n">
        <f aca="false">F37*2.511711692</f>
        <v>299696.092992896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high_SIPA_income!B31</f>
        <v>23513196.0290584</v>
      </c>
      <c r="F38" s="157" t="n">
        <f aca="false">high_SIPA_income!I31</f>
        <v>121321.925394247</v>
      </c>
      <c r="G38" s="67" t="n">
        <f aca="false">E38-F38*0.7</f>
        <v>23428270.6812825</v>
      </c>
      <c r="H38" s="67"/>
      <c r="I38" s="67"/>
      <c r="J38" s="67" t="n">
        <f aca="false">G38*3.8235866717</f>
        <v>89580023.5179315</v>
      </c>
      <c r="K38" s="9"/>
      <c r="L38" s="67"/>
      <c r="M38" s="67" t="n">
        <f aca="false">F38*2.511711692</f>
        <v>304725.698508682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high_SIPA_income!B32</f>
        <v>20703909.7990484</v>
      </c>
      <c r="F39" s="157" t="n">
        <f aca="false">high_SIPA_income!I32</f>
        <v>116537.385107527</v>
      </c>
      <c r="G39" s="67" t="n">
        <f aca="false">E39-F39*0.7</f>
        <v>20622333.6294731</v>
      </c>
      <c r="H39" s="67"/>
      <c r="I39" s="67"/>
      <c r="J39" s="67" t="n">
        <f aca="false">G39*3.8235866717</f>
        <v>78851280.0050041</v>
      </c>
      <c r="K39" s="9"/>
      <c r="L39" s="67"/>
      <c r="M39" s="67" t="n">
        <f aca="false">F39*2.511711692</f>
        <v>292708.312729682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high_SIPA_income!B33</f>
        <v>24232692.2607772</v>
      </c>
      <c r="F40" s="157" t="n">
        <f aca="false">high_SIPA_income!I33</f>
        <v>124726.388725681</v>
      </c>
      <c r="G40" s="67" t="n">
        <f aca="false">E40-F40*0.7</f>
        <v>24145383.7886693</v>
      </c>
      <c r="H40" s="67"/>
      <c r="I40" s="67"/>
      <c r="J40" s="67" t="n">
        <f aca="false">G40*3.8235866717</f>
        <v>92321967.6374371</v>
      </c>
      <c r="K40" s="9"/>
      <c r="L40" s="67"/>
      <c r="M40" s="67" t="n">
        <f aca="false">F40*2.511711692</f>
        <v>313276.728863231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high_SIPA_income!B34</f>
        <v>21392944.3543923</v>
      </c>
      <c r="F41" s="155" t="n">
        <f aca="false">high_SIPA_income!I34</f>
        <v>124259.004740797</v>
      </c>
      <c r="G41" s="8" t="n">
        <f aca="false">E41-F41*0.7</f>
        <v>21305963.0510738</v>
      </c>
      <c r="H41" s="8"/>
      <c r="I41" s="8"/>
      <c r="J41" s="8" t="n">
        <f aca="false">G41*3.8235866717</f>
        <v>81465196.3498184</v>
      </c>
      <c r="K41" s="6"/>
      <c r="L41" s="8"/>
      <c r="M41" s="8" t="n">
        <f aca="false">F41*2.511711692</f>
        <v>312102.795043742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high_SIPA_income!B35</f>
        <v>24815380.7390558</v>
      </c>
      <c r="F42" s="157" t="n">
        <f aca="false">high_SIPA_income!I35</f>
        <v>126504.104277835</v>
      </c>
      <c r="G42" s="67" t="n">
        <f aca="false">E42-F42*0.7</f>
        <v>24726827.8660613</v>
      </c>
      <c r="H42" s="67"/>
      <c r="I42" s="67"/>
      <c r="J42" s="67" t="n">
        <f aca="false">G42*3.8235866717</f>
        <v>94545169.4620921</v>
      </c>
      <c r="K42" s="9"/>
      <c r="L42" s="67"/>
      <c r="M42" s="67" t="n">
        <f aca="false">F42*2.511711692</f>
        <v>317741.837800626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high_SIPA_income!B36</f>
        <v>21896152.3557281</v>
      </c>
      <c r="F43" s="157" t="n">
        <f aca="false">high_SIPA_income!I36</f>
        <v>128000.82195643</v>
      </c>
      <c r="G43" s="67" t="n">
        <f aca="false">E43-F43*0.7</f>
        <v>21806551.7803586</v>
      </c>
      <c r="H43" s="67"/>
      <c r="I43" s="67"/>
      <c r="J43" s="67" t="n">
        <f aca="false">G43*3.8235866717</f>
        <v>83379240.7431151</v>
      </c>
      <c r="K43" s="9"/>
      <c r="L43" s="67"/>
      <c r="M43" s="67" t="n">
        <f aca="false">F43*2.511711692</f>
        <v>321501.161093575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high_SIPA_income!B37</f>
        <v>25345039.8748831</v>
      </c>
      <c r="F44" s="157" t="n">
        <f aca="false">high_SIPA_income!I37</f>
        <v>126988.263001521</v>
      </c>
      <c r="G44" s="67" t="n">
        <f aca="false">E44-F44*0.7</f>
        <v>25256148.090782</v>
      </c>
      <c r="H44" s="67"/>
      <c r="I44" s="67"/>
      <c r="J44" s="67" t="n">
        <f aca="false">G44*3.8235866717</f>
        <v>96569071.2183955</v>
      </c>
      <c r="K44" s="9"/>
      <c r="L44" s="67"/>
      <c r="M44" s="67" t="n">
        <f aca="false">F44*2.511711692</f>
        <v>318957.90492769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high_SIPA_income!B38</f>
        <v>22326784.5895164</v>
      </c>
      <c r="F45" s="155" t="n">
        <f aca="false">high_SIPA_income!I38</f>
        <v>125668.128332244</v>
      </c>
      <c r="G45" s="8" t="n">
        <f aca="false">E45-F45*0.7</f>
        <v>22238816.8996838</v>
      </c>
      <c r="H45" s="8"/>
      <c r="I45" s="8"/>
      <c r="J45" s="8" t="n">
        <f aca="false">G45*3.8235866717</f>
        <v>85032043.8920076</v>
      </c>
      <c r="K45" s="6"/>
      <c r="L45" s="8"/>
      <c r="M45" s="8" t="n">
        <f aca="false">F45*2.511711692</f>
        <v>315642.107243855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high_SIPA_income!B39</f>
        <v>25940131.0039562</v>
      </c>
      <c r="F46" s="157" t="n">
        <f aca="false">high_SIPA_income!I39</f>
        <v>126671.235009474</v>
      </c>
      <c r="G46" s="67" t="n">
        <f aca="false">E46-F46*0.7</f>
        <v>25851461.1394496</v>
      </c>
      <c r="H46" s="67"/>
      <c r="I46" s="67"/>
      <c r="J46" s="67" t="n">
        <f aca="false">G46*3.8235866717</f>
        <v>98845302.2567698</v>
      </c>
      <c r="K46" s="9"/>
      <c r="L46" s="67"/>
      <c r="M46" s="67" t="n">
        <f aca="false">F46*2.511711692</f>
        <v>318161.622013377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high_SIPA_income!B40</f>
        <v>23019820.0072103</v>
      </c>
      <c r="F47" s="157" t="n">
        <f aca="false">high_SIPA_income!I40</f>
        <v>125082.180891949</v>
      </c>
      <c r="G47" s="67" t="n">
        <f aca="false">E47-F47*0.7</f>
        <v>22932262.480586</v>
      </c>
      <c r="H47" s="67"/>
      <c r="I47" s="67"/>
      <c r="J47" s="67" t="n">
        <f aca="false">G47*3.8235866717</f>
        <v>87683493.1726945</v>
      </c>
      <c r="K47" s="9"/>
      <c r="L47" s="67"/>
      <c r="M47" s="67" t="n">
        <f aca="false">F47*2.511711692</f>
        <v>314170.376207166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high_SIPA_income!B41</f>
        <v>26750472.0244404</v>
      </c>
      <c r="F48" s="157" t="n">
        <f aca="false">high_SIPA_income!I41</f>
        <v>129398.678168799</v>
      </c>
      <c r="G48" s="67" t="n">
        <f aca="false">E48-F48*0.7</f>
        <v>26659892.9497223</v>
      </c>
      <c r="H48" s="67"/>
      <c r="I48" s="67"/>
      <c r="J48" s="67" t="n">
        <f aca="false">G48*3.8235866717</f>
        <v>101936411.351507</v>
      </c>
      <c r="K48" s="9"/>
      <c r="L48" s="67"/>
      <c r="M48" s="67" t="n">
        <f aca="false">F48*2.511711692</f>
        <v>325012.172885917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high_SIPA_income!B42</f>
        <v>23615130.5101493</v>
      </c>
      <c r="F49" s="155" t="n">
        <f aca="false">high_SIPA_income!I42</f>
        <v>131112.036497803</v>
      </c>
      <c r="G49" s="8" t="n">
        <f aca="false">E49-F49*0.7</f>
        <v>23523352.0846008</v>
      </c>
      <c r="H49" s="8"/>
      <c r="I49" s="8"/>
      <c r="J49" s="8" t="n">
        <f aca="false">G49*3.8235866717</f>
        <v>89943575.5043862</v>
      </c>
      <c r="K49" s="6"/>
      <c r="L49" s="8"/>
      <c r="M49" s="8" t="n">
        <f aca="false">F49*2.511711692</f>
        <v>329315.635033463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high_SIPA_income!B43</f>
        <v>27276423.9336064</v>
      </c>
      <c r="F50" s="157" t="n">
        <f aca="false">high_SIPA_income!I43</f>
        <v>130320.074246417</v>
      </c>
      <c r="G50" s="67" t="n">
        <f aca="false">E50-F50*0.7</f>
        <v>27185199.8816339</v>
      </c>
      <c r="H50" s="67"/>
      <c r="I50" s="67"/>
      <c r="J50" s="67" t="n">
        <f aca="false">G50*3.8235866717</f>
        <v>103944967.934916</v>
      </c>
      <c r="K50" s="9"/>
      <c r="L50" s="67"/>
      <c r="M50" s="67" t="n">
        <f aca="false">F50*2.511711692</f>
        <v>327326.454187035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high_SIPA_income!B44</f>
        <v>24220532.1409142</v>
      </c>
      <c r="F51" s="157" t="n">
        <f aca="false">high_SIPA_income!I44</f>
        <v>131065.317270347</v>
      </c>
      <c r="G51" s="67" t="n">
        <f aca="false">E51-F51*0.7</f>
        <v>24128786.4188249</v>
      </c>
      <c r="H51" s="67"/>
      <c r="I51" s="67"/>
      <c r="J51" s="67" t="n">
        <f aca="false">G51*3.8235866717</f>
        <v>92258506.155315</v>
      </c>
      <c r="K51" s="9"/>
      <c r="L51" s="67"/>
      <c r="M51" s="67" t="n">
        <f aca="false">F51*2.511711692</f>
        <v>329198.289803619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high_SIPA_income!B45</f>
        <v>27861908.4508903</v>
      </c>
      <c r="F52" s="157" t="n">
        <f aca="false">high_SIPA_income!I45</f>
        <v>126666.076810633</v>
      </c>
      <c r="G52" s="67" t="n">
        <f aca="false">E52-F52*0.7</f>
        <v>27773242.1971229</v>
      </c>
      <c r="H52" s="67"/>
      <c r="I52" s="67"/>
      <c r="J52" s="67" t="n">
        <f aca="false">G52*3.8235866717</f>
        <v>106193398.694815</v>
      </c>
      <c r="K52" s="9"/>
      <c r="L52" s="67"/>
      <c r="M52" s="67" t="n">
        <f aca="false">F52*2.511711692</f>
        <v>318148.666105036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high_SIPA_income!B46</f>
        <v>24434926.1744261</v>
      </c>
      <c r="F53" s="155" t="n">
        <f aca="false">high_SIPA_income!I46</f>
        <v>130428.673233563</v>
      </c>
      <c r="G53" s="8" t="n">
        <f aca="false">E53-F53*0.7</f>
        <v>24343626.1031626</v>
      </c>
      <c r="H53" s="8"/>
      <c r="I53" s="8"/>
      <c r="J53" s="8" t="n">
        <f aca="false">G53*3.8235866717</f>
        <v>93079964.3089007</v>
      </c>
      <c r="K53" s="6"/>
      <c r="L53" s="8"/>
      <c r="M53" s="8" t="n">
        <f aca="false">F53*2.511711692</f>
        <v>327599.223532788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high_SIPA_income!B47</f>
        <v>28467860.4744038</v>
      </c>
      <c r="F54" s="157" t="n">
        <f aca="false">high_SIPA_income!I47</f>
        <v>129318.254738729</v>
      </c>
      <c r="G54" s="67" t="n">
        <f aca="false">E54-F54*0.7</f>
        <v>28377337.6960866</v>
      </c>
      <c r="H54" s="67"/>
      <c r="I54" s="67"/>
      <c r="J54" s="67" t="n">
        <f aca="false">G54*3.8235866717</f>
        <v>108503210.193087</v>
      </c>
      <c r="K54" s="9"/>
      <c r="L54" s="67"/>
      <c r="M54" s="67" t="n">
        <f aca="false">F54*2.511711692</f>
        <v>324810.172416301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high_SIPA_income!B48</f>
        <v>25233037.0306621</v>
      </c>
      <c r="F55" s="157" t="n">
        <f aca="false">high_SIPA_income!I48</f>
        <v>131384.659115247</v>
      </c>
      <c r="G55" s="67" t="n">
        <f aca="false">E55-F55*0.7</f>
        <v>25141067.7692814</v>
      </c>
      <c r="H55" s="67"/>
      <c r="I55" s="67"/>
      <c r="J55" s="67" t="n">
        <f aca="false">G55*3.8235866717</f>
        <v>96129051.6349309</v>
      </c>
      <c r="K55" s="9"/>
      <c r="L55" s="67"/>
      <c r="M55" s="67" t="n">
        <f aca="false">F55*2.511711692</f>
        <v>330000.384449199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high_SIPA_income!B49</f>
        <v>29090983.1075851</v>
      </c>
      <c r="F56" s="157" t="n">
        <f aca="false">high_SIPA_income!I49</f>
        <v>136083.700051964</v>
      </c>
      <c r="G56" s="67" t="n">
        <f aca="false">E56-F56*0.7</f>
        <v>28995724.5175488</v>
      </c>
      <c r="H56" s="67"/>
      <c r="I56" s="67"/>
      <c r="J56" s="67" t="n">
        <f aca="false">G56*3.8235866717</f>
        <v>110867665.801584</v>
      </c>
      <c r="K56" s="9"/>
      <c r="L56" s="67"/>
      <c r="M56" s="67" t="n">
        <f aca="false">F56*2.511711692</f>
        <v>341803.020511138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high_SIPA_income!B50</f>
        <v>25648491.7550442</v>
      </c>
      <c r="F57" s="155" t="n">
        <f aca="false">high_SIPA_income!I50</f>
        <v>133433.736505976</v>
      </c>
      <c r="G57" s="8" t="n">
        <f aca="false">E57-F57*0.7</f>
        <v>25555088.13949</v>
      </c>
      <c r="H57" s="8"/>
      <c r="I57" s="8"/>
      <c r="J57" s="8" t="n">
        <f aca="false">G57*3.8235866717</f>
        <v>97712094.4042728</v>
      </c>
      <c r="K57" s="6"/>
      <c r="L57" s="8"/>
      <c r="M57" s="8" t="n">
        <f aca="false">F57*2.511711692</f>
        <v>335147.076089307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high_SIPA_income!B51</f>
        <v>29756880.7279942</v>
      </c>
      <c r="F58" s="157" t="n">
        <f aca="false">high_SIPA_income!I51</f>
        <v>135031.180884567</v>
      </c>
      <c r="G58" s="67" t="n">
        <f aca="false">E58-F58*0.7</f>
        <v>29662358.901375</v>
      </c>
      <c r="H58" s="67"/>
      <c r="I58" s="67"/>
      <c r="J58" s="67" t="n">
        <f aca="false">G58*3.8235866717</f>
        <v>113416600.146479</v>
      </c>
      <c r="K58" s="9"/>
      <c r="L58" s="67"/>
      <c r="M58" s="67" t="n">
        <f aca="false">F58*2.511711692</f>
        <v>339159.395812334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high_SIPA_income!B52</f>
        <v>25989635.0409989</v>
      </c>
      <c r="F59" s="157" t="n">
        <f aca="false">high_SIPA_income!I52</f>
        <v>136406.63214742</v>
      </c>
      <c r="G59" s="67" t="n">
        <f aca="false">E59-F59*0.7</f>
        <v>25894150.3984957</v>
      </c>
      <c r="H59" s="67"/>
      <c r="I59" s="67"/>
      <c r="J59" s="67" t="n">
        <f aca="false">G59*3.8235866717</f>
        <v>99008528.3386833</v>
      </c>
      <c r="K59" s="9"/>
      <c r="L59" s="67"/>
      <c r="M59" s="67" t="n">
        <f aca="false">F59*2.511711692</f>
        <v>342614.132831018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high_SIPA_income!B53</f>
        <v>30274609.9607795</v>
      </c>
      <c r="F60" s="157" t="n">
        <f aca="false">high_SIPA_income!I53</f>
        <v>139225.870134675</v>
      </c>
      <c r="G60" s="67" t="n">
        <f aca="false">E60-F60*0.7</f>
        <v>30177151.8516852</v>
      </c>
      <c r="H60" s="67"/>
      <c r="I60" s="67"/>
      <c r="J60" s="67" t="n">
        <f aca="false">G60*3.8235866717</f>
        <v>115384955.60997</v>
      </c>
      <c r="K60" s="9"/>
      <c r="L60" s="67"/>
      <c r="M60" s="67" t="n">
        <f aca="false">F60*2.511711692</f>
        <v>349695.245846137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high_SIPA_income!B54</f>
        <v>26710041.1038802</v>
      </c>
      <c r="F61" s="155" t="n">
        <f aca="false">high_SIPA_income!I54</f>
        <v>141844.135023841</v>
      </c>
      <c r="G61" s="8" t="n">
        <f aca="false">E61-F61*0.7</f>
        <v>26610750.2093635</v>
      </c>
      <c r="H61" s="8"/>
      <c r="I61" s="8"/>
      <c r="J61" s="8" t="n">
        <f aca="false">G61*3.8235866717</f>
        <v>101748509.82446</v>
      </c>
      <c r="K61" s="6"/>
      <c r="L61" s="8"/>
      <c r="M61" s="8" t="n">
        <f aca="false">F61*2.511711692</f>
        <v>356271.572381007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high_SIPA_income!B55</f>
        <v>30901724.6709233</v>
      </c>
      <c r="F62" s="157" t="n">
        <f aca="false">high_SIPA_income!I55</f>
        <v>138833.760848477</v>
      </c>
      <c r="G62" s="67" t="n">
        <f aca="false">E62-F62*0.7</f>
        <v>30804541.0383294</v>
      </c>
      <c r="H62" s="67"/>
      <c r="I62" s="67"/>
      <c r="J62" s="67" t="n">
        <f aca="false">G62*3.8235866717</f>
        <v>117783832.541992</v>
      </c>
      <c r="K62" s="9"/>
      <c r="L62" s="67"/>
      <c r="M62" s="67" t="n">
        <f aca="false">F62*2.511711692</f>
        <v>348710.380367451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high_SIPA_income!B56</f>
        <v>27176441.1544337</v>
      </c>
      <c r="F63" s="157" t="n">
        <f aca="false">high_SIPA_income!I56</f>
        <v>141415.311240848</v>
      </c>
      <c r="G63" s="67" t="n">
        <f aca="false">E63-F63*0.7</f>
        <v>27077450.4365651</v>
      </c>
      <c r="H63" s="67"/>
      <c r="I63" s="67"/>
      <c r="J63" s="67" t="n">
        <f aca="false">G63*3.8235866717</f>
        <v>103532978.592868</v>
      </c>
      <c r="K63" s="9"/>
      <c r="L63" s="67"/>
      <c r="M63" s="67" t="n">
        <f aca="false">F63*2.511711692</f>
        <v>355194.490671458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high_SIPA_income!B57</f>
        <v>31604039.9083501</v>
      </c>
      <c r="F64" s="157" t="n">
        <f aca="false">high_SIPA_income!I57</f>
        <v>139097.687287877</v>
      </c>
      <c r="G64" s="67" t="n">
        <f aca="false">E64-F64*0.7</f>
        <v>31506671.5272486</v>
      </c>
      <c r="H64" s="67"/>
      <c r="I64" s="67"/>
      <c r="J64" s="67" t="n">
        <f aca="false">G64*3.8235866717</f>
        <v>120468489.321218</v>
      </c>
      <c r="K64" s="9"/>
      <c r="L64" s="67"/>
      <c r="M64" s="67" t="n">
        <f aca="false">F64*2.511711692</f>
        <v>349373.28749112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high_SIPA_income!B58</f>
        <v>27721355.4604948</v>
      </c>
      <c r="F65" s="155" t="n">
        <f aca="false">high_SIPA_income!I58</f>
        <v>142262.13970426</v>
      </c>
      <c r="G65" s="8" t="n">
        <f aca="false">E65-F65*0.7</f>
        <v>27621771.9627018</v>
      </c>
      <c r="H65" s="8"/>
      <c r="I65" s="8"/>
      <c r="J65" s="8" t="n">
        <f aca="false">G65*3.8235866717</f>
        <v>105614239.125323</v>
      </c>
      <c r="K65" s="6"/>
      <c r="L65" s="8"/>
      <c r="M65" s="8" t="n">
        <f aca="false">F65*2.511711692</f>
        <v>357321.479624127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high_SIPA_income!B59</f>
        <v>32197631.6872357</v>
      </c>
      <c r="F66" s="157" t="n">
        <f aca="false">high_SIPA_income!I59</f>
        <v>142823.561795017</v>
      </c>
      <c r="G66" s="67" t="n">
        <f aca="false">E66-F66*0.7</f>
        <v>32097655.1939791</v>
      </c>
      <c r="H66" s="67"/>
      <c r="I66" s="67"/>
      <c r="J66" s="67" t="n">
        <f aca="false">G66*3.8235866717</f>
        <v>122728166.592521</v>
      </c>
      <c r="K66" s="9"/>
      <c r="L66" s="67"/>
      <c r="M66" s="67" t="n">
        <f aca="false">F66*2.511711692</f>
        <v>358731.610053629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high_SIPA_income!B60</f>
        <v>28375436.9527621</v>
      </c>
      <c r="F67" s="157" t="n">
        <f aca="false">high_SIPA_income!I60</f>
        <v>143666.56898619</v>
      </c>
      <c r="G67" s="67" t="n">
        <f aca="false">E67-F67*0.7</f>
        <v>28274870.3544718</v>
      </c>
      <c r="H67" s="67"/>
      <c r="I67" s="67"/>
      <c r="J67" s="67" t="n">
        <f aca="false">G67*3.8235866717</f>
        <v>108111417.431404</v>
      </c>
      <c r="K67" s="9"/>
      <c r="L67" s="67"/>
      <c r="M67" s="67" t="n">
        <f aca="false">F67*2.511711692</f>
        <v>360849.001072139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high_SIPA_income!B61</f>
        <v>33063083.0755504</v>
      </c>
      <c r="F68" s="157" t="n">
        <f aca="false">high_SIPA_income!I61</f>
        <v>142128.42159428</v>
      </c>
      <c r="G68" s="67" t="n">
        <f aca="false">E68-F68*0.7</f>
        <v>32963593.1804344</v>
      </c>
      <c r="H68" s="67"/>
      <c r="I68" s="67"/>
      <c r="J68" s="67" t="n">
        <f aca="false">G68*3.8235866717</f>
        <v>126039155.53605</v>
      </c>
      <c r="K68" s="9"/>
      <c r="L68" s="67"/>
      <c r="M68" s="67" t="n">
        <f aca="false">F68*2.511711692</f>
        <v>356985.618283858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high_SIPA_income!B62</f>
        <v>28999483.3112826</v>
      </c>
      <c r="F69" s="155" t="n">
        <f aca="false">high_SIPA_income!I62</f>
        <v>141286.215230527</v>
      </c>
      <c r="G69" s="8" t="n">
        <f aca="false">E69-F69*0.7</f>
        <v>28900582.9606212</v>
      </c>
      <c r="H69" s="8"/>
      <c r="I69" s="8"/>
      <c r="J69" s="8" t="n">
        <f aca="false">G69*3.8235866717</f>
        <v>110503883.812592</v>
      </c>
      <c r="K69" s="6"/>
      <c r="L69" s="8"/>
      <c r="M69" s="8" t="n">
        <f aca="false">F69*2.511711692</f>
        <v>354870.238712943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high_SIPA_income!B63</f>
        <v>33327663.5414545</v>
      </c>
      <c r="F70" s="157" t="n">
        <f aca="false">high_SIPA_income!I63</f>
        <v>145778.044367268</v>
      </c>
      <c r="G70" s="67" t="n">
        <f aca="false">E70-F70*0.7</f>
        <v>33225618.9103974</v>
      </c>
      <c r="H70" s="67"/>
      <c r="I70" s="67"/>
      <c r="J70" s="67" t="n">
        <f aca="false">G70*3.8235866717</f>
        <v>127041033.624779</v>
      </c>
      <c r="K70" s="9"/>
      <c r="L70" s="67"/>
      <c r="M70" s="67" t="n">
        <f aca="false">F70*2.511711692</f>
        <v>366152.418474161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high_SIPA_income!B64</f>
        <v>29255937.8788562</v>
      </c>
      <c r="F71" s="157" t="n">
        <f aca="false">high_SIPA_income!I64</f>
        <v>149690.675306175</v>
      </c>
      <c r="G71" s="67" t="n">
        <f aca="false">E71-F71*0.7</f>
        <v>29151154.4061419</v>
      </c>
      <c r="H71" s="67"/>
      <c r="I71" s="67"/>
      <c r="J71" s="67" t="n">
        <f aca="false">G71*3.8235866717</f>
        <v>111461965.451993</v>
      </c>
      <c r="K71" s="9"/>
      <c r="L71" s="67"/>
      <c r="M71" s="67" t="n">
        <f aca="false">F71*2.511711692</f>
        <v>375979.819349896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high_SIPA_income!B65</f>
        <v>33886397.9521156</v>
      </c>
      <c r="F72" s="157" t="n">
        <f aca="false">high_SIPA_income!I65</f>
        <v>149187.15403667</v>
      </c>
      <c r="G72" s="67" t="n">
        <f aca="false">E72-F72*0.7</f>
        <v>33781966.9442899</v>
      </c>
      <c r="H72" s="67"/>
      <c r="I72" s="67"/>
      <c r="J72" s="67" t="n">
        <f aca="false">G72*3.8235866717</f>
        <v>129168278.551997</v>
      </c>
      <c r="K72" s="9"/>
      <c r="L72" s="67"/>
      <c r="M72" s="67" t="n">
        <f aca="false">F72*2.511711692</f>
        <v>374715.119090109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high_SIPA_income!B66</f>
        <v>29869544.9364456</v>
      </c>
      <c r="F73" s="155" t="n">
        <f aca="false">high_SIPA_income!I66</f>
        <v>146251.333375177</v>
      </c>
      <c r="G73" s="8" t="n">
        <f aca="false">E73-F73*0.7</f>
        <v>29767169.003083</v>
      </c>
      <c r="H73" s="8"/>
      <c r="I73" s="8"/>
      <c r="J73" s="8" t="n">
        <f aca="false">G73*3.8235866717</f>
        <v>113817350.65443</v>
      </c>
      <c r="K73" s="6"/>
      <c r="L73" s="8"/>
      <c r="M73" s="8" t="n">
        <f aca="false">F73*2.511711692</f>
        <v>367341.184009023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high_SIPA_income!B67</f>
        <v>34450603.9875917</v>
      </c>
      <c r="F74" s="157" t="n">
        <f aca="false">high_SIPA_income!I67</f>
        <v>148146.151754091</v>
      </c>
      <c r="G74" s="67" t="n">
        <f aca="false">E74-F74*0.7</f>
        <v>34346901.6813638</v>
      </c>
      <c r="H74" s="67"/>
      <c r="I74" s="67"/>
      <c r="J74" s="67" t="n">
        <f aca="false">G74*3.8235866717</f>
        <v>131328355.483053</v>
      </c>
      <c r="K74" s="9"/>
      <c r="L74" s="67"/>
      <c r="M74" s="67" t="n">
        <f aca="false">F74*2.511711692</f>
        <v>372100.421485558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high_SIPA_income!B68</f>
        <v>30453301.757518</v>
      </c>
      <c r="F75" s="157" t="n">
        <f aca="false">high_SIPA_income!I68</f>
        <v>143492.700030763</v>
      </c>
      <c r="G75" s="67" t="n">
        <f aca="false">E75-F75*0.7</f>
        <v>30352856.8674965</v>
      </c>
      <c r="H75" s="67"/>
      <c r="I75" s="67"/>
      <c r="J75" s="67" t="n">
        <f aca="false">G75*3.8235866717</f>
        <v>116056778.966577</v>
      </c>
      <c r="K75" s="9"/>
      <c r="L75" s="67"/>
      <c r="M75" s="67" t="n">
        <f aca="false">F75*2.511711692</f>
        <v>360412.292383916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high_SIPA_income!B69</f>
        <v>34932283.3065319</v>
      </c>
      <c r="F76" s="157" t="n">
        <f aca="false">high_SIPA_income!I69</f>
        <v>143596.323957115</v>
      </c>
      <c r="G76" s="67" t="n">
        <f aca="false">E76-F76*0.7</f>
        <v>34831765.8797619</v>
      </c>
      <c r="H76" s="67"/>
      <c r="I76" s="67"/>
      <c r="J76" s="67" t="n">
        <f aca="false">G76*3.8235866717</f>
        <v>133182275.769632</v>
      </c>
      <c r="K76" s="9"/>
      <c r="L76" s="67"/>
      <c r="M76" s="67" t="n">
        <f aca="false">F76*2.511711692</f>
        <v>360672.565811304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high_SIPA_income!B70</f>
        <v>30952967.7734851</v>
      </c>
      <c r="F77" s="155" t="n">
        <f aca="false">high_SIPA_income!I70</f>
        <v>138809.315453898</v>
      </c>
      <c r="G77" s="8" t="n">
        <f aca="false">E77-F77*0.7</f>
        <v>30855801.2526673</v>
      </c>
      <c r="H77" s="8"/>
      <c r="I77" s="8"/>
      <c r="J77" s="8" t="n">
        <f aca="false">G77*3.8235866717</f>
        <v>117979830.414323</v>
      </c>
      <c r="K77" s="6"/>
      <c r="L77" s="8"/>
      <c r="M77" s="8" t="n">
        <f aca="false">F77*2.511711692</f>
        <v>348648.980584073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high_SIPA_income!B71</f>
        <v>35719153.2263081</v>
      </c>
      <c r="F78" s="157" t="n">
        <f aca="false">high_SIPA_income!I71</f>
        <v>142799.062980845</v>
      </c>
      <c r="G78" s="67" t="n">
        <f aca="false">E78-F78*0.7</f>
        <v>35619193.8822215</v>
      </c>
      <c r="H78" s="67"/>
      <c r="I78" s="67"/>
      <c r="J78" s="67" t="n">
        <f aca="false">G78*3.8235866717</f>
        <v>136193074.98476</v>
      </c>
      <c r="K78" s="9"/>
      <c r="L78" s="67"/>
      <c r="M78" s="67" t="n">
        <f aca="false">F78*2.511711692</f>
        <v>358670.076095632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high_SIPA_income!B72</f>
        <v>31528127.4838425</v>
      </c>
      <c r="F79" s="157" t="n">
        <f aca="false">high_SIPA_income!I72</f>
        <v>143124.972037112</v>
      </c>
      <c r="G79" s="67" t="n">
        <f aca="false">E79-F79*0.7</f>
        <v>31427940.0034166</v>
      </c>
      <c r="H79" s="67"/>
      <c r="I79" s="67"/>
      <c r="J79" s="67" t="n">
        <f aca="false">G79*3.8235866717</f>
        <v>120167452.516051</v>
      </c>
      <c r="K79" s="9"/>
      <c r="L79" s="67"/>
      <c r="M79" s="67" t="n">
        <f aca="false">F79*2.511711692</f>
        <v>359488.665682787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high_SIPA_income!B73</f>
        <v>36639657.5848325</v>
      </c>
      <c r="F80" s="157" t="n">
        <f aca="false">high_SIPA_income!I73</f>
        <v>140414.427056171</v>
      </c>
      <c r="G80" s="67" t="n">
        <f aca="false">E80-F80*0.7</f>
        <v>36541367.4858931</v>
      </c>
      <c r="H80" s="67"/>
      <c r="I80" s="67"/>
      <c r="J80" s="67" t="n">
        <f aca="false">G80*3.8235866717</f>
        <v>139719085.684753</v>
      </c>
      <c r="K80" s="9"/>
      <c r="L80" s="67"/>
      <c r="M80" s="67" t="n">
        <f aca="false">F80*2.511711692</f>
        <v>352680.558162466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high_SIPA_income!B74</f>
        <v>32223457.0905872</v>
      </c>
      <c r="F81" s="155" t="n">
        <f aca="false">high_SIPA_income!I74</f>
        <v>145709.308467415</v>
      </c>
      <c r="G81" s="8" t="n">
        <f aca="false">E81-F81*0.7</f>
        <v>32121460.57466</v>
      </c>
      <c r="H81" s="8"/>
      <c r="I81" s="8"/>
      <c r="J81" s="8" t="n">
        <f aca="false">G81*3.8235866717</f>
        <v>122819188.528807</v>
      </c>
      <c r="K81" s="6"/>
      <c r="L81" s="8"/>
      <c r="M81" s="8" t="n">
        <f aca="false">F81*2.511711692</f>
        <v>365979.77371084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high_SIPA_income!B75</f>
        <v>37296079.7582852</v>
      </c>
      <c r="F82" s="157" t="n">
        <f aca="false">high_SIPA_income!I75</f>
        <v>141567.511765182</v>
      </c>
      <c r="G82" s="67" t="n">
        <f aca="false">E82-F82*0.7</f>
        <v>37196982.5000496</v>
      </c>
      <c r="H82" s="67"/>
      <c r="I82" s="67"/>
      <c r="J82" s="67" t="n">
        <f aca="false">G82*3.8235866717</f>
        <v>142225886.514648</v>
      </c>
      <c r="K82" s="9"/>
      <c r="L82" s="67"/>
      <c r="M82" s="67" t="n">
        <f aca="false">F82*2.511711692</f>
        <v>355576.774507956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high_SIPA_income!B76</f>
        <v>32608088.7042145</v>
      </c>
      <c r="F83" s="157" t="n">
        <f aca="false">high_SIPA_income!I76</f>
        <v>149514.863178186</v>
      </c>
      <c r="G83" s="67" t="n">
        <f aca="false">E83-F83*0.7</f>
        <v>32503428.2999897</v>
      </c>
      <c r="H83" s="67"/>
      <c r="I83" s="67"/>
      <c r="J83" s="67" t="n">
        <f aca="false">G83*3.8235866717</f>
        <v>124279675.232397</v>
      </c>
      <c r="K83" s="9"/>
      <c r="L83" s="67"/>
      <c r="M83" s="67" t="n">
        <f aca="false">F83*2.511711692</f>
        <v>375538.229972431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high_SIPA_income!B77</f>
        <v>37840151.3195848</v>
      </c>
      <c r="F84" s="157" t="n">
        <f aca="false">high_SIPA_income!I77</f>
        <v>146658.500589474</v>
      </c>
      <c r="G84" s="67" t="n">
        <f aca="false">E84-F84*0.7</f>
        <v>37737490.3691722</v>
      </c>
      <c r="H84" s="67"/>
      <c r="I84" s="67"/>
      <c r="J84" s="67" t="n">
        <f aca="false">G84*3.8235866717</f>
        <v>144292565.198974</v>
      </c>
      <c r="K84" s="9"/>
      <c r="L84" s="67"/>
      <c r="M84" s="67" t="n">
        <f aca="false">F84*2.511711692</f>
        <v>368363.870661771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high_SIPA_income!B78</f>
        <v>33252642.7004147</v>
      </c>
      <c r="F85" s="155" t="n">
        <f aca="false">high_SIPA_income!I78</f>
        <v>149325.361971944</v>
      </c>
      <c r="G85" s="8" t="n">
        <f aca="false">E85-F85*0.7</f>
        <v>33148114.9470344</v>
      </c>
      <c r="H85" s="8"/>
      <c r="I85" s="8"/>
      <c r="J85" s="8" t="n">
        <f aca="false">G85*3.8235866717</f>
        <v>126744690.50346</v>
      </c>
      <c r="K85" s="6"/>
      <c r="L85" s="8"/>
      <c r="M85" s="8" t="n">
        <f aca="false">F85*2.511711692</f>
        <v>375062.257577065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high_SIPA_income!B79</f>
        <v>38460960.0075566</v>
      </c>
      <c r="F86" s="157" t="n">
        <f aca="false">high_SIPA_income!I79</f>
        <v>149695.054390331</v>
      </c>
      <c r="G86" s="67" t="n">
        <f aca="false">E86-F86*0.7</f>
        <v>38356173.4694834</v>
      </c>
      <c r="H86" s="67"/>
      <c r="I86" s="67"/>
      <c r="J86" s="67" t="n">
        <f aca="false">G86*3.8235866717</f>
        <v>146658153.65533</v>
      </c>
      <c r="K86" s="9"/>
      <c r="L86" s="67"/>
      <c r="M86" s="67" t="n">
        <f aca="false">F86*2.511711692</f>
        <v>375990.818346771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high_SIPA_income!B80</f>
        <v>33805294.6653662</v>
      </c>
      <c r="F87" s="157" t="n">
        <f aca="false">high_SIPA_income!I80</f>
        <v>152638.570212796</v>
      </c>
      <c r="G87" s="67" t="n">
        <f aca="false">E87-F87*0.7</f>
        <v>33698447.6662173</v>
      </c>
      <c r="H87" s="67"/>
      <c r="I87" s="67"/>
      <c r="J87" s="67" t="n">
        <f aca="false">G87*3.8235866717</f>
        <v>128848935.353528</v>
      </c>
      <c r="K87" s="9"/>
      <c r="L87" s="67"/>
      <c r="M87" s="67" t="n">
        <f aca="false">F87*2.511711692</f>
        <v>383384.081453642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high_SIPA_income!B81</f>
        <v>38845515.8231458</v>
      </c>
      <c r="F88" s="157" t="n">
        <f aca="false">high_SIPA_income!I81</f>
        <v>154319.392709866</v>
      </c>
      <c r="G88" s="67" t="n">
        <f aca="false">E88-F88*0.7</f>
        <v>38737492.2482489</v>
      </c>
      <c r="H88" s="67"/>
      <c r="I88" s="67"/>
      <c r="J88" s="67" t="n">
        <f aca="false">G88*3.8235866717</f>
        <v>148116159.055487</v>
      </c>
      <c r="K88" s="9"/>
      <c r="L88" s="67"/>
      <c r="M88" s="67" t="n">
        <f aca="false">F88*2.511711692</f>
        <v>387605.822971709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high_SIPA_income!B82</f>
        <v>34061959.8743953</v>
      </c>
      <c r="F89" s="155" t="n">
        <f aca="false">high_SIPA_income!I82</f>
        <v>157828.419304577</v>
      </c>
      <c r="G89" s="8" t="n">
        <f aca="false">E89-F89*0.7</f>
        <v>33951479.9808821</v>
      </c>
      <c r="H89" s="8"/>
      <c r="I89" s="8"/>
      <c r="J89" s="8" t="n">
        <f aca="false">G89*3.8235866717</f>
        <v>129816426.33939</v>
      </c>
      <c r="K89" s="6"/>
      <c r="L89" s="8"/>
      <c r="M89" s="8" t="n">
        <f aca="false">F89*2.511711692</f>
        <v>396419.486097184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high_SIPA_income!B83</f>
        <v>39226162.837503</v>
      </c>
      <c r="F90" s="157" t="n">
        <f aca="false">high_SIPA_income!I83</f>
        <v>156452.391347338</v>
      </c>
      <c r="G90" s="67" t="n">
        <f aca="false">E90-F90*0.7</f>
        <v>39116646.1635599</v>
      </c>
      <c r="H90" s="67"/>
      <c r="I90" s="67"/>
      <c r="J90" s="67" t="n">
        <f aca="false">G90*3.8235866717</f>
        <v>149565886.912592</v>
      </c>
      <c r="K90" s="9"/>
      <c r="L90" s="67"/>
      <c r="M90" s="67" t="n">
        <f aca="false">F90*2.511711692</f>
        <v>392963.300588469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high_SIPA_income!B84</f>
        <v>34641180.5974925</v>
      </c>
      <c r="F91" s="157" t="n">
        <f aca="false">high_SIPA_income!I84</f>
        <v>157023.299465635</v>
      </c>
      <c r="G91" s="67" t="n">
        <f aca="false">E91-F91*0.7</f>
        <v>34531264.2878665</v>
      </c>
      <c r="H91" s="67"/>
      <c r="I91" s="67"/>
      <c r="J91" s="67" t="n">
        <f aca="false">G91*3.8235866717</f>
        <v>132033281.888037</v>
      </c>
      <c r="K91" s="9"/>
      <c r="L91" s="67"/>
      <c r="M91" s="67" t="n">
        <f aca="false">F91*2.511711692</f>
        <v>394397.257184252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high_SIPA_income!B85</f>
        <v>40237518.7074976</v>
      </c>
      <c r="F92" s="157" t="n">
        <f aca="false">high_SIPA_income!I85</f>
        <v>158638.436686138</v>
      </c>
      <c r="G92" s="67" t="n">
        <f aca="false">E92-F92*0.7</f>
        <v>40126471.8018173</v>
      </c>
      <c r="H92" s="67"/>
      <c r="I92" s="67"/>
      <c r="J92" s="67" t="n">
        <f aca="false">G92*3.8235866717</f>
        <v>153427042.763775</v>
      </c>
      <c r="K92" s="9"/>
      <c r="L92" s="67"/>
      <c r="M92" s="67" t="n">
        <f aca="false">F92*2.511711692</f>
        <v>398454.016225174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high_SIPA_income!B86</f>
        <v>35471182.5244119</v>
      </c>
      <c r="F93" s="155" t="n">
        <f aca="false">high_SIPA_income!I86</f>
        <v>150413.376111688</v>
      </c>
      <c r="G93" s="8" t="n">
        <f aca="false">E93-F93*0.7</f>
        <v>35365893.1611337</v>
      </c>
      <c r="H93" s="8"/>
      <c r="I93" s="8"/>
      <c r="J93" s="8" t="n">
        <f aca="false">G93*3.8235866717</f>
        <v>135224557.723677</v>
      </c>
      <c r="K93" s="6"/>
      <c r="L93" s="8"/>
      <c r="M93" s="8" t="n">
        <f aca="false">F93*2.511711692</f>
        <v>377795.035412919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high_SIPA_income!B87</f>
        <v>41083595.6820725</v>
      </c>
      <c r="F94" s="157" t="n">
        <f aca="false">high_SIPA_income!I87</f>
        <v>154688.296713609</v>
      </c>
      <c r="G94" s="67" t="n">
        <f aca="false">E94-F94*0.7</f>
        <v>40975313.874373</v>
      </c>
      <c r="H94" s="67"/>
      <c r="I94" s="67"/>
      <c r="J94" s="67" t="n">
        <f aca="false">G94*3.8235866717</f>
        <v>156672663.998777</v>
      </c>
      <c r="K94" s="9"/>
      <c r="L94" s="67"/>
      <c r="M94" s="67" t="n">
        <f aca="false">F94*2.511711692</f>
        <v>388532.403471138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high_SIPA_income!B88</f>
        <v>35983071.8536318</v>
      </c>
      <c r="F95" s="157" t="n">
        <f aca="false">high_SIPA_income!I88</f>
        <v>153476.648068508</v>
      </c>
      <c r="G95" s="67" t="n">
        <f aca="false">E95-F95*0.7</f>
        <v>35875638.1999839</v>
      </c>
      <c r="H95" s="67"/>
      <c r="I95" s="67"/>
      <c r="J95" s="67" t="n">
        <f aca="false">G95*3.8235866717</f>
        <v>137173612.06019</v>
      </c>
      <c r="K95" s="9"/>
      <c r="L95" s="67"/>
      <c r="M95" s="67" t="n">
        <f aca="false">F95*2.511711692</f>
        <v>385489.091402641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high_SIPA_income!B89</f>
        <v>41405377.4265409</v>
      </c>
      <c r="F96" s="157" t="n">
        <f aca="false">high_SIPA_income!I89</f>
        <v>152267.750579709</v>
      </c>
      <c r="G96" s="67" t="n">
        <f aca="false">E96-F96*0.7</f>
        <v>41298790.0011351</v>
      </c>
      <c r="H96" s="67"/>
      <c r="I96" s="67"/>
      <c r="J96" s="67" t="n">
        <f aca="false">G96*3.8235866717</f>
        <v>157909503.005678</v>
      </c>
      <c r="K96" s="9"/>
      <c r="L96" s="67"/>
      <c r="M96" s="67" t="n">
        <f aca="false">F96*2.511711692</f>
        <v>382452.689445595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high_SIPA_income!B90</f>
        <v>36354635.8268891</v>
      </c>
      <c r="F97" s="155" t="n">
        <f aca="false">high_SIPA_income!I90</f>
        <v>156989.172315618</v>
      </c>
      <c r="G97" s="8" t="n">
        <f aca="false">E97-F97*0.7</f>
        <v>36244743.4062682</v>
      </c>
      <c r="H97" s="8"/>
      <c r="I97" s="8"/>
      <c r="J97" s="8" t="n">
        <f aca="false">G97*3.8235866717</f>
        <v>138584917.807394</v>
      </c>
      <c r="K97" s="6"/>
      <c r="L97" s="8"/>
      <c r="M97" s="8" t="n">
        <f aca="false">F97*2.511711692</f>
        <v>394311.53962254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high_SIPA_income!B91</f>
        <v>41582419.1739206</v>
      </c>
      <c r="F98" s="157" t="n">
        <f aca="false">high_SIPA_income!I91</f>
        <v>158397.129886693</v>
      </c>
      <c r="G98" s="67" t="n">
        <f aca="false">E98-F98*0.7</f>
        <v>41471541.1829999</v>
      </c>
      <c r="H98" s="67"/>
      <c r="I98" s="67"/>
      <c r="J98" s="67" t="n">
        <f aca="false">G98*3.8235866717</f>
        <v>158570032.122176</v>
      </c>
      <c r="K98" s="9"/>
      <c r="L98" s="67"/>
      <c r="M98" s="67" t="n">
        <f aca="false">F98*2.511711692</f>
        <v>397847.923115648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high_SIPA_income!B92</f>
        <v>36522114.7684696</v>
      </c>
      <c r="F99" s="157" t="n">
        <f aca="false">high_SIPA_income!I92</f>
        <v>155616.268950991</v>
      </c>
      <c r="G99" s="67" t="n">
        <f aca="false">E99-F99*0.7</f>
        <v>36413183.3802039</v>
      </c>
      <c r="H99" s="67"/>
      <c r="I99" s="67"/>
      <c r="J99" s="67" t="n">
        <f aca="false">G99*3.8235866717</f>
        <v>139228962.646716</v>
      </c>
      <c r="K99" s="9"/>
      <c r="L99" s="67"/>
      <c r="M99" s="67" t="n">
        <f aca="false">F99*2.511711692</f>
        <v>390863.20218962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high_SIPA_income!B93</f>
        <v>42234818.021947</v>
      </c>
      <c r="F100" s="157" t="n">
        <f aca="false">high_SIPA_income!I93</f>
        <v>160947.608223636</v>
      </c>
      <c r="G100" s="67" t="n">
        <f aca="false">E100-F100*0.7</f>
        <v>42122154.6961905</v>
      </c>
      <c r="H100" s="67"/>
      <c r="I100" s="67"/>
      <c r="J100" s="67" t="n">
        <f aca="false">G100*3.8235866717</f>
        <v>161057709.27964</v>
      </c>
      <c r="K100" s="9"/>
      <c r="L100" s="67"/>
      <c r="M100" s="67" t="n">
        <f aca="false">F100*2.511711692</f>
        <v>404253.989374741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high_SIPA_income!B94</f>
        <v>36981598.8358648</v>
      </c>
      <c r="F101" s="155" t="n">
        <f aca="false">high_SIPA_income!I94</f>
        <v>161751.153901351</v>
      </c>
      <c r="G101" s="8" t="n">
        <f aca="false">E101-F101*0.7</f>
        <v>36868373.0281339</v>
      </c>
      <c r="H101" s="8"/>
      <c r="I101" s="8"/>
      <c r="J101" s="8" t="n">
        <f aca="false">G101*3.8235866717</f>
        <v>140969419.717636</v>
      </c>
      <c r="K101" s="6"/>
      <c r="L101" s="8"/>
      <c r="M101" s="8" t="n">
        <f aca="false">F101*2.511711692</f>
        <v>406272.264448516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high_SIPA_income!B95</f>
        <v>43076388.7469091</v>
      </c>
      <c r="F102" s="157" t="n">
        <f aca="false">high_SIPA_income!I95</f>
        <v>162638.918996852</v>
      </c>
      <c r="G102" s="67" t="n">
        <f aca="false">E102-F102*0.7</f>
        <v>42962541.5036113</v>
      </c>
      <c r="H102" s="67"/>
      <c r="I102" s="67"/>
      <c r="J102" s="67" t="n">
        <f aca="false">G102*3.8235866717</f>
        <v>164271001.075566</v>
      </c>
      <c r="K102" s="9"/>
      <c r="L102" s="67"/>
      <c r="M102" s="67" t="n">
        <f aca="false">F102*2.511711692</f>
        <v>408502.074418635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high_SIPA_income!B96</f>
        <v>37765969.7783264</v>
      </c>
      <c r="F103" s="157" t="n">
        <f aca="false">high_SIPA_income!I96</f>
        <v>158425.944646138</v>
      </c>
      <c r="G103" s="67" t="n">
        <f aca="false">E103-F103*0.7</f>
        <v>37655071.6170741</v>
      </c>
      <c r="H103" s="67"/>
      <c r="I103" s="67"/>
      <c r="J103" s="67" t="n">
        <f aca="false">G103*3.8235866717</f>
        <v>143977429.956954</v>
      </c>
      <c r="K103" s="9"/>
      <c r="L103" s="67"/>
      <c r="M103" s="67" t="n">
        <f aca="false">F103*2.511711692</f>
        <v>397920.29748385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high_SIPA_income!B97</f>
        <v>43701156.5477408</v>
      </c>
      <c r="F104" s="157" t="n">
        <f aca="false">high_SIPA_income!I97</f>
        <v>155793.338867755</v>
      </c>
      <c r="G104" s="67" t="n">
        <f aca="false">E104-F104*0.7</f>
        <v>43592101.2105333</v>
      </c>
      <c r="H104" s="67"/>
      <c r="I104" s="67"/>
      <c r="J104" s="67" t="n">
        <f aca="false">G104*3.8235866717</f>
        <v>166678177.179993</v>
      </c>
      <c r="K104" s="9"/>
      <c r="L104" s="67"/>
      <c r="M104" s="67" t="n">
        <f aca="false">F104*2.511711692</f>
        <v>391307.950769857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high_SIPA_income!B98</f>
        <v>38324964.5132091</v>
      </c>
      <c r="F105" s="155" t="n">
        <f aca="false">high_SIPA_income!I98</f>
        <v>157003.241805833</v>
      </c>
      <c r="G105" s="8" t="n">
        <f aca="false">E105-F105*0.7</f>
        <v>38215062.2439451</v>
      </c>
      <c r="H105" s="8"/>
      <c r="I105" s="8"/>
      <c r="J105" s="8" t="n">
        <f aca="false">G105*3.8235866717</f>
        <v>146118602.654134</v>
      </c>
      <c r="K105" s="6"/>
      <c r="L105" s="8"/>
      <c r="M105" s="8" t="n">
        <f aca="false">F105*2.511711692</f>
        <v>394346.878125614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high_SIPA_income!B99</f>
        <v>44052653.0672354</v>
      </c>
      <c r="F106" s="157" t="n">
        <f aca="false">high_SIPA_income!I99</f>
        <v>157937.755620469</v>
      </c>
      <c r="G106" s="67" t="n">
        <f aca="false">E106-F106*0.7</f>
        <v>43942096.6383011</v>
      </c>
      <c r="H106" s="67"/>
      <c r="I106" s="67"/>
      <c r="J106" s="67" t="n">
        <f aca="false">G106*3.8235866717</f>
        <v>168016415.032761</v>
      </c>
      <c r="K106" s="9"/>
      <c r="L106" s="67"/>
      <c r="M106" s="67" t="n">
        <f aca="false">F106*2.511711692</f>
        <v>396694.107400171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high_SIPA_income!B100</f>
        <v>38730130.9275531</v>
      </c>
      <c r="F107" s="157" t="n">
        <f aca="false">high_SIPA_income!I100</f>
        <v>158762.486430774</v>
      </c>
      <c r="G107" s="67" t="n">
        <f aca="false">E107-F107*0.7</f>
        <v>38618997.1870515</v>
      </c>
      <c r="H107" s="67"/>
      <c r="I107" s="67"/>
      <c r="J107" s="67" t="n">
        <f aca="false">G107*3.8235866717</f>
        <v>147663082.91883</v>
      </c>
      <c r="K107" s="9"/>
      <c r="L107" s="67"/>
      <c r="M107" s="67" t="n">
        <f aca="false">F107*2.511711692</f>
        <v>398765.593419167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high_SIPA_income!B101</f>
        <v>45058919.5562749</v>
      </c>
      <c r="F108" s="157" t="n">
        <f aca="false">high_SIPA_income!I101</f>
        <v>161327.403758808</v>
      </c>
      <c r="G108" s="67" t="n">
        <f aca="false">E108-F108*0.7</f>
        <v>44945990.3736438</v>
      </c>
      <c r="H108" s="67"/>
      <c r="I108" s="67"/>
      <c r="J108" s="67" t="n">
        <f aca="false">G108*3.8235866717</f>
        <v>171854889.739021</v>
      </c>
      <c r="K108" s="9"/>
      <c r="L108" s="67"/>
      <c r="M108" s="67" t="n">
        <f aca="false">F108*2.511711692</f>
        <v>405207.926261003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high_SIPA_income!B102</f>
        <v>39693116.7559783</v>
      </c>
      <c r="F109" s="155" t="n">
        <f aca="false">high_SIPA_income!I102</f>
        <v>153602.64833135</v>
      </c>
      <c r="G109" s="8" t="n">
        <f aca="false">E109-F109*0.7</f>
        <v>39585594.9021464</v>
      </c>
      <c r="H109" s="8"/>
      <c r="I109" s="8"/>
      <c r="J109" s="8" t="n">
        <f aca="false">G109*3.8235866717</f>
        <v>151358953.059162</v>
      </c>
      <c r="K109" s="6"/>
      <c r="L109" s="8"/>
      <c r="M109" s="8" t="n">
        <f aca="false">F109*2.511711692</f>
        <v>385805.567736016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high_SIPA_income!B103</f>
        <v>46091261.8084454</v>
      </c>
      <c r="F110" s="157" t="n">
        <f aca="false">high_SIPA_income!I103</f>
        <v>154007.817781355</v>
      </c>
      <c r="G110" s="67" t="n">
        <f aca="false">E110-F110*0.7</f>
        <v>45983456.3359985</v>
      </c>
      <c r="H110" s="67"/>
      <c r="I110" s="67"/>
      <c r="J110" s="67" t="n">
        <f aca="false">G110*3.8235866717</f>
        <v>175821730.765023</v>
      </c>
      <c r="K110" s="9"/>
      <c r="L110" s="67"/>
      <c r="M110" s="67" t="n">
        <f aca="false">F110*2.511711692</f>
        <v>386823.236580835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high_SIPA_income!B104</f>
        <v>40280152.9536306</v>
      </c>
      <c r="F111" s="157" t="n">
        <f aca="false">high_SIPA_income!I104</f>
        <v>152973.604438417</v>
      </c>
      <c r="G111" s="67" t="n">
        <f aca="false">E111-F111*0.7</f>
        <v>40173071.4305237</v>
      </c>
      <c r="H111" s="67"/>
      <c r="I111" s="67"/>
      <c r="J111" s="67" t="n">
        <f aca="false">G111*3.8235866717</f>
        <v>153605220.483002</v>
      </c>
      <c r="K111" s="9"/>
      <c r="L111" s="67"/>
      <c r="M111" s="67" t="n">
        <f aca="false">F111*2.511711692</f>
        <v>384225.590835355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high_SIPA_income!B105</f>
        <v>46425059.8691702</v>
      </c>
      <c r="F112" s="157" t="n">
        <f aca="false">high_SIPA_income!I105</f>
        <v>158883.85075109</v>
      </c>
      <c r="G112" s="67" t="n">
        <f aca="false">E112-F112*0.7</f>
        <v>46313841.1736444</v>
      </c>
      <c r="H112" s="67"/>
      <c r="I112" s="67"/>
      <c r="J112" s="67" t="n">
        <f aca="false">G112*3.8235866717</f>
        <v>177084985.826777</v>
      </c>
      <c r="K112" s="9"/>
      <c r="L112" s="67"/>
      <c r="M112" s="67" t="n">
        <f aca="false">F112*2.511711692</f>
        <v>399070.425601496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213</v>
      </c>
      <c r="B1" s="0" t="s">
        <v>214</v>
      </c>
      <c r="C1" s="0" t="s">
        <v>215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5911.63495348748</v>
      </c>
      <c r="C22" s="0" t="n">
        <v>11604031</v>
      </c>
    </row>
    <row r="23" customFormat="false" ht="12.8" hidden="false" customHeight="false" outlineLevel="0" collapsed="false">
      <c r="A23" s="0" t="n">
        <v>70</v>
      </c>
      <c r="B23" s="0" t="n">
        <v>5817.08296723393</v>
      </c>
      <c r="C23" s="0" t="n">
        <v>11089388</v>
      </c>
    </row>
    <row r="24" customFormat="false" ht="12.8" hidden="false" customHeight="false" outlineLevel="0" collapsed="false">
      <c r="A24" s="0" t="n">
        <v>71</v>
      </c>
      <c r="B24" s="0" t="n">
        <v>5404.22463448361</v>
      </c>
      <c r="C24" s="0" t="n">
        <v>11690442</v>
      </c>
    </row>
    <row r="25" customFormat="false" ht="12.8" hidden="false" customHeight="false" outlineLevel="0" collapsed="false">
      <c r="A25" s="0" t="n">
        <v>72</v>
      </c>
      <c r="B25" s="0" t="n">
        <v>5371.91518374991</v>
      </c>
      <c r="C25" s="0" t="n">
        <v>11758619</v>
      </c>
    </row>
    <row r="26" customFormat="false" ht="12.8" hidden="false" customHeight="false" outlineLevel="0" collapsed="false">
      <c r="A26" s="0" t="n">
        <v>73</v>
      </c>
      <c r="B26" s="0" t="n">
        <v>5546.1032476285</v>
      </c>
      <c r="C26" s="0" t="n">
        <v>11780671</v>
      </c>
    </row>
    <row r="27" customFormat="false" ht="12.8" hidden="false" customHeight="false" outlineLevel="0" collapsed="false">
      <c r="A27" s="0" t="n">
        <v>74</v>
      </c>
      <c r="B27" s="0" t="n">
        <v>5733.70351079832</v>
      </c>
      <c r="C27" s="0" t="n">
        <v>11814043</v>
      </c>
    </row>
    <row r="28" customFormat="false" ht="12.8" hidden="false" customHeight="false" outlineLevel="0" collapsed="false">
      <c r="A28" s="0" t="n">
        <v>75</v>
      </c>
      <c r="B28" s="0" t="n">
        <v>5832.12883985369</v>
      </c>
      <c r="C28" s="0" t="n">
        <v>11852765</v>
      </c>
    </row>
    <row r="29" customFormat="false" ht="12.8" hidden="false" customHeight="false" outlineLevel="0" collapsed="false">
      <c r="A29" s="0" t="n">
        <v>76</v>
      </c>
      <c r="B29" s="0" t="n">
        <v>5940.28694957882</v>
      </c>
      <c r="C29" s="0" t="n">
        <v>11859832</v>
      </c>
    </row>
    <row r="30" customFormat="false" ht="12.8" hidden="false" customHeight="false" outlineLevel="0" collapsed="false">
      <c r="A30" s="0" t="n">
        <v>77</v>
      </c>
      <c r="B30" s="0" t="n">
        <v>6004.21034527</v>
      </c>
      <c r="C30" s="0" t="n">
        <v>11939827</v>
      </c>
    </row>
    <row r="31" customFormat="false" ht="12.8" hidden="false" customHeight="false" outlineLevel="0" collapsed="false">
      <c r="A31" s="0" t="n">
        <v>78</v>
      </c>
      <c r="B31" s="0" t="n">
        <v>6049.96894276056</v>
      </c>
      <c r="C31" s="0" t="n">
        <v>11984023</v>
      </c>
    </row>
    <row r="32" customFormat="false" ht="12.8" hidden="false" customHeight="false" outlineLevel="0" collapsed="false">
      <c r="A32" s="0" t="n">
        <v>79</v>
      </c>
      <c r="B32" s="0" t="n">
        <v>6070.61471148676</v>
      </c>
      <c r="C32" s="0" t="n">
        <v>12019686</v>
      </c>
    </row>
    <row r="33" customFormat="false" ht="12.8" hidden="false" customHeight="false" outlineLevel="0" collapsed="false">
      <c r="A33" s="0" t="n">
        <v>80</v>
      </c>
      <c r="B33" s="0" t="n">
        <v>6118.22739645844</v>
      </c>
      <c r="C33" s="0" t="n">
        <v>12044530</v>
      </c>
    </row>
    <row r="34" customFormat="false" ht="12.8" hidden="false" customHeight="false" outlineLevel="0" collapsed="false">
      <c r="A34" s="0" t="n">
        <v>81</v>
      </c>
      <c r="B34" s="0" t="n">
        <v>6179.19870643667</v>
      </c>
      <c r="C34" s="0" t="n">
        <v>12101981</v>
      </c>
    </row>
    <row r="35" customFormat="false" ht="12.8" hidden="false" customHeight="false" outlineLevel="0" collapsed="false">
      <c r="A35" s="0" t="n">
        <v>82</v>
      </c>
      <c r="B35" s="0" t="n">
        <v>6196.06279900811</v>
      </c>
      <c r="C35" s="0" t="n">
        <v>12107305</v>
      </c>
    </row>
    <row r="36" customFormat="false" ht="12.8" hidden="false" customHeight="false" outlineLevel="0" collapsed="false">
      <c r="A36" s="0" t="n">
        <v>83</v>
      </c>
      <c r="B36" s="0" t="n">
        <v>6259.93704744423</v>
      </c>
      <c r="C36" s="0" t="n">
        <v>12146524</v>
      </c>
    </row>
    <row r="37" customFormat="false" ht="12.8" hidden="false" customHeight="false" outlineLevel="0" collapsed="false">
      <c r="A37" s="0" t="n">
        <v>84</v>
      </c>
      <c r="B37" s="0" t="n">
        <v>6294.64940504221</v>
      </c>
      <c r="C37" s="0" t="n">
        <v>12223198</v>
      </c>
    </row>
    <row r="38" customFormat="false" ht="12.8" hidden="false" customHeight="false" outlineLevel="0" collapsed="false">
      <c r="A38" s="0" t="n">
        <v>85</v>
      </c>
      <c r="B38" s="0" t="n">
        <v>6372.26523739462</v>
      </c>
      <c r="C38" s="0" t="n">
        <v>12230054</v>
      </c>
    </row>
    <row r="39" customFormat="false" ht="12.8" hidden="false" customHeight="false" outlineLevel="0" collapsed="false">
      <c r="A39" s="0" t="n">
        <v>86</v>
      </c>
      <c r="B39" s="0" t="n">
        <v>6401.3658600882</v>
      </c>
      <c r="C39" s="0" t="n">
        <v>12261372</v>
      </c>
    </row>
    <row r="40" customFormat="false" ht="12.8" hidden="false" customHeight="false" outlineLevel="0" collapsed="false">
      <c r="A40" s="0" t="n">
        <v>87</v>
      </c>
      <c r="B40" s="0" t="n">
        <v>6409.6922600275</v>
      </c>
      <c r="C40" s="0" t="n">
        <v>12318124</v>
      </c>
    </row>
    <row r="41" customFormat="false" ht="12.8" hidden="false" customHeight="false" outlineLevel="0" collapsed="false">
      <c r="A41" s="0" t="n">
        <v>88</v>
      </c>
      <c r="B41" s="0" t="n">
        <v>6432.21068998714</v>
      </c>
      <c r="C41" s="0" t="n">
        <v>12381686</v>
      </c>
    </row>
    <row r="42" customFormat="false" ht="12.8" hidden="false" customHeight="false" outlineLevel="0" collapsed="false">
      <c r="A42" s="0" t="n">
        <v>89</v>
      </c>
      <c r="B42" s="0" t="n">
        <v>6475.70177401379</v>
      </c>
      <c r="C42" s="0" t="n">
        <v>12405883</v>
      </c>
    </row>
    <row r="43" customFormat="false" ht="12.8" hidden="false" customHeight="false" outlineLevel="0" collapsed="false">
      <c r="A43" s="0" t="n">
        <v>90</v>
      </c>
      <c r="B43" s="0" t="n">
        <v>6564.43376647908</v>
      </c>
      <c r="C43" s="0" t="n">
        <v>12458648</v>
      </c>
    </row>
    <row r="44" customFormat="false" ht="12.8" hidden="false" customHeight="false" outlineLevel="0" collapsed="false">
      <c r="A44" s="0" t="n">
        <v>91</v>
      </c>
      <c r="B44" s="0" t="n">
        <v>6590.19310189941</v>
      </c>
      <c r="C44" s="0" t="n">
        <v>12533174</v>
      </c>
    </row>
    <row r="45" customFormat="false" ht="12.8" hidden="false" customHeight="false" outlineLevel="0" collapsed="false">
      <c r="A45" s="0" t="n">
        <v>92</v>
      </c>
      <c r="B45" s="0" t="n">
        <v>6597.99521730876</v>
      </c>
      <c r="C45" s="0" t="n">
        <v>12630453</v>
      </c>
    </row>
    <row r="46" customFormat="false" ht="12.8" hidden="false" customHeight="false" outlineLevel="0" collapsed="false">
      <c r="A46" s="0" t="n">
        <v>93</v>
      </c>
      <c r="B46" s="0" t="n">
        <v>6658.57718764952</v>
      </c>
      <c r="C46" s="0" t="n">
        <v>12564843</v>
      </c>
    </row>
    <row r="47" customFormat="false" ht="12.8" hidden="false" customHeight="false" outlineLevel="0" collapsed="false">
      <c r="A47" s="0" t="n">
        <v>94</v>
      </c>
      <c r="B47" s="0" t="n">
        <v>6688.66113331539</v>
      </c>
      <c r="C47" s="0" t="n">
        <v>12616728</v>
      </c>
    </row>
    <row r="48" customFormat="false" ht="12.8" hidden="false" customHeight="false" outlineLevel="0" collapsed="false">
      <c r="A48" s="0" t="n">
        <v>95</v>
      </c>
      <c r="B48" s="0" t="n">
        <v>6668.2304950481</v>
      </c>
      <c r="C48" s="0" t="n">
        <v>12685344</v>
      </c>
    </row>
    <row r="49" customFormat="false" ht="12.8" hidden="false" customHeight="false" outlineLevel="0" collapsed="false">
      <c r="A49" s="0" t="n">
        <v>96</v>
      </c>
      <c r="B49" s="0" t="n">
        <v>6683.26552120993</v>
      </c>
      <c r="C49" s="0" t="n">
        <v>12733268</v>
      </c>
    </row>
    <row r="50" customFormat="false" ht="12.8" hidden="false" customHeight="false" outlineLevel="0" collapsed="false">
      <c r="A50" s="0" t="n">
        <v>97</v>
      </c>
      <c r="B50" s="0" t="n">
        <v>6705.00679018932</v>
      </c>
      <c r="C50" s="0" t="n">
        <v>12750676</v>
      </c>
    </row>
    <row r="51" customFormat="false" ht="12.8" hidden="false" customHeight="false" outlineLevel="0" collapsed="false">
      <c r="A51" s="0" t="n">
        <v>98</v>
      </c>
      <c r="B51" s="0" t="n">
        <v>6765.47497621756</v>
      </c>
      <c r="C51" s="0" t="n">
        <v>12797967</v>
      </c>
    </row>
    <row r="52" customFormat="false" ht="12.8" hidden="false" customHeight="false" outlineLevel="0" collapsed="false">
      <c r="A52" s="0" t="n">
        <v>99</v>
      </c>
      <c r="B52" s="0" t="n">
        <v>6816.9610056226</v>
      </c>
      <c r="C52" s="0" t="n">
        <v>12788920</v>
      </c>
    </row>
    <row r="53" customFormat="false" ht="12.8" hidden="false" customHeight="false" outlineLevel="0" collapsed="false">
      <c r="A53" s="0" t="n">
        <v>100</v>
      </c>
      <c r="B53" s="0" t="n">
        <v>6830.16255207088</v>
      </c>
      <c r="C53" s="0" t="n">
        <v>12850777</v>
      </c>
    </row>
    <row r="54" customFormat="false" ht="12.8" hidden="false" customHeight="false" outlineLevel="0" collapsed="false">
      <c r="A54" s="0" t="n">
        <v>101</v>
      </c>
      <c r="B54" s="0" t="n">
        <v>6874.26281107169</v>
      </c>
      <c r="C54" s="0" t="n">
        <v>12916992</v>
      </c>
    </row>
    <row r="55" customFormat="false" ht="12.8" hidden="false" customHeight="false" outlineLevel="0" collapsed="false">
      <c r="A55" s="0" t="n">
        <v>102</v>
      </c>
      <c r="B55" s="0" t="n">
        <v>6905.63477037267</v>
      </c>
      <c r="C55" s="0" t="n">
        <v>12973558</v>
      </c>
    </row>
    <row r="56" customFormat="false" ht="12.8" hidden="false" customHeight="false" outlineLevel="0" collapsed="false">
      <c r="A56" s="0" t="n">
        <v>103</v>
      </c>
      <c r="B56" s="0" t="n">
        <v>6922.20079705704</v>
      </c>
      <c r="C56" s="0" t="n">
        <v>13009395</v>
      </c>
    </row>
    <row r="57" customFormat="false" ht="12.8" hidden="false" customHeight="false" outlineLevel="0" collapsed="false">
      <c r="A57" s="0" t="n">
        <v>104</v>
      </c>
      <c r="B57" s="0" t="n">
        <v>6961.1958749619</v>
      </c>
      <c r="C57" s="0" t="n">
        <v>12977070</v>
      </c>
    </row>
    <row r="58" customFormat="false" ht="12.8" hidden="false" customHeight="false" outlineLevel="0" collapsed="false">
      <c r="A58" s="0" t="n">
        <v>105</v>
      </c>
      <c r="B58" s="0" t="n">
        <v>6985.2417615401</v>
      </c>
      <c r="C58" s="0" t="n">
        <v>13001630</v>
      </c>
    </row>
    <row r="59" customFormat="false" ht="12.8" hidden="false" customHeight="false" outlineLevel="0" collapsed="false">
      <c r="A59" s="0" t="n">
        <v>106</v>
      </c>
      <c r="B59" s="0" t="n">
        <v>6975.8096999969</v>
      </c>
      <c r="C59" s="0" t="n">
        <v>13050532</v>
      </c>
    </row>
    <row r="60" customFormat="false" ht="12.8" hidden="false" customHeight="false" outlineLevel="0" collapsed="false">
      <c r="A60" s="0" t="n">
        <v>107</v>
      </c>
      <c r="B60" s="0" t="n">
        <v>7036.57940209253</v>
      </c>
      <c r="C60" s="0" t="n">
        <v>13096544</v>
      </c>
    </row>
    <row r="61" customFormat="false" ht="12.8" hidden="false" customHeight="false" outlineLevel="0" collapsed="false">
      <c r="A61" s="0" t="n">
        <v>108</v>
      </c>
      <c r="B61" s="0" t="n">
        <v>7063.29878225837</v>
      </c>
      <c r="C61" s="0" t="n">
        <v>13100765</v>
      </c>
    </row>
    <row r="62" customFormat="false" ht="12.8" hidden="false" customHeight="false" outlineLevel="0" collapsed="false">
      <c r="A62" s="0" t="n">
        <v>109</v>
      </c>
      <c r="B62" s="0" t="n">
        <v>7055.36507493478</v>
      </c>
      <c r="C62" s="0" t="n">
        <v>13158038</v>
      </c>
    </row>
    <row r="63" customFormat="false" ht="12.8" hidden="false" customHeight="false" outlineLevel="0" collapsed="false">
      <c r="A63" s="0" t="n">
        <v>110</v>
      </c>
      <c r="B63" s="0" t="n">
        <v>7104.49984301855</v>
      </c>
      <c r="C63" s="0" t="n">
        <v>13143546</v>
      </c>
    </row>
    <row r="64" customFormat="false" ht="12.8" hidden="false" customHeight="false" outlineLevel="0" collapsed="false">
      <c r="A64" s="0" t="n">
        <v>111</v>
      </c>
      <c r="B64" s="0" t="n">
        <v>7089.43932148702</v>
      </c>
      <c r="C64" s="0" t="n">
        <v>13207241</v>
      </c>
    </row>
    <row r="65" customFormat="false" ht="12.8" hidden="false" customHeight="false" outlineLevel="0" collapsed="false">
      <c r="A65" s="0" t="n">
        <v>112</v>
      </c>
      <c r="B65" s="0" t="n">
        <v>7121.25452249686</v>
      </c>
      <c r="C65" s="0" t="n">
        <v>13226861</v>
      </c>
    </row>
    <row r="66" customFormat="false" ht="12.8" hidden="false" customHeight="false" outlineLevel="0" collapsed="false">
      <c r="A66" s="0" t="n">
        <v>113</v>
      </c>
      <c r="B66" s="0" t="n">
        <v>7152.25524832897</v>
      </c>
      <c r="C66" s="0" t="n">
        <v>13261913</v>
      </c>
    </row>
    <row r="67" customFormat="false" ht="12.8" hidden="false" customHeight="false" outlineLevel="0" collapsed="false">
      <c r="A67" s="0" t="n">
        <v>114</v>
      </c>
      <c r="B67" s="0" t="n">
        <v>7183.72321452652</v>
      </c>
      <c r="C67" s="0" t="n">
        <v>13311546</v>
      </c>
    </row>
    <row r="68" customFormat="false" ht="12.8" hidden="false" customHeight="false" outlineLevel="0" collapsed="false">
      <c r="A68" s="0" t="n">
        <v>115</v>
      </c>
      <c r="B68" s="0" t="n">
        <v>7213.60507552432</v>
      </c>
      <c r="C68" s="0" t="n">
        <v>13307730</v>
      </c>
    </row>
    <row r="69" customFormat="false" ht="12.8" hidden="false" customHeight="false" outlineLevel="0" collapsed="false">
      <c r="A69" s="0" t="n">
        <v>116</v>
      </c>
      <c r="B69" s="0" t="n">
        <v>7221.96691795161</v>
      </c>
      <c r="C69" s="0" t="n">
        <v>13366795</v>
      </c>
    </row>
    <row r="70" customFormat="false" ht="12.8" hidden="false" customHeight="false" outlineLevel="0" collapsed="false">
      <c r="A70" s="0" t="n">
        <v>117</v>
      </c>
      <c r="B70" s="0" t="n">
        <v>7278.20981588372</v>
      </c>
      <c r="C70" s="0" t="n">
        <v>13316602</v>
      </c>
    </row>
    <row r="71" customFormat="false" ht="12.8" hidden="false" customHeight="false" outlineLevel="0" collapsed="false">
      <c r="A71" s="0" t="n">
        <v>118</v>
      </c>
      <c r="B71" s="0" t="n">
        <v>7285.56877288815</v>
      </c>
      <c r="C71" s="0" t="n">
        <v>13421539</v>
      </c>
    </row>
    <row r="72" customFormat="false" ht="12.8" hidden="false" customHeight="false" outlineLevel="0" collapsed="false">
      <c r="A72" s="0" t="n">
        <v>119</v>
      </c>
      <c r="B72" s="0" t="n">
        <v>7305.45559974446</v>
      </c>
      <c r="C72" s="0" t="n">
        <v>13405800</v>
      </c>
    </row>
    <row r="73" customFormat="false" ht="12.8" hidden="false" customHeight="false" outlineLevel="0" collapsed="false">
      <c r="A73" s="0" t="n">
        <v>120</v>
      </c>
      <c r="B73" s="0" t="n">
        <v>7358.04055731634</v>
      </c>
      <c r="C73" s="0" t="n">
        <v>13351091</v>
      </c>
    </row>
    <row r="74" customFormat="false" ht="12.8" hidden="false" customHeight="false" outlineLevel="0" collapsed="false">
      <c r="A74" s="0" t="n">
        <v>121</v>
      </c>
      <c r="B74" s="0" t="n">
        <v>7380.0716458554</v>
      </c>
      <c r="C74" s="0" t="n">
        <v>13384485</v>
      </c>
    </row>
    <row r="75" customFormat="false" ht="12.8" hidden="false" customHeight="false" outlineLevel="0" collapsed="false">
      <c r="A75" s="0" t="n">
        <v>122</v>
      </c>
      <c r="B75" s="0" t="n">
        <v>7415.70631245051</v>
      </c>
      <c r="C75" s="0" t="n">
        <v>13391785</v>
      </c>
    </row>
    <row r="76" customFormat="false" ht="12.8" hidden="false" customHeight="false" outlineLevel="0" collapsed="false">
      <c r="A76" s="0" t="n">
        <v>123</v>
      </c>
      <c r="B76" s="0" t="n">
        <v>7445.02631816306</v>
      </c>
      <c r="C76" s="0" t="n">
        <v>13466105</v>
      </c>
    </row>
    <row r="77" customFormat="false" ht="12.8" hidden="false" customHeight="false" outlineLevel="0" collapsed="false">
      <c r="A77" s="0" t="n">
        <v>124</v>
      </c>
      <c r="B77" s="0" t="n">
        <v>7470.86865804317</v>
      </c>
      <c r="C77" s="0" t="n">
        <v>13502023</v>
      </c>
    </row>
    <row r="78" customFormat="false" ht="12.8" hidden="false" customHeight="false" outlineLevel="0" collapsed="false">
      <c r="A78" s="0" t="n">
        <v>125</v>
      </c>
      <c r="B78" s="0" t="n">
        <v>7500.36803290176</v>
      </c>
      <c r="C78" s="0" t="n">
        <v>13488696</v>
      </c>
    </row>
    <row r="79" customFormat="false" ht="12.8" hidden="false" customHeight="false" outlineLevel="0" collapsed="false">
      <c r="A79" s="0" t="n">
        <v>126</v>
      </c>
      <c r="B79" s="0" t="n">
        <v>7533.33889329309</v>
      </c>
      <c r="C79" s="0" t="n">
        <v>13509050</v>
      </c>
    </row>
    <row r="80" customFormat="false" ht="12.8" hidden="false" customHeight="false" outlineLevel="0" collapsed="false">
      <c r="A80" s="0" t="n">
        <v>127</v>
      </c>
      <c r="B80" s="0" t="n">
        <v>7538.27684419689</v>
      </c>
      <c r="C80" s="0" t="n">
        <v>13549656</v>
      </c>
    </row>
    <row r="81" customFormat="false" ht="12.8" hidden="false" customHeight="false" outlineLevel="0" collapsed="false">
      <c r="A81" s="0" t="n">
        <v>128</v>
      </c>
      <c r="B81" s="0" t="n">
        <v>7536.35514630232</v>
      </c>
      <c r="C81" s="0" t="n">
        <v>13598801</v>
      </c>
    </row>
    <row r="82" customFormat="false" ht="12.8" hidden="false" customHeight="false" outlineLevel="0" collapsed="false">
      <c r="A82" s="0" t="n">
        <v>129</v>
      </c>
      <c r="B82" s="0" t="n">
        <v>7564.66253563296</v>
      </c>
      <c r="C82" s="0" t="n">
        <v>13590900</v>
      </c>
    </row>
    <row r="83" customFormat="false" ht="12.8" hidden="false" customHeight="false" outlineLevel="0" collapsed="false">
      <c r="A83" s="0" t="n">
        <v>130</v>
      </c>
      <c r="B83" s="0" t="n">
        <v>7570.10413399459</v>
      </c>
      <c r="C83" s="0" t="n">
        <v>13648310</v>
      </c>
    </row>
    <row r="84" customFormat="false" ht="12.8" hidden="false" customHeight="false" outlineLevel="0" collapsed="false">
      <c r="A84" s="0" t="n">
        <v>131</v>
      </c>
      <c r="B84" s="0" t="n">
        <v>7602.70690319002</v>
      </c>
      <c r="C84" s="0" t="n">
        <v>13705451</v>
      </c>
    </row>
    <row r="85" customFormat="false" ht="12.8" hidden="false" customHeight="false" outlineLevel="0" collapsed="false">
      <c r="A85" s="0" t="n">
        <v>132</v>
      </c>
      <c r="B85" s="0" t="n">
        <v>7650.35805075241</v>
      </c>
      <c r="C85" s="0" t="n">
        <v>13641659</v>
      </c>
    </row>
    <row r="86" customFormat="false" ht="12.8" hidden="false" customHeight="false" outlineLevel="0" collapsed="false">
      <c r="A86" s="0" t="n">
        <v>133</v>
      </c>
      <c r="B86" s="0" t="n">
        <v>7649.81503277235</v>
      </c>
      <c r="C86" s="0" t="n">
        <v>13668651</v>
      </c>
    </row>
    <row r="87" customFormat="false" ht="12.8" hidden="false" customHeight="false" outlineLevel="0" collapsed="false">
      <c r="A87" s="0" t="n">
        <v>134</v>
      </c>
      <c r="B87" s="0" t="n">
        <v>7697.94013194209</v>
      </c>
      <c r="C87" s="0" t="n">
        <v>13676476</v>
      </c>
    </row>
    <row r="88" customFormat="false" ht="12.8" hidden="false" customHeight="false" outlineLevel="0" collapsed="false">
      <c r="A88" s="0" t="n">
        <v>135</v>
      </c>
      <c r="B88" s="0" t="n">
        <v>7724.54519705572</v>
      </c>
      <c r="C88" s="0" t="n">
        <v>13720105</v>
      </c>
    </row>
    <row r="89" customFormat="false" ht="12.8" hidden="false" customHeight="false" outlineLevel="0" collapsed="false">
      <c r="A89" s="0" t="n">
        <v>136</v>
      </c>
      <c r="B89" s="0" t="n">
        <v>7705.78550897384</v>
      </c>
      <c r="C89" s="0" t="n">
        <v>13756533</v>
      </c>
    </row>
    <row r="90" customFormat="false" ht="12.8" hidden="false" customHeight="false" outlineLevel="0" collapsed="false">
      <c r="A90" s="0" t="n">
        <v>137</v>
      </c>
      <c r="B90" s="0" t="n">
        <v>7717.40102152999</v>
      </c>
      <c r="C90" s="0" t="n">
        <v>13795314</v>
      </c>
    </row>
    <row r="91" customFormat="false" ht="12.8" hidden="false" customHeight="false" outlineLevel="0" collapsed="false">
      <c r="A91" s="0" t="n">
        <v>138</v>
      </c>
      <c r="B91" s="0" t="n">
        <v>7768.42740942074</v>
      </c>
      <c r="C91" s="0" t="n">
        <v>13813597</v>
      </c>
    </row>
    <row r="92" customFormat="false" ht="12.8" hidden="false" customHeight="false" outlineLevel="0" collapsed="false">
      <c r="A92" s="0" t="n">
        <v>139</v>
      </c>
      <c r="B92" s="0" t="n">
        <v>7799.36147410152</v>
      </c>
      <c r="C92" s="0" t="n">
        <v>13886080</v>
      </c>
    </row>
    <row r="93" customFormat="false" ht="12.8" hidden="false" customHeight="false" outlineLevel="0" collapsed="false">
      <c r="A93" s="0" t="n">
        <v>140</v>
      </c>
      <c r="B93" s="0" t="n">
        <v>7848.04506140414</v>
      </c>
      <c r="C93" s="0" t="n">
        <v>13892518</v>
      </c>
    </row>
    <row r="94" customFormat="false" ht="12.8" hidden="false" customHeight="false" outlineLevel="0" collapsed="false">
      <c r="A94" s="0" t="n">
        <v>141</v>
      </c>
      <c r="B94" s="0" t="n">
        <v>7863.23971767586</v>
      </c>
      <c r="C94" s="0" t="n">
        <v>13906218</v>
      </c>
    </row>
    <row r="95" customFormat="false" ht="12.8" hidden="false" customHeight="false" outlineLevel="0" collapsed="false">
      <c r="A95" s="0" t="n">
        <v>142</v>
      </c>
      <c r="B95" s="0" t="n">
        <v>7861.14262889122</v>
      </c>
      <c r="C95" s="0" t="n">
        <v>13952581</v>
      </c>
    </row>
    <row r="96" customFormat="false" ht="12.8" hidden="false" customHeight="false" outlineLevel="0" collapsed="false">
      <c r="A96" s="0" t="n">
        <v>143</v>
      </c>
      <c r="B96" s="0" t="n">
        <v>7877.5955043988</v>
      </c>
      <c r="C96" s="0" t="n">
        <v>13971384</v>
      </c>
    </row>
    <row r="97" customFormat="false" ht="12.8" hidden="false" customHeight="false" outlineLevel="0" collapsed="false">
      <c r="A97" s="0" t="n">
        <v>144</v>
      </c>
      <c r="B97" s="0" t="n">
        <v>7924.29533350036</v>
      </c>
      <c r="C97" s="0" t="n">
        <v>13951390</v>
      </c>
    </row>
    <row r="98" customFormat="false" ht="12.8" hidden="false" customHeight="false" outlineLevel="0" collapsed="false">
      <c r="A98" s="0" t="n">
        <v>145</v>
      </c>
      <c r="B98" s="0" t="n">
        <v>7933.78885913288</v>
      </c>
      <c r="C98" s="0" t="n">
        <v>13983877</v>
      </c>
    </row>
    <row r="99" customFormat="false" ht="12.8" hidden="false" customHeight="false" outlineLevel="0" collapsed="false">
      <c r="A99" s="0" t="n">
        <v>146</v>
      </c>
      <c r="B99" s="0" t="n">
        <v>7940.26299794571</v>
      </c>
      <c r="C99" s="0" t="n">
        <v>14036893</v>
      </c>
    </row>
    <row r="100" customFormat="false" ht="12.8" hidden="false" customHeight="false" outlineLevel="0" collapsed="false">
      <c r="A100" s="0" t="n">
        <v>147</v>
      </c>
      <c r="B100" s="0" t="n">
        <v>7976.04878973532</v>
      </c>
      <c r="C100" s="0" t="n">
        <v>14031190</v>
      </c>
    </row>
    <row r="101" customFormat="false" ht="12.8" hidden="false" customHeight="false" outlineLevel="0" collapsed="false">
      <c r="A101" s="0" t="n">
        <v>148</v>
      </c>
      <c r="B101" s="0" t="n">
        <v>7990.06402037416</v>
      </c>
      <c r="C101" s="0" t="n">
        <v>14045120</v>
      </c>
    </row>
    <row r="102" customFormat="false" ht="12.8" hidden="false" customHeight="false" outlineLevel="0" collapsed="false">
      <c r="A102" s="0" t="n">
        <v>149</v>
      </c>
      <c r="B102" s="0" t="n">
        <v>8010.34441612577</v>
      </c>
      <c r="C102" s="0" t="n">
        <v>14051910</v>
      </c>
    </row>
    <row r="103" customFormat="false" ht="12.8" hidden="false" customHeight="false" outlineLevel="0" collapsed="false">
      <c r="A103" s="0" t="n">
        <v>150</v>
      </c>
      <c r="B103" s="0" t="n">
        <v>8037.39927788283</v>
      </c>
      <c r="C103" s="0" t="n">
        <v>14124072</v>
      </c>
    </row>
    <row r="104" customFormat="false" ht="12.8" hidden="false" customHeight="false" outlineLevel="0" collapsed="false">
      <c r="A104" s="0" t="n">
        <v>151</v>
      </c>
      <c r="B104" s="0" t="n">
        <v>8051.44154405589</v>
      </c>
      <c r="C104" s="0" t="n">
        <v>14060207</v>
      </c>
    </row>
    <row r="105" customFormat="false" ht="12.8" hidden="false" customHeight="false" outlineLevel="0" collapsed="false">
      <c r="A105" s="0" t="n">
        <v>152</v>
      </c>
      <c r="B105" s="0" t="n">
        <v>8076.44378244055</v>
      </c>
      <c r="C105" s="0" t="n">
        <v>14086604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213</v>
      </c>
      <c r="B1" s="0" t="s">
        <v>214</v>
      </c>
      <c r="C1" s="0" t="s">
        <v>215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5912.17402586897</v>
      </c>
      <c r="C22" s="0" t="n">
        <v>11604238</v>
      </c>
    </row>
    <row r="23" customFormat="false" ht="12.8" hidden="false" customHeight="false" outlineLevel="0" collapsed="false">
      <c r="A23" s="0" t="n">
        <v>70</v>
      </c>
      <c r="B23" s="0" t="n">
        <v>5826.25949621089</v>
      </c>
      <c r="C23" s="0" t="n">
        <v>11086969</v>
      </c>
    </row>
    <row r="24" customFormat="false" ht="12.8" hidden="false" customHeight="false" outlineLevel="0" collapsed="false">
      <c r="A24" s="0" t="n">
        <v>71</v>
      </c>
      <c r="B24" s="0" t="n">
        <v>5493.92553613486</v>
      </c>
      <c r="C24" s="0" t="n">
        <v>11690442</v>
      </c>
    </row>
    <row r="25" customFormat="false" ht="12.8" hidden="false" customHeight="false" outlineLevel="0" collapsed="false">
      <c r="A25" s="0" t="n">
        <v>72</v>
      </c>
      <c r="B25" s="0" t="n">
        <v>5561.10129876325</v>
      </c>
      <c r="C25" s="0" t="n">
        <v>11772552</v>
      </c>
    </row>
    <row r="26" customFormat="false" ht="12.8" hidden="false" customHeight="false" outlineLevel="0" collapsed="false">
      <c r="A26" s="0" t="n">
        <v>73</v>
      </c>
      <c r="B26" s="0" t="n">
        <v>5804.44323456463</v>
      </c>
      <c r="C26" s="0" t="n">
        <v>11798690</v>
      </c>
    </row>
    <row r="27" customFormat="false" ht="12.8" hidden="false" customHeight="false" outlineLevel="0" collapsed="false">
      <c r="A27" s="0" t="n">
        <v>74</v>
      </c>
      <c r="B27" s="0" t="n">
        <v>6042.30895902984</v>
      </c>
      <c r="C27" s="0" t="n">
        <v>11837375</v>
      </c>
    </row>
    <row r="28" customFormat="false" ht="12.8" hidden="false" customHeight="false" outlineLevel="0" collapsed="false">
      <c r="A28" s="0" t="n">
        <v>75</v>
      </c>
      <c r="B28" s="0" t="n">
        <v>6229.51002725837</v>
      </c>
      <c r="C28" s="0" t="n">
        <v>11885384</v>
      </c>
    </row>
    <row r="29" customFormat="false" ht="12.8" hidden="false" customHeight="false" outlineLevel="0" collapsed="false">
      <c r="A29" s="0" t="n">
        <v>76</v>
      </c>
      <c r="B29" s="0" t="n">
        <v>6445.69938745774</v>
      </c>
      <c r="C29" s="0" t="n">
        <v>11904803</v>
      </c>
    </row>
    <row r="30" customFormat="false" ht="12.8" hidden="false" customHeight="false" outlineLevel="0" collapsed="false">
      <c r="A30" s="0" t="n">
        <v>77</v>
      </c>
      <c r="B30" s="0" t="n">
        <v>6593.79223717528</v>
      </c>
      <c r="C30" s="0" t="n">
        <v>11942113</v>
      </c>
    </row>
    <row r="31" customFormat="false" ht="12.8" hidden="false" customHeight="false" outlineLevel="0" collapsed="false">
      <c r="A31" s="0" t="n">
        <v>78</v>
      </c>
      <c r="B31" s="0" t="n">
        <v>6676.83891967447</v>
      </c>
      <c r="C31" s="0" t="n">
        <v>12064598</v>
      </c>
    </row>
    <row r="32" customFormat="false" ht="12.8" hidden="false" customHeight="false" outlineLevel="0" collapsed="false">
      <c r="A32" s="0" t="n">
        <v>79</v>
      </c>
      <c r="B32" s="0" t="n">
        <v>6718.102774626</v>
      </c>
      <c r="C32" s="0" t="n">
        <v>12112922</v>
      </c>
    </row>
    <row r="33" customFormat="false" ht="12.8" hidden="false" customHeight="false" outlineLevel="0" collapsed="false">
      <c r="A33" s="0" t="n">
        <v>80</v>
      </c>
      <c r="B33" s="0" t="n">
        <v>6794.29688150791</v>
      </c>
      <c r="C33" s="0" t="n">
        <v>12145895</v>
      </c>
    </row>
    <row r="34" customFormat="false" ht="12.8" hidden="false" customHeight="false" outlineLevel="0" collapsed="false">
      <c r="A34" s="0" t="n">
        <v>81</v>
      </c>
      <c r="B34" s="0" t="n">
        <v>6853.3252319753</v>
      </c>
      <c r="C34" s="0" t="n">
        <v>12159226</v>
      </c>
    </row>
    <row r="35" customFormat="false" ht="12.8" hidden="false" customHeight="false" outlineLevel="0" collapsed="false">
      <c r="A35" s="0" t="n">
        <v>82</v>
      </c>
      <c r="B35" s="0" t="n">
        <v>6861.4112579286</v>
      </c>
      <c r="C35" s="0" t="n">
        <v>12275009</v>
      </c>
    </row>
    <row r="36" customFormat="false" ht="12.8" hidden="false" customHeight="false" outlineLevel="0" collapsed="false">
      <c r="A36" s="0" t="n">
        <v>83</v>
      </c>
      <c r="B36" s="0" t="n">
        <v>6896.2107898078</v>
      </c>
      <c r="C36" s="0" t="n">
        <v>12312394</v>
      </c>
    </row>
    <row r="37" customFormat="false" ht="12.8" hidden="false" customHeight="false" outlineLevel="0" collapsed="false">
      <c r="A37" s="0" t="n">
        <v>84</v>
      </c>
      <c r="B37" s="0" t="n">
        <v>6920.39008020482</v>
      </c>
      <c r="C37" s="0" t="n">
        <v>12348213</v>
      </c>
    </row>
    <row r="38" customFormat="false" ht="12.8" hidden="false" customHeight="false" outlineLevel="0" collapsed="false">
      <c r="A38" s="0" t="n">
        <v>85</v>
      </c>
      <c r="B38" s="0" t="n">
        <v>6952.9045496085</v>
      </c>
      <c r="C38" s="0" t="n">
        <v>12382365</v>
      </c>
    </row>
    <row r="39" customFormat="false" ht="12.8" hidden="false" customHeight="false" outlineLevel="0" collapsed="false">
      <c r="A39" s="0" t="n">
        <v>86</v>
      </c>
      <c r="B39" s="0" t="n">
        <v>6986.20501528458</v>
      </c>
      <c r="C39" s="0" t="n">
        <v>12432248</v>
      </c>
    </row>
    <row r="40" customFormat="false" ht="12.8" hidden="false" customHeight="false" outlineLevel="0" collapsed="false">
      <c r="A40" s="0" t="n">
        <v>87</v>
      </c>
      <c r="B40" s="0" t="n">
        <v>7027.28765249318</v>
      </c>
      <c r="C40" s="0" t="n">
        <v>12478249</v>
      </c>
    </row>
    <row r="41" customFormat="false" ht="12.8" hidden="false" customHeight="false" outlineLevel="0" collapsed="false">
      <c r="A41" s="0" t="n">
        <v>88</v>
      </c>
      <c r="B41" s="0" t="n">
        <v>7063.56775419402</v>
      </c>
      <c r="C41" s="0" t="n">
        <v>12583528</v>
      </c>
    </row>
    <row r="42" customFormat="false" ht="12.8" hidden="false" customHeight="false" outlineLevel="0" collapsed="false">
      <c r="A42" s="0" t="n">
        <v>89</v>
      </c>
      <c r="B42" s="0" t="n">
        <v>7112.60495289977</v>
      </c>
      <c r="C42" s="0" t="n">
        <v>12608392</v>
      </c>
    </row>
    <row r="43" customFormat="false" ht="12.8" hidden="false" customHeight="false" outlineLevel="0" collapsed="false">
      <c r="A43" s="0" t="n">
        <v>90</v>
      </c>
      <c r="B43" s="0" t="n">
        <v>7132.3553669949</v>
      </c>
      <c r="C43" s="0" t="n">
        <v>12612453</v>
      </c>
    </row>
    <row r="44" customFormat="false" ht="12.8" hidden="false" customHeight="false" outlineLevel="0" collapsed="false">
      <c r="A44" s="0" t="n">
        <v>91</v>
      </c>
      <c r="B44" s="0" t="n">
        <v>7191.70315599118</v>
      </c>
      <c r="C44" s="0" t="n">
        <v>12687655</v>
      </c>
    </row>
    <row r="45" customFormat="false" ht="12.8" hidden="false" customHeight="false" outlineLevel="0" collapsed="false">
      <c r="A45" s="0" t="n">
        <v>92</v>
      </c>
      <c r="B45" s="0" t="n">
        <v>7189.0751669648</v>
      </c>
      <c r="C45" s="0" t="n">
        <v>12750655</v>
      </c>
    </row>
    <row r="46" customFormat="false" ht="12.8" hidden="false" customHeight="false" outlineLevel="0" collapsed="false">
      <c r="A46" s="0" t="n">
        <v>93</v>
      </c>
      <c r="B46" s="0" t="n">
        <v>7212.28069972516</v>
      </c>
      <c r="C46" s="0" t="n">
        <v>12793698</v>
      </c>
    </row>
    <row r="47" customFormat="false" ht="12.8" hidden="false" customHeight="false" outlineLevel="0" collapsed="false">
      <c r="A47" s="0" t="n">
        <v>94</v>
      </c>
      <c r="B47" s="0" t="n">
        <v>7272.02943438003</v>
      </c>
      <c r="C47" s="0" t="n">
        <v>12848243</v>
      </c>
    </row>
    <row r="48" customFormat="false" ht="12.8" hidden="false" customHeight="false" outlineLevel="0" collapsed="false">
      <c r="A48" s="0" t="n">
        <v>95</v>
      </c>
      <c r="B48" s="0" t="n">
        <v>7338.9160732542</v>
      </c>
      <c r="C48" s="0" t="n">
        <v>12866878</v>
      </c>
    </row>
    <row r="49" customFormat="false" ht="12.8" hidden="false" customHeight="false" outlineLevel="0" collapsed="false">
      <c r="A49" s="0" t="n">
        <v>96</v>
      </c>
      <c r="B49" s="0" t="n">
        <v>7350.69142696161</v>
      </c>
      <c r="C49" s="0" t="n">
        <v>12962650</v>
      </c>
    </row>
    <row r="50" customFormat="false" ht="12.8" hidden="false" customHeight="false" outlineLevel="0" collapsed="false">
      <c r="A50" s="0" t="n">
        <v>97</v>
      </c>
      <c r="B50" s="0" t="n">
        <v>7351.88608963209</v>
      </c>
      <c r="C50" s="0" t="n">
        <v>13017547</v>
      </c>
    </row>
    <row r="51" customFormat="false" ht="12.8" hidden="false" customHeight="false" outlineLevel="0" collapsed="false">
      <c r="A51" s="0" t="n">
        <v>98</v>
      </c>
      <c r="B51" s="0" t="n">
        <v>7403.94606006961</v>
      </c>
      <c r="C51" s="0" t="n">
        <v>13060363</v>
      </c>
    </row>
    <row r="52" customFormat="false" ht="12.8" hidden="false" customHeight="false" outlineLevel="0" collapsed="false">
      <c r="A52" s="0" t="n">
        <v>99</v>
      </c>
      <c r="B52" s="0" t="n">
        <v>7410.95214681451</v>
      </c>
      <c r="C52" s="0" t="n">
        <v>13088563</v>
      </c>
    </row>
    <row r="53" customFormat="false" ht="12.8" hidden="false" customHeight="false" outlineLevel="0" collapsed="false">
      <c r="A53" s="0" t="n">
        <v>100</v>
      </c>
      <c r="B53" s="0" t="n">
        <v>7468.39889487092</v>
      </c>
      <c r="C53" s="0" t="n">
        <v>13176827</v>
      </c>
    </row>
    <row r="54" customFormat="false" ht="12.8" hidden="false" customHeight="false" outlineLevel="0" collapsed="false">
      <c r="A54" s="0" t="n">
        <v>101</v>
      </c>
      <c r="B54" s="0" t="n">
        <v>7502.12749389889</v>
      </c>
      <c r="C54" s="0" t="n">
        <v>13245687</v>
      </c>
    </row>
    <row r="55" customFormat="false" ht="12.8" hidden="false" customHeight="false" outlineLevel="0" collapsed="false">
      <c r="A55" s="0" t="n">
        <v>102</v>
      </c>
      <c r="B55" s="0" t="n">
        <v>7571.45271358443</v>
      </c>
      <c r="C55" s="0" t="n">
        <v>13214976</v>
      </c>
    </row>
    <row r="56" customFormat="false" ht="12.8" hidden="false" customHeight="false" outlineLevel="0" collapsed="false">
      <c r="A56" s="0" t="n">
        <v>103</v>
      </c>
      <c r="B56" s="0" t="n">
        <v>7585.33379572933</v>
      </c>
      <c r="C56" s="0" t="n">
        <v>13275356</v>
      </c>
    </row>
    <row r="57" customFormat="false" ht="12.8" hidden="false" customHeight="false" outlineLevel="0" collapsed="false">
      <c r="A57" s="0" t="n">
        <v>104</v>
      </c>
      <c r="B57" s="0" t="n">
        <v>7630.0989888461</v>
      </c>
      <c r="C57" s="0" t="n">
        <v>13328485</v>
      </c>
    </row>
    <row r="58" customFormat="false" ht="12.8" hidden="false" customHeight="false" outlineLevel="0" collapsed="false">
      <c r="A58" s="0" t="n">
        <v>105</v>
      </c>
      <c r="B58" s="0" t="n">
        <v>7655.01524114961</v>
      </c>
      <c r="C58" s="0" t="n">
        <v>13345717</v>
      </c>
    </row>
    <row r="59" customFormat="false" ht="12.8" hidden="false" customHeight="false" outlineLevel="0" collapsed="false">
      <c r="A59" s="0" t="n">
        <v>106</v>
      </c>
      <c r="B59" s="0" t="n">
        <v>7687.88742716797</v>
      </c>
      <c r="C59" s="0" t="n">
        <v>13458655</v>
      </c>
    </row>
    <row r="60" customFormat="false" ht="12.8" hidden="false" customHeight="false" outlineLevel="0" collapsed="false">
      <c r="A60" s="0" t="n">
        <v>107</v>
      </c>
      <c r="B60" s="0" t="n">
        <v>7721.40579172717</v>
      </c>
      <c r="C60" s="0" t="n">
        <v>13478064</v>
      </c>
    </row>
    <row r="61" customFormat="false" ht="12.8" hidden="false" customHeight="false" outlineLevel="0" collapsed="false">
      <c r="A61" s="0" t="n">
        <v>108</v>
      </c>
      <c r="B61" s="0" t="n">
        <v>7775.16402369203</v>
      </c>
      <c r="C61" s="0" t="n">
        <v>13554968</v>
      </c>
    </row>
    <row r="62" customFormat="false" ht="12.8" hidden="false" customHeight="false" outlineLevel="0" collapsed="false">
      <c r="A62" s="0" t="n">
        <v>109</v>
      </c>
      <c r="B62" s="0" t="n">
        <v>7807.43578244975</v>
      </c>
      <c r="C62" s="0" t="n">
        <v>13533729</v>
      </c>
    </row>
    <row r="63" customFormat="false" ht="12.8" hidden="false" customHeight="false" outlineLevel="0" collapsed="false">
      <c r="A63" s="0" t="n">
        <v>110</v>
      </c>
      <c r="B63" s="0" t="n">
        <v>7812.41781084911</v>
      </c>
      <c r="C63" s="0" t="n">
        <v>13579305</v>
      </c>
    </row>
    <row r="64" customFormat="false" ht="12.8" hidden="false" customHeight="false" outlineLevel="0" collapsed="false">
      <c r="A64" s="0" t="n">
        <v>111</v>
      </c>
      <c r="B64" s="0" t="n">
        <v>7865.22373938365</v>
      </c>
      <c r="C64" s="0" t="n">
        <v>13589558</v>
      </c>
    </row>
    <row r="65" customFormat="false" ht="12.8" hidden="false" customHeight="false" outlineLevel="0" collapsed="false">
      <c r="A65" s="0" t="n">
        <v>112</v>
      </c>
      <c r="B65" s="0" t="n">
        <v>7890.81601956048</v>
      </c>
      <c r="C65" s="0" t="n">
        <v>13638843</v>
      </c>
    </row>
    <row r="66" customFormat="false" ht="12.8" hidden="false" customHeight="false" outlineLevel="0" collapsed="false">
      <c r="A66" s="0" t="n">
        <v>113</v>
      </c>
      <c r="B66" s="0" t="n">
        <v>7945.65193927984</v>
      </c>
      <c r="C66" s="0" t="n">
        <v>13649678</v>
      </c>
    </row>
    <row r="67" customFormat="false" ht="12.8" hidden="false" customHeight="false" outlineLevel="0" collapsed="false">
      <c r="A67" s="0" t="n">
        <v>114</v>
      </c>
      <c r="B67" s="0" t="n">
        <v>7974.28993829083</v>
      </c>
      <c r="C67" s="0" t="n">
        <v>13687208</v>
      </c>
    </row>
    <row r="68" customFormat="false" ht="12.8" hidden="false" customHeight="false" outlineLevel="0" collapsed="false">
      <c r="A68" s="0" t="n">
        <v>115</v>
      </c>
      <c r="B68" s="0" t="n">
        <v>8013.66551593391</v>
      </c>
      <c r="C68" s="0" t="n">
        <v>13728534</v>
      </c>
    </row>
    <row r="69" customFormat="false" ht="12.8" hidden="false" customHeight="false" outlineLevel="0" collapsed="false">
      <c r="A69" s="0" t="n">
        <v>116</v>
      </c>
      <c r="B69" s="0" t="n">
        <v>7990.11057355532</v>
      </c>
      <c r="C69" s="0" t="n">
        <v>13750759</v>
      </c>
    </row>
    <row r="70" customFormat="false" ht="12.8" hidden="false" customHeight="false" outlineLevel="0" collapsed="false">
      <c r="A70" s="0" t="n">
        <v>117</v>
      </c>
      <c r="B70" s="0" t="n">
        <v>8042.19841001317</v>
      </c>
      <c r="C70" s="0" t="n">
        <v>13797975</v>
      </c>
    </row>
    <row r="71" customFormat="false" ht="12.8" hidden="false" customHeight="false" outlineLevel="0" collapsed="false">
      <c r="A71" s="0" t="n">
        <v>118</v>
      </c>
      <c r="B71" s="0" t="n">
        <v>8081.75776049965</v>
      </c>
      <c r="C71" s="0" t="n">
        <v>13839134</v>
      </c>
    </row>
    <row r="72" customFormat="false" ht="12.8" hidden="false" customHeight="false" outlineLevel="0" collapsed="false">
      <c r="A72" s="0" t="n">
        <v>119</v>
      </c>
      <c r="B72" s="0" t="n">
        <v>8143.93856783846</v>
      </c>
      <c r="C72" s="0" t="n">
        <v>13852120</v>
      </c>
    </row>
    <row r="73" customFormat="false" ht="12.8" hidden="false" customHeight="false" outlineLevel="0" collapsed="false">
      <c r="A73" s="0" t="n">
        <v>120</v>
      </c>
      <c r="B73" s="0" t="n">
        <v>8185.20744274046</v>
      </c>
      <c r="C73" s="0" t="n">
        <v>13915632</v>
      </c>
    </row>
    <row r="74" customFormat="false" ht="12.8" hidden="false" customHeight="false" outlineLevel="0" collapsed="false">
      <c r="A74" s="0" t="n">
        <v>121</v>
      </c>
      <c r="B74" s="0" t="n">
        <v>8268.08016684289</v>
      </c>
      <c r="C74" s="0" t="n">
        <v>13886885</v>
      </c>
    </row>
    <row r="75" customFormat="false" ht="12.8" hidden="false" customHeight="false" outlineLevel="0" collapsed="false">
      <c r="A75" s="0" t="n">
        <v>122</v>
      </c>
      <c r="B75" s="0" t="n">
        <v>8300.91723087028</v>
      </c>
      <c r="C75" s="0" t="n">
        <v>13951290</v>
      </c>
    </row>
    <row r="76" customFormat="false" ht="12.8" hidden="false" customHeight="false" outlineLevel="0" collapsed="false">
      <c r="A76" s="0" t="n">
        <v>123</v>
      </c>
      <c r="B76" s="0" t="n">
        <v>8311.27729995617</v>
      </c>
      <c r="C76" s="0" t="n">
        <v>13982367</v>
      </c>
    </row>
    <row r="77" customFormat="false" ht="12.8" hidden="false" customHeight="false" outlineLevel="0" collapsed="false">
      <c r="A77" s="0" t="n">
        <v>124</v>
      </c>
      <c r="B77" s="0" t="n">
        <v>8357.55594058526</v>
      </c>
      <c r="C77" s="0" t="n">
        <v>14024761</v>
      </c>
    </row>
    <row r="78" customFormat="false" ht="12.8" hidden="false" customHeight="false" outlineLevel="0" collapsed="false">
      <c r="A78" s="0" t="n">
        <v>125</v>
      </c>
      <c r="B78" s="0" t="n">
        <v>8391.80214601983</v>
      </c>
      <c r="C78" s="0" t="n">
        <v>14066956</v>
      </c>
    </row>
    <row r="79" customFormat="false" ht="12.8" hidden="false" customHeight="false" outlineLevel="0" collapsed="false">
      <c r="A79" s="0" t="n">
        <v>126</v>
      </c>
      <c r="B79" s="0" t="n">
        <v>8432.65124572961</v>
      </c>
      <c r="C79" s="0" t="n">
        <v>14089776</v>
      </c>
    </row>
    <row r="80" customFormat="false" ht="12.8" hidden="false" customHeight="false" outlineLevel="0" collapsed="false">
      <c r="A80" s="0" t="n">
        <v>127</v>
      </c>
      <c r="B80" s="0" t="n">
        <v>8483.35658388188</v>
      </c>
      <c r="C80" s="0" t="n">
        <v>14075865</v>
      </c>
    </row>
    <row r="81" customFormat="false" ht="12.8" hidden="false" customHeight="false" outlineLevel="0" collapsed="false">
      <c r="A81" s="0" t="n">
        <v>128</v>
      </c>
      <c r="B81" s="0" t="n">
        <v>8473.52542825126</v>
      </c>
      <c r="C81" s="0" t="n">
        <v>14139970</v>
      </c>
    </row>
    <row r="82" customFormat="false" ht="12.8" hidden="false" customHeight="false" outlineLevel="0" collapsed="false">
      <c r="A82" s="0" t="n">
        <v>129</v>
      </c>
      <c r="B82" s="0" t="n">
        <v>8499.1431343964</v>
      </c>
      <c r="C82" s="0" t="n">
        <v>14194718</v>
      </c>
    </row>
    <row r="83" customFormat="false" ht="12.8" hidden="false" customHeight="false" outlineLevel="0" collapsed="false">
      <c r="A83" s="0" t="n">
        <v>130</v>
      </c>
      <c r="B83" s="0" t="n">
        <v>8530.43693094955</v>
      </c>
      <c r="C83" s="0" t="n">
        <v>14180036</v>
      </c>
    </row>
    <row r="84" customFormat="false" ht="12.8" hidden="false" customHeight="false" outlineLevel="0" collapsed="false">
      <c r="A84" s="0" t="n">
        <v>131</v>
      </c>
      <c r="B84" s="0" t="n">
        <v>8585.81538102124</v>
      </c>
      <c r="C84" s="0" t="n">
        <v>14271838</v>
      </c>
    </row>
    <row r="85" customFormat="false" ht="12.8" hidden="false" customHeight="false" outlineLevel="0" collapsed="false">
      <c r="A85" s="0" t="n">
        <v>132</v>
      </c>
      <c r="B85" s="0" t="n">
        <v>8635.90863128642</v>
      </c>
      <c r="C85" s="0" t="n">
        <v>14303808</v>
      </c>
    </row>
    <row r="86" customFormat="false" ht="12.8" hidden="false" customHeight="false" outlineLevel="0" collapsed="false">
      <c r="A86" s="0" t="n">
        <v>133</v>
      </c>
      <c r="B86" s="0" t="n">
        <v>8700.84406524101</v>
      </c>
      <c r="C86" s="0" t="n">
        <v>14277252</v>
      </c>
    </row>
    <row r="87" customFormat="false" ht="12.8" hidden="false" customHeight="false" outlineLevel="0" collapsed="false">
      <c r="A87" s="0" t="n">
        <v>134</v>
      </c>
      <c r="B87" s="0" t="n">
        <v>8746.79044622206</v>
      </c>
      <c r="C87" s="0" t="n">
        <v>14344248</v>
      </c>
    </row>
    <row r="88" customFormat="false" ht="12.8" hidden="false" customHeight="false" outlineLevel="0" collapsed="false">
      <c r="A88" s="0" t="n">
        <v>135</v>
      </c>
      <c r="B88" s="0" t="n">
        <v>8734.92760158465</v>
      </c>
      <c r="C88" s="0" t="n">
        <v>14414203</v>
      </c>
    </row>
    <row r="89" customFormat="false" ht="12.8" hidden="false" customHeight="false" outlineLevel="0" collapsed="false">
      <c r="A89" s="0" t="n">
        <v>136</v>
      </c>
      <c r="B89" s="0" t="n">
        <v>8764.47502577654</v>
      </c>
      <c r="C89" s="0" t="n">
        <v>14409885</v>
      </c>
    </row>
    <row r="90" customFormat="false" ht="12.8" hidden="false" customHeight="false" outlineLevel="0" collapsed="false">
      <c r="A90" s="0" t="n">
        <v>137</v>
      </c>
      <c r="B90" s="0" t="n">
        <v>8772.45142813998</v>
      </c>
      <c r="C90" s="0" t="n">
        <v>14472539</v>
      </c>
    </row>
    <row r="91" customFormat="false" ht="12.8" hidden="false" customHeight="false" outlineLevel="0" collapsed="false">
      <c r="A91" s="0" t="n">
        <v>138</v>
      </c>
      <c r="B91" s="0" t="n">
        <v>8776.71052152864</v>
      </c>
      <c r="C91" s="0" t="n">
        <v>14474963</v>
      </c>
    </row>
    <row r="92" customFormat="false" ht="12.8" hidden="false" customHeight="false" outlineLevel="0" collapsed="false">
      <c r="A92" s="0" t="n">
        <v>139</v>
      </c>
      <c r="B92" s="0" t="n">
        <v>8789.93599990019</v>
      </c>
      <c r="C92" s="0" t="n">
        <v>14540380</v>
      </c>
    </row>
    <row r="93" customFormat="false" ht="12.8" hidden="false" customHeight="false" outlineLevel="0" collapsed="false">
      <c r="A93" s="0" t="n">
        <v>140</v>
      </c>
      <c r="B93" s="0" t="n">
        <v>8826.46148416964</v>
      </c>
      <c r="C93" s="0" t="n">
        <v>14569291</v>
      </c>
    </row>
    <row r="94" customFormat="false" ht="12.8" hidden="false" customHeight="false" outlineLevel="0" collapsed="false">
      <c r="A94" s="0" t="n">
        <v>141</v>
      </c>
      <c r="B94" s="0" t="n">
        <v>8840.40425724024</v>
      </c>
      <c r="C94" s="0" t="n">
        <v>14607700</v>
      </c>
    </row>
    <row r="95" customFormat="false" ht="12.8" hidden="false" customHeight="false" outlineLevel="0" collapsed="false">
      <c r="A95" s="0" t="n">
        <v>142</v>
      </c>
      <c r="B95" s="0" t="n">
        <v>8934.02257598437</v>
      </c>
      <c r="C95" s="0" t="n">
        <v>14625775</v>
      </c>
    </row>
    <row r="96" customFormat="false" ht="12.8" hidden="false" customHeight="false" outlineLevel="0" collapsed="false">
      <c r="A96" s="0" t="n">
        <v>143</v>
      </c>
      <c r="B96" s="0" t="n">
        <v>8936.60995485361</v>
      </c>
      <c r="C96" s="0" t="n">
        <v>14688553</v>
      </c>
    </row>
    <row r="97" customFormat="false" ht="12.8" hidden="false" customHeight="false" outlineLevel="0" collapsed="false">
      <c r="A97" s="0" t="n">
        <v>144</v>
      </c>
      <c r="B97" s="0" t="n">
        <v>8988.59693017427</v>
      </c>
      <c r="C97" s="0" t="n">
        <v>14697019</v>
      </c>
    </row>
    <row r="98" customFormat="false" ht="12.8" hidden="false" customHeight="false" outlineLevel="0" collapsed="false">
      <c r="A98" s="0" t="n">
        <v>145</v>
      </c>
      <c r="B98" s="0" t="n">
        <v>9000.78047464327</v>
      </c>
      <c r="C98" s="0" t="n">
        <v>14739455</v>
      </c>
    </row>
    <row r="99" customFormat="false" ht="12.8" hidden="false" customHeight="false" outlineLevel="0" collapsed="false">
      <c r="A99" s="0" t="n">
        <v>146</v>
      </c>
      <c r="B99" s="0" t="n">
        <v>9061.8264462527</v>
      </c>
      <c r="C99" s="0" t="n">
        <v>14702486</v>
      </c>
    </row>
    <row r="100" customFormat="false" ht="12.8" hidden="false" customHeight="false" outlineLevel="0" collapsed="false">
      <c r="A100" s="0" t="n">
        <v>147</v>
      </c>
      <c r="B100" s="0" t="n">
        <v>9086.53595806126</v>
      </c>
      <c r="C100" s="0" t="n">
        <v>14762589</v>
      </c>
    </row>
    <row r="101" customFormat="false" ht="12.8" hidden="false" customHeight="false" outlineLevel="0" collapsed="false">
      <c r="A101" s="0" t="n">
        <v>148</v>
      </c>
      <c r="B101" s="0" t="n">
        <v>9140.00043481199</v>
      </c>
      <c r="C101" s="0" t="n">
        <v>14850775</v>
      </c>
    </row>
    <row r="102" customFormat="false" ht="12.8" hidden="false" customHeight="false" outlineLevel="0" collapsed="false">
      <c r="A102" s="0" t="n">
        <v>149</v>
      </c>
      <c r="B102" s="0" t="n">
        <v>9207.00357572506</v>
      </c>
      <c r="C102" s="0" t="n">
        <v>14843464</v>
      </c>
    </row>
    <row r="103" customFormat="false" ht="12.8" hidden="false" customHeight="false" outlineLevel="0" collapsed="false">
      <c r="A103" s="0" t="n">
        <v>150</v>
      </c>
      <c r="B103" s="0" t="n">
        <v>9251.21423419802</v>
      </c>
      <c r="C103" s="0" t="n">
        <v>14902993</v>
      </c>
    </row>
    <row r="104" customFormat="false" ht="12.8" hidden="false" customHeight="false" outlineLevel="0" collapsed="false">
      <c r="A104" s="0" t="n">
        <v>151</v>
      </c>
      <c r="B104" s="0" t="n">
        <v>9264.90861438069</v>
      </c>
      <c r="C104" s="0" t="n">
        <v>14897821</v>
      </c>
    </row>
    <row r="105" customFormat="false" ht="12.8" hidden="false" customHeight="false" outlineLevel="0" collapsed="false">
      <c r="A105" s="0" t="n">
        <v>152</v>
      </c>
      <c r="B105" s="0" t="n">
        <v>9281.12665427474</v>
      </c>
      <c r="C105" s="0" t="n">
        <v>14964136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213</v>
      </c>
      <c r="B1" s="0" t="s">
        <v>214</v>
      </c>
      <c r="C1" s="0" t="s">
        <v>215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5912.17402586897</v>
      </c>
      <c r="C22" s="0" t="n">
        <v>11604238</v>
      </c>
    </row>
    <row r="23" customFormat="false" ht="12.8" hidden="false" customHeight="false" outlineLevel="0" collapsed="false">
      <c r="A23" s="0" t="n">
        <v>70</v>
      </c>
      <c r="B23" s="0" t="n">
        <v>5803.64800906552</v>
      </c>
      <c r="C23" s="0" t="n">
        <v>11086969</v>
      </c>
    </row>
    <row r="24" customFormat="false" ht="12.8" hidden="false" customHeight="false" outlineLevel="0" collapsed="false">
      <c r="A24" s="0" t="n">
        <v>71</v>
      </c>
      <c r="B24" s="0" t="n">
        <v>5308.70006591044</v>
      </c>
      <c r="C24" s="0" t="n">
        <v>11690442</v>
      </c>
    </row>
    <row r="25" customFormat="false" ht="12.8" hidden="false" customHeight="false" outlineLevel="0" collapsed="false">
      <c r="A25" s="0" t="n">
        <v>72</v>
      </c>
      <c r="B25" s="0" t="n">
        <v>5188.99870753373</v>
      </c>
      <c r="C25" s="0" t="n">
        <v>11743921</v>
      </c>
    </row>
    <row r="26" customFormat="false" ht="12.8" hidden="false" customHeight="false" outlineLevel="0" collapsed="false">
      <c r="A26" s="0" t="n">
        <v>73</v>
      </c>
      <c r="B26" s="0" t="n">
        <v>5277.83880164034</v>
      </c>
      <c r="C26" s="0" t="n">
        <v>11763740</v>
      </c>
    </row>
    <row r="27" customFormat="false" ht="12.8" hidden="false" customHeight="false" outlineLevel="0" collapsed="false">
      <c r="A27" s="0" t="n">
        <v>74</v>
      </c>
      <c r="B27" s="0" t="n">
        <v>5371.35900420139</v>
      </c>
      <c r="C27" s="0" t="n">
        <v>11794418</v>
      </c>
    </row>
    <row r="28" customFormat="false" ht="12.8" hidden="false" customHeight="false" outlineLevel="0" collapsed="false">
      <c r="A28" s="0" t="n">
        <v>75</v>
      </c>
      <c r="B28" s="0" t="n">
        <v>5407.52419037084</v>
      </c>
      <c r="C28" s="0" t="n">
        <v>11819458</v>
      </c>
    </row>
    <row r="29" customFormat="false" ht="12.8" hidden="false" customHeight="false" outlineLevel="0" collapsed="false">
      <c r="A29" s="0" t="n">
        <v>76</v>
      </c>
      <c r="B29" s="0" t="n">
        <v>5464.62999730159</v>
      </c>
      <c r="C29" s="0" t="n">
        <v>11827206</v>
      </c>
    </row>
    <row r="30" customFormat="false" ht="12.8" hidden="false" customHeight="false" outlineLevel="0" collapsed="false">
      <c r="A30" s="0" t="n">
        <v>77</v>
      </c>
      <c r="B30" s="0" t="n">
        <v>5498.83522788204</v>
      </c>
      <c r="C30" s="0" t="n">
        <v>11865705</v>
      </c>
    </row>
    <row r="31" customFormat="false" ht="12.8" hidden="false" customHeight="false" outlineLevel="0" collapsed="false">
      <c r="A31" s="0" t="n">
        <v>78</v>
      </c>
      <c r="B31" s="0" t="n">
        <v>5495.25758377228</v>
      </c>
      <c r="C31" s="0" t="n">
        <v>11935800</v>
      </c>
    </row>
    <row r="32" customFormat="false" ht="12.8" hidden="false" customHeight="false" outlineLevel="0" collapsed="false">
      <c r="A32" s="0" t="n">
        <v>79</v>
      </c>
      <c r="B32" s="0" t="n">
        <v>5519.70452774671</v>
      </c>
      <c r="C32" s="0" t="n">
        <v>11976948</v>
      </c>
    </row>
    <row r="33" customFormat="false" ht="12.8" hidden="false" customHeight="false" outlineLevel="0" collapsed="false">
      <c r="A33" s="0" t="n">
        <v>80</v>
      </c>
      <c r="B33" s="0" t="n">
        <v>5528.78867765751</v>
      </c>
      <c r="C33" s="0" t="n">
        <v>12033175</v>
      </c>
    </row>
    <row r="34" customFormat="false" ht="12.8" hidden="false" customHeight="false" outlineLevel="0" collapsed="false">
      <c r="A34" s="0" t="n">
        <v>81</v>
      </c>
      <c r="B34" s="0" t="n">
        <v>5571.4264546232</v>
      </c>
      <c r="C34" s="0" t="n">
        <v>12011574</v>
      </c>
    </row>
    <row r="35" customFormat="false" ht="12.8" hidden="false" customHeight="false" outlineLevel="0" collapsed="false">
      <c r="A35" s="0" t="n">
        <v>82</v>
      </c>
      <c r="B35" s="0" t="n">
        <v>5615.76008056664</v>
      </c>
      <c r="C35" s="0" t="n">
        <v>12009777</v>
      </c>
    </row>
    <row r="36" customFormat="false" ht="12.8" hidden="false" customHeight="false" outlineLevel="0" collapsed="false">
      <c r="A36" s="0" t="n">
        <v>83</v>
      </c>
      <c r="B36" s="0" t="n">
        <v>5625.31067482354</v>
      </c>
      <c r="C36" s="0" t="n">
        <v>12071737</v>
      </c>
    </row>
    <row r="37" customFormat="false" ht="12.8" hidden="false" customHeight="false" outlineLevel="0" collapsed="false">
      <c r="A37" s="0" t="n">
        <v>84</v>
      </c>
      <c r="B37" s="0" t="n">
        <v>5659.3638765234</v>
      </c>
      <c r="C37" s="0" t="n">
        <v>12116330</v>
      </c>
    </row>
    <row r="38" customFormat="false" ht="12.8" hidden="false" customHeight="false" outlineLevel="0" collapsed="false">
      <c r="A38" s="0" t="n">
        <v>85</v>
      </c>
      <c r="B38" s="0" t="n">
        <v>5675.13243551078</v>
      </c>
      <c r="C38" s="0" t="n">
        <v>12148457</v>
      </c>
    </row>
    <row r="39" customFormat="false" ht="12.8" hidden="false" customHeight="false" outlineLevel="0" collapsed="false">
      <c r="A39" s="0" t="n">
        <v>86</v>
      </c>
      <c r="B39" s="0" t="n">
        <v>5716.00568979738</v>
      </c>
      <c r="C39" s="0" t="n">
        <v>12182151</v>
      </c>
    </row>
    <row r="40" customFormat="false" ht="12.8" hidden="false" customHeight="false" outlineLevel="0" collapsed="false">
      <c r="A40" s="0" t="n">
        <v>87</v>
      </c>
      <c r="B40" s="0" t="n">
        <v>5729.74802099858</v>
      </c>
      <c r="C40" s="0" t="n">
        <v>12234224</v>
      </c>
    </row>
    <row r="41" customFormat="false" ht="12.8" hidden="false" customHeight="false" outlineLevel="0" collapsed="false">
      <c r="A41" s="0" t="n">
        <v>88</v>
      </c>
      <c r="B41" s="0" t="n">
        <v>5808.90590418565</v>
      </c>
      <c r="C41" s="0" t="n">
        <v>12233336</v>
      </c>
    </row>
    <row r="42" customFormat="false" ht="12.8" hidden="false" customHeight="false" outlineLevel="0" collapsed="false">
      <c r="A42" s="0" t="n">
        <v>89</v>
      </c>
      <c r="B42" s="0" t="n">
        <v>5861.44094799385</v>
      </c>
      <c r="C42" s="0" t="n">
        <v>12246298</v>
      </c>
    </row>
    <row r="43" customFormat="false" ht="12.8" hidden="false" customHeight="false" outlineLevel="0" collapsed="false">
      <c r="A43" s="0" t="n">
        <v>90</v>
      </c>
      <c r="B43" s="0" t="n">
        <v>5921.29763151958</v>
      </c>
      <c r="C43" s="0" t="n">
        <v>12274068</v>
      </c>
    </row>
    <row r="44" customFormat="false" ht="12.8" hidden="false" customHeight="false" outlineLevel="0" collapsed="false">
      <c r="A44" s="0" t="n">
        <v>91</v>
      </c>
      <c r="B44" s="0" t="n">
        <v>5932.50917728713</v>
      </c>
      <c r="C44" s="0" t="n">
        <v>12323489</v>
      </c>
    </row>
    <row r="45" customFormat="false" ht="12.8" hidden="false" customHeight="false" outlineLevel="0" collapsed="false">
      <c r="A45" s="0" t="n">
        <v>92</v>
      </c>
      <c r="B45" s="0" t="n">
        <v>5949.41081227369</v>
      </c>
      <c r="C45" s="0" t="n">
        <v>12353773</v>
      </c>
    </row>
    <row r="46" customFormat="false" ht="12.8" hidden="false" customHeight="false" outlineLevel="0" collapsed="false">
      <c r="A46" s="0" t="n">
        <v>93</v>
      </c>
      <c r="B46" s="0" t="n">
        <v>5995.99433662921</v>
      </c>
      <c r="C46" s="0" t="n">
        <v>12341679</v>
      </c>
    </row>
    <row r="47" customFormat="false" ht="12.8" hidden="false" customHeight="false" outlineLevel="0" collapsed="false">
      <c r="A47" s="0" t="n">
        <v>94</v>
      </c>
      <c r="B47" s="0" t="n">
        <v>6039.07450426347</v>
      </c>
      <c r="C47" s="0" t="n">
        <v>12375830</v>
      </c>
    </row>
    <row r="48" customFormat="false" ht="12.8" hidden="false" customHeight="false" outlineLevel="0" collapsed="false">
      <c r="A48" s="0" t="n">
        <v>95</v>
      </c>
      <c r="B48" s="0" t="n">
        <v>6089.07445277137</v>
      </c>
      <c r="C48" s="0" t="n">
        <v>12394068</v>
      </c>
    </row>
    <row r="49" customFormat="false" ht="12.8" hidden="false" customHeight="false" outlineLevel="0" collapsed="false">
      <c r="A49" s="0" t="n">
        <v>96</v>
      </c>
      <c r="B49" s="0" t="n">
        <v>6136.60850677014</v>
      </c>
      <c r="C49" s="0" t="n">
        <v>12440879</v>
      </c>
    </row>
    <row r="50" customFormat="false" ht="12.8" hidden="false" customHeight="false" outlineLevel="0" collapsed="false">
      <c r="A50" s="0" t="n">
        <v>97</v>
      </c>
      <c r="B50" s="0" t="n">
        <v>6149.62998862077</v>
      </c>
      <c r="C50" s="0" t="n">
        <v>12455269</v>
      </c>
    </row>
    <row r="51" customFormat="false" ht="12.8" hidden="false" customHeight="false" outlineLevel="0" collapsed="false">
      <c r="A51" s="0" t="n">
        <v>98</v>
      </c>
      <c r="B51" s="0" t="n">
        <v>6189.12927512528</v>
      </c>
      <c r="C51" s="0" t="n">
        <v>12465977</v>
      </c>
    </row>
    <row r="52" customFormat="false" ht="12.8" hidden="false" customHeight="false" outlineLevel="0" collapsed="false">
      <c r="A52" s="0" t="n">
        <v>99</v>
      </c>
      <c r="B52" s="0" t="n">
        <v>6239.81042058745</v>
      </c>
      <c r="C52" s="0" t="n">
        <v>12507601</v>
      </c>
    </row>
    <row r="53" customFormat="false" ht="12.8" hidden="false" customHeight="false" outlineLevel="0" collapsed="false">
      <c r="A53" s="0" t="n">
        <v>100</v>
      </c>
      <c r="B53" s="0" t="n">
        <v>6301.5548114718</v>
      </c>
      <c r="C53" s="0" t="n">
        <v>12539800</v>
      </c>
    </row>
    <row r="54" customFormat="false" ht="12.8" hidden="false" customHeight="false" outlineLevel="0" collapsed="false">
      <c r="A54" s="0" t="n">
        <v>101</v>
      </c>
      <c r="B54" s="0" t="n">
        <v>6312.39239226648</v>
      </c>
      <c r="C54" s="0" t="n">
        <v>12613535</v>
      </c>
    </row>
    <row r="55" customFormat="false" ht="12.8" hidden="false" customHeight="false" outlineLevel="0" collapsed="false">
      <c r="A55" s="0" t="n">
        <v>102</v>
      </c>
      <c r="B55" s="0" t="n">
        <v>6330.39971332099</v>
      </c>
      <c r="C55" s="0" t="n">
        <v>12634715</v>
      </c>
    </row>
    <row r="56" customFormat="false" ht="12.8" hidden="false" customHeight="false" outlineLevel="0" collapsed="false">
      <c r="A56" s="0" t="n">
        <v>103</v>
      </c>
      <c r="B56" s="0" t="n">
        <v>6311.11981923885</v>
      </c>
      <c r="C56" s="0" t="n">
        <v>12655646</v>
      </c>
    </row>
    <row r="57" customFormat="false" ht="12.8" hidden="false" customHeight="false" outlineLevel="0" collapsed="false">
      <c r="A57" s="0" t="n">
        <v>104</v>
      </c>
      <c r="B57" s="0" t="n">
        <v>6307.91289587991</v>
      </c>
      <c r="C57" s="0" t="n">
        <v>12673805</v>
      </c>
    </row>
    <row r="58" customFormat="false" ht="12.8" hidden="false" customHeight="false" outlineLevel="0" collapsed="false">
      <c r="A58" s="0" t="n">
        <v>105</v>
      </c>
      <c r="B58" s="0" t="n">
        <v>6353.92780868143</v>
      </c>
      <c r="C58" s="0" t="n">
        <v>12660545</v>
      </c>
    </row>
    <row r="59" customFormat="false" ht="12.8" hidden="false" customHeight="false" outlineLevel="0" collapsed="false">
      <c r="A59" s="0" t="n">
        <v>106</v>
      </c>
      <c r="B59" s="0" t="n">
        <v>6336.298476926</v>
      </c>
      <c r="C59" s="0" t="n">
        <v>12721366</v>
      </c>
    </row>
    <row r="60" customFormat="false" ht="12.8" hidden="false" customHeight="false" outlineLevel="0" collapsed="false">
      <c r="A60" s="0" t="n">
        <v>107</v>
      </c>
      <c r="B60" s="0" t="n">
        <v>6370.47538754957</v>
      </c>
      <c r="C60" s="0" t="n">
        <v>12699713</v>
      </c>
    </row>
    <row r="61" customFormat="false" ht="12.8" hidden="false" customHeight="false" outlineLevel="0" collapsed="false">
      <c r="A61" s="0" t="n">
        <v>108</v>
      </c>
      <c r="B61" s="0" t="n">
        <v>6414.38079934258</v>
      </c>
      <c r="C61" s="0" t="n">
        <v>12745565</v>
      </c>
    </row>
    <row r="62" customFormat="false" ht="12.8" hidden="false" customHeight="false" outlineLevel="0" collapsed="false">
      <c r="A62" s="0" t="n">
        <v>109</v>
      </c>
      <c r="B62" s="0" t="n">
        <v>6401.94103016365</v>
      </c>
      <c r="C62" s="0" t="n">
        <v>12747919</v>
      </c>
    </row>
    <row r="63" customFormat="false" ht="12.8" hidden="false" customHeight="false" outlineLevel="0" collapsed="false">
      <c r="A63" s="0" t="n">
        <v>110</v>
      </c>
      <c r="B63" s="0" t="n">
        <v>6407.12434495915</v>
      </c>
      <c r="C63" s="0" t="n">
        <v>12763892</v>
      </c>
    </row>
    <row r="64" customFormat="false" ht="12.8" hidden="false" customHeight="false" outlineLevel="0" collapsed="false">
      <c r="A64" s="0" t="n">
        <v>111</v>
      </c>
      <c r="B64" s="0" t="n">
        <v>6400.52806285524</v>
      </c>
      <c r="C64" s="0" t="n">
        <v>12751087</v>
      </c>
    </row>
    <row r="65" customFormat="false" ht="12.8" hidden="false" customHeight="false" outlineLevel="0" collapsed="false">
      <c r="A65" s="0" t="n">
        <v>112</v>
      </c>
      <c r="B65" s="0" t="n">
        <v>6425.19136145219</v>
      </c>
      <c r="C65" s="0" t="n">
        <v>12761393</v>
      </c>
    </row>
    <row r="66" customFormat="false" ht="12.8" hidden="false" customHeight="false" outlineLevel="0" collapsed="false">
      <c r="A66" s="0" t="n">
        <v>113</v>
      </c>
      <c r="B66" s="0" t="n">
        <v>6444.04511241936</v>
      </c>
      <c r="C66" s="0" t="n">
        <v>12751497</v>
      </c>
    </row>
    <row r="67" customFormat="false" ht="12.8" hidden="false" customHeight="false" outlineLevel="0" collapsed="false">
      <c r="A67" s="0" t="n">
        <v>114</v>
      </c>
      <c r="B67" s="0" t="n">
        <v>6433.27339164684</v>
      </c>
      <c r="C67" s="0" t="n">
        <v>12804049</v>
      </c>
    </row>
    <row r="68" customFormat="false" ht="12.8" hidden="false" customHeight="false" outlineLevel="0" collapsed="false">
      <c r="A68" s="0" t="n">
        <v>115</v>
      </c>
      <c r="B68" s="0" t="n">
        <v>6436.87906159022</v>
      </c>
      <c r="C68" s="0" t="n">
        <v>12901126</v>
      </c>
    </row>
    <row r="69" customFormat="false" ht="12.8" hidden="false" customHeight="false" outlineLevel="0" collapsed="false">
      <c r="A69" s="0" t="n">
        <v>116</v>
      </c>
      <c r="B69" s="0" t="n">
        <v>6443.6978268751</v>
      </c>
      <c r="C69" s="0" t="n">
        <v>12867163</v>
      </c>
    </row>
    <row r="70" customFormat="false" ht="12.8" hidden="false" customHeight="false" outlineLevel="0" collapsed="false">
      <c r="A70" s="0" t="n">
        <v>117</v>
      </c>
      <c r="B70" s="0" t="n">
        <v>6470.77650566723</v>
      </c>
      <c r="C70" s="0" t="n">
        <v>12842971</v>
      </c>
    </row>
    <row r="71" customFormat="false" ht="12.8" hidden="false" customHeight="false" outlineLevel="0" collapsed="false">
      <c r="A71" s="0" t="n">
        <v>118</v>
      </c>
      <c r="B71" s="0" t="n">
        <v>6454.15416752075</v>
      </c>
      <c r="C71" s="0" t="n">
        <v>12843009</v>
      </c>
    </row>
    <row r="72" customFormat="false" ht="12.8" hidden="false" customHeight="false" outlineLevel="0" collapsed="false">
      <c r="A72" s="0" t="n">
        <v>119</v>
      </c>
      <c r="B72" s="0" t="n">
        <v>6446.5392892319</v>
      </c>
      <c r="C72" s="0" t="n">
        <v>12891188</v>
      </c>
    </row>
    <row r="73" customFormat="false" ht="12.8" hidden="false" customHeight="false" outlineLevel="0" collapsed="false">
      <c r="A73" s="0" t="n">
        <v>120</v>
      </c>
      <c r="B73" s="0" t="n">
        <v>6459.78104364838</v>
      </c>
      <c r="C73" s="0" t="n">
        <v>12848306</v>
      </c>
    </row>
    <row r="74" customFormat="false" ht="12.8" hidden="false" customHeight="false" outlineLevel="0" collapsed="false">
      <c r="A74" s="0" t="n">
        <v>121</v>
      </c>
      <c r="B74" s="0" t="n">
        <v>6461.45876000144</v>
      </c>
      <c r="C74" s="0" t="n">
        <v>12874723</v>
      </c>
    </row>
    <row r="75" customFormat="false" ht="12.8" hidden="false" customHeight="false" outlineLevel="0" collapsed="false">
      <c r="A75" s="0" t="n">
        <v>122</v>
      </c>
      <c r="B75" s="0" t="n">
        <v>6496.096391707</v>
      </c>
      <c r="C75" s="0" t="n">
        <v>12876002</v>
      </c>
    </row>
    <row r="76" customFormat="false" ht="12.8" hidden="false" customHeight="false" outlineLevel="0" collapsed="false">
      <c r="A76" s="0" t="n">
        <v>123</v>
      </c>
      <c r="B76" s="0" t="n">
        <v>6516.81400679552</v>
      </c>
      <c r="C76" s="0" t="n">
        <v>12889789</v>
      </c>
    </row>
    <row r="77" customFormat="false" ht="12.8" hidden="false" customHeight="false" outlineLevel="0" collapsed="false">
      <c r="A77" s="0" t="n">
        <v>124</v>
      </c>
      <c r="B77" s="0" t="n">
        <v>6534.69653011018</v>
      </c>
      <c r="C77" s="0" t="n">
        <v>12912960</v>
      </c>
    </row>
    <row r="78" customFormat="false" ht="12.8" hidden="false" customHeight="false" outlineLevel="0" collapsed="false">
      <c r="A78" s="0" t="n">
        <v>125</v>
      </c>
      <c r="B78" s="0" t="n">
        <v>6556.37429731469</v>
      </c>
      <c r="C78" s="0" t="n">
        <v>12938606</v>
      </c>
    </row>
    <row r="79" customFormat="false" ht="12.8" hidden="false" customHeight="false" outlineLevel="0" collapsed="false">
      <c r="A79" s="0" t="n">
        <v>126</v>
      </c>
      <c r="B79" s="0" t="n">
        <v>6543.93850837674</v>
      </c>
      <c r="C79" s="0" t="n">
        <v>12965355</v>
      </c>
    </row>
    <row r="80" customFormat="false" ht="12.8" hidden="false" customHeight="false" outlineLevel="0" collapsed="false">
      <c r="A80" s="0" t="n">
        <v>127</v>
      </c>
      <c r="B80" s="0" t="n">
        <v>6552.84064169346</v>
      </c>
      <c r="C80" s="0" t="n">
        <v>12950586</v>
      </c>
    </row>
    <row r="81" customFormat="false" ht="12.8" hidden="false" customHeight="false" outlineLevel="0" collapsed="false">
      <c r="A81" s="0" t="n">
        <v>128</v>
      </c>
      <c r="B81" s="0" t="n">
        <v>6557.70706057287</v>
      </c>
      <c r="C81" s="0" t="n">
        <v>12949478</v>
      </c>
    </row>
    <row r="82" customFormat="false" ht="12.8" hidden="false" customHeight="false" outlineLevel="0" collapsed="false">
      <c r="A82" s="0" t="n">
        <v>129</v>
      </c>
      <c r="B82" s="0" t="n">
        <v>6540.69229182171</v>
      </c>
      <c r="C82" s="0" t="n">
        <v>12985130</v>
      </c>
    </row>
    <row r="83" customFormat="false" ht="12.8" hidden="false" customHeight="false" outlineLevel="0" collapsed="false">
      <c r="A83" s="0" t="n">
        <v>130</v>
      </c>
      <c r="B83" s="0" t="n">
        <v>6518.58877557477</v>
      </c>
      <c r="C83" s="0" t="n">
        <v>13053283</v>
      </c>
    </row>
    <row r="84" customFormat="false" ht="12.8" hidden="false" customHeight="false" outlineLevel="0" collapsed="false">
      <c r="A84" s="0" t="n">
        <v>131</v>
      </c>
      <c r="B84" s="0" t="n">
        <v>6524.00089246255</v>
      </c>
      <c r="C84" s="0" t="n">
        <v>13090282</v>
      </c>
    </row>
    <row r="85" customFormat="false" ht="12.8" hidden="false" customHeight="false" outlineLevel="0" collapsed="false">
      <c r="A85" s="0" t="n">
        <v>132</v>
      </c>
      <c r="B85" s="0" t="n">
        <v>6575.33400787648</v>
      </c>
      <c r="C85" s="0" t="n">
        <v>13161097</v>
      </c>
    </row>
    <row r="86" customFormat="false" ht="12.8" hidden="false" customHeight="false" outlineLevel="0" collapsed="false">
      <c r="A86" s="0" t="n">
        <v>133</v>
      </c>
      <c r="B86" s="0" t="n">
        <v>6583.58344481725</v>
      </c>
      <c r="C86" s="0" t="n">
        <v>13106371</v>
      </c>
    </row>
    <row r="87" customFormat="false" ht="12.8" hidden="false" customHeight="false" outlineLevel="0" collapsed="false">
      <c r="A87" s="0" t="n">
        <v>134</v>
      </c>
      <c r="B87" s="0" t="n">
        <v>6584.75961906156</v>
      </c>
      <c r="C87" s="0" t="n">
        <v>13066938</v>
      </c>
    </row>
    <row r="88" customFormat="false" ht="12.8" hidden="false" customHeight="false" outlineLevel="0" collapsed="false">
      <c r="A88" s="0" t="n">
        <v>135</v>
      </c>
      <c r="B88" s="0" t="n">
        <v>6598.93781805728</v>
      </c>
      <c r="C88" s="0" t="n">
        <v>13043086</v>
      </c>
    </row>
    <row r="89" customFormat="false" ht="12.8" hidden="false" customHeight="false" outlineLevel="0" collapsed="false">
      <c r="A89" s="0" t="n">
        <v>136</v>
      </c>
      <c r="B89" s="0" t="n">
        <v>6602.75427918601</v>
      </c>
      <c r="C89" s="0" t="n">
        <v>13073260</v>
      </c>
    </row>
    <row r="90" customFormat="false" ht="12.8" hidden="false" customHeight="false" outlineLevel="0" collapsed="false">
      <c r="A90" s="0" t="n">
        <v>137</v>
      </c>
      <c r="B90" s="0" t="n">
        <v>6635.2465052625</v>
      </c>
      <c r="C90" s="0" t="n">
        <v>13088907</v>
      </c>
    </row>
    <row r="91" customFormat="false" ht="12.8" hidden="false" customHeight="false" outlineLevel="0" collapsed="false">
      <c r="A91" s="0" t="n">
        <v>138</v>
      </c>
      <c r="B91" s="0" t="n">
        <v>6637.12621128128</v>
      </c>
      <c r="C91" s="0" t="n">
        <v>13100941</v>
      </c>
    </row>
    <row r="92" customFormat="false" ht="12.8" hidden="false" customHeight="false" outlineLevel="0" collapsed="false">
      <c r="A92" s="0" t="n">
        <v>139</v>
      </c>
      <c r="B92" s="0" t="n">
        <v>6666.39535720878</v>
      </c>
      <c r="C92" s="0" t="n">
        <v>13129177</v>
      </c>
    </row>
    <row r="93" customFormat="false" ht="12.8" hidden="false" customHeight="false" outlineLevel="0" collapsed="false">
      <c r="A93" s="0" t="n">
        <v>140</v>
      </c>
      <c r="B93" s="0" t="n">
        <v>6664.63525115165</v>
      </c>
      <c r="C93" s="0" t="n">
        <v>13118721</v>
      </c>
    </row>
    <row r="94" customFormat="false" ht="12.8" hidden="false" customHeight="false" outlineLevel="0" collapsed="false">
      <c r="A94" s="0" t="n">
        <v>141</v>
      </c>
      <c r="B94" s="0" t="n">
        <v>6688.72933543147</v>
      </c>
      <c r="C94" s="0" t="n">
        <v>13163599</v>
      </c>
    </row>
    <row r="95" customFormat="false" ht="12.8" hidden="false" customHeight="false" outlineLevel="0" collapsed="false">
      <c r="A95" s="0" t="n">
        <v>142</v>
      </c>
      <c r="B95" s="0" t="n">
        <v>6696.12158453583</v>
      </c>
      <c r="C95" s="0" t="n">
        <v>13178742</v>
      </c>
    </row>
    <row r="96" customFormat="false" ht="12.8" hidden="false" customHeight="false" outlineLevel="0" collapsed="false">
      <c r="A96" s="0" t="n">
        <v>143</v>
      </c>
      <c r="B96" s="0" t="n">
        <v>6712.92744693366</v>
      </c>
      <c r="C96" s="0" t="n">
        <v>13214496</v>
      </c>
    </row>
    <row r="97" customFormat="false" ht="12.8" hidden="false" customHeight="false" outlineLevel="0" collapsed="false">
      <c r="A97" s="0" t="n">
        <v>144</v>
      </c>
      <c r="B97" s="0" t="n">
        <v>6709.71319015896</v>
      </c>
      <c r="C97" s="0" t="n">
        <v>13231996</v>
      </c>
    </row>
    <row r="98" customFormat="false" ht="12.8" hidden="false" customHeight="false" outlineLevel="0" collapsed="false">
      <c r="A98" s="0" t="n">
        <v>145</v>
      </c>
      <c r="B98" s="0" t="n">
        <v>6708.79732386528</v>
      </c>
      <c r="C98" s="0" t="n">
        <v>13205811</v>
      </c>
    </row>
    <row r="99" customFormat="false" ht="12.8" hidden="false" customHeight="false" outlineLevel="0" collapsed="false">
      <c r="A99" s="0" t="n">
        <v>146</v>
      </c>
      <c r="B99" s="0" t="n">
        <v>6721.48711341092</v>
      </c>
      <c r="C99" s="0" t="n">
        <v>13226743</v>
      </c>
    </row>
    <row r="100" customFormat="false" ht="12.8" hidden="false" customHeight="false" outlineLevel="0" collapsed="false">
      <c r="A100" s="0" t="n">
        <v>147</v>
      </c>
      <c r="B100" s="0" t="n">
        <v>6726.65888159103</v>
      </c>
      <c r="C100" s="0" t="n">
        <v>13213313</v>
      </c>
    </row>
    <row r="101" customFormat="false" ht="12.8" hidden="false" customHeight="false" outlineLevel="0" collapsed="false">
      <c r="A101" s="0" t="n">
        <v>148</v>
      </c>
      <c r="B101" s="0" t="n">
        <v>6737.47626381301</v>
      </c>
      <c r="C101" s="0" t="n">
        <v>13203754</v>
      </c>
    </row>
    <row r="102" customFormat="false" ht="12.8" hidden="false" customHeight="false" outlineLevel="0" collapsed="false">
      <c r="A102" s="0" t="n">
        <v>149</v>
      </c>
      <c r="B102" s="0" t="n">
        <v>6762.60175912996</v>
      </c>
      <c r="C102" s="0" t="n">
        <v>13195745</v>
      </c>
    </row>
    <row r="103" customFormat="false" ht="12.8" hidden="false" customHeight="false" outlineLevel="0" collapsed="false">
      <c r="A103" s="0" t="n">
        <v>150</v>
      </c>
      <c r="B103" s="0" t="n">
        <v>6715.76237675174</v>
      </c>
      <c r="C103" s="0" t="n">
        <v>13233196</v>
      </c>
    </row>
    <row r="104" customFormat="false" ht="12.8" hidden="false" customHeight="false" outlineLevel="0" collapsed="false">
      <c r="A104" s="0" t="n">
        <v>151</v>
      </c>
      <c r="B104" s="0" t="n">
        <v>6719.26153790462</v>
      </c>
      <c r="C104" s="0" t="n">
        <v>13226398</v>
      </c>
    </row>
    <row r="105" customFormat="false" ht="12.8" hidden="false" customHeight="false" outlineLevel="0" collapsed="false">
      <c r="A105" s="0" t="n">
        <v>152</v>
      </c>
      <c r="B105" s="0" t="n">
        <v>6718.73362800548</v>
      </c>
      <c r="C105" s="0" t="n">
        <v>13238604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77734375" defaultRowHeight="13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21" t="n">
        <v>34.2274371921194</v>
      </c>
      <c r="E4" s="22"/>
      <c r="F4" s="21" t="n"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24" t="n">
        <v>40.2405100148553</v>
      </c>
      <c r="E7" s="25" t="n">
        <f aca="false">(D9/D8)^(1/3)-1</f>
        <v>0.0284809714113083</v>
      </c>
      <c r="F7" s="24" t="n"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24" t="n">
        <v>46.6926648443866</v>
      </c>
      <c r="E9" s="25" t="n">
        <f aca="false">(D9/D8)^(1/3)-1</f>
        <v>0.0284809714113083</v>
      </c>
      <c r="F9" s="24" t="n"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54.0787068628366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60.3025021968473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21" t="n">
        <v>66.4111454665113</v>
      </c>
      <c r="E12" s="22" t="n">
        <f aca="false">(D12/D11)^(1/3)-1</f>
        <v>0.0378127572782894</v>
      </c>
      <c r="F12" s="21" t="n"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24" t="n">
        <v>72.7247107047078</v>
      </c>
      <c r="E13" s="25" t="n">
        <f aca="false">(D13/D12)^(1/3)-1</f>
        <v>0.0307349693063794</v>
      </c>
      <c r="F13" s="24" t="n"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21" t="n">
        <v>81.8091971509488</v>
      </c>
      <c r="E14" s="22" t="n">
        <f aca="false">(D14/D13)^(1/3)-1</f>
        <v>0.0400160528698508</v>
      </c>
      <c r="F14" s="21" t="n"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24" t="n">
        <v>91.396965668282</v>
      </c>
      <c r="E15" s="25" t="n">
        <f aca="false">(D15/D14)^(1/3)-1</f>
        <v>0.0376316630457985</v>
      </c>
      <c r="F15" s="24" t="n"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92.7647876053628</v>
      </c>
      <c r="L15" s="13" t="n">
        <f aca="false">100*F15*100/D15/($F$16*100/$D$16)</f>
        <v>93.9655435739437</v>
      </c>
    </row>
    <row r="16" customFormat="false" ht="12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21" t="n">
        <v>98.5254944549653</v>
      </c>
      <c r="E16" s="22" t="n">
        <f aca="false">(D16/D15)^(1/3)-1</f>
        <v>0.0253503448429657</v>
      </c>
      <c r="F16" s="21" t="n"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16</v>
      </c>
      <c r="B17" s="27" t="n">
        <v>121.793348643799</v>
      </c>
      <c r="C17" s="28" t="n">
        <f aca="false">(B17/B16)^(1/3)-1</f>
        <v>-0.0212836742248718</v>
      </c>
      <c r="D17" s="27" t="n">
        <v>103.370505503761</v>
      </c>
      <c r="E17" s="28" t="n">
        <f aca="false">(D17/D16)^(1/3)-1</f>
        <v>0.0161301530908897</v>
      </c>
      <c r="F17" s="27" t="n"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93.7498320297412</v>
      </c>
      <c r="K17" s="13" t="n">
        <f aca="false">D17*100/$D$16</f>
        <v>104.917520156177</v>
      </c>
      <c r="L17" s="13" t="n">
        <f aca="false">100*F17*100/D17/($F$16*100/$D$16)</f>
        <v>95.6230733890959</v>
      </c>
    </row>
    <row r="18" customFormat="false" ht="12.8" hidden="false" customHeight="false" outlineLevel="0" collapsed="false">
      <c r="A18" s="29" t="s">
        <v>18</v>
      </c>
      <c r="B18" s="29" t="n">
        <v>120.360395863044</v>
      </c>
      <c r="C18" s="30" t="n">
        <f aca="false">(B18/B17)^(1/3)-1</f>
        <v>-0.00393729650901253</v>
      </c>
      <c r="D18" s="29" t="n">
        <v>111.861110736627</v>
      </c>
      <c r="E18" s="30" t="n">
        <f aca="false">(D18/D17)^(1/3)-1</f>
        <v>0.0266620190565643</v>
      </c>
      <c r="F18" s="29" t="n">
        <v>57918.0549747375</v>
      </c>
      <c r="G18" s="30" t="n">
        <f aca="false">(F18/F17)^(1/3)-1</f>
        <v>0.00499999999999989</v>
      </c>
      <c r="I18" s="29" t="s">
        <v>34</v>
      </c>
      <c r="J18" s="13" t="n">
        <f aca="false">B18*100/$B$16</f>
        <v>92.6468236635354</v>
      </c>
      <c r="K18" s="13" t="n">
        <f aca="false">D18*100/$D$16</f>
        <v>113.535193459757</v>
      </c>
      <c r="L18" s="13" t="n">
        <f aca="false">100*F18*100/D18/($F$16*100/$D$16)</f>
        <v>89.6970987546507</v>
      </c>
    </row>
    <row r="19" customFormat="false" ht="12.8" hidden="false" customHeight="false" outlineLevel="0" collapsed="false">
      <c r="A19" s="27" t="s">
        <v>22</v>
      </c>
      <c r="B19" s="27" t="n">
        <v>129.295276044114</v>
      </c>
      <c r="C19" s="28" t="n">
        <f aca="false">(B19/B18)^(1/3)-1</f>
        <v>0.0241565575579752</v>
      </c>
      <c r="D19" s="27" t="n">
        <v>122.654727926835</v>
      </c>
      <c r="E19" s="28" t="n">
        <f aca="false">(D19/D18)^(1/3)-1</f>
        <v>0.0311813633268183</v>
      </c>
      <c r="F19" s="27" t="n">
        <v>64946.2828041309</v>
      </c>
      <c r="G19" s="28" t="n">
        <f aca="false">(F19/F18)^(1/3)-1</f>
        <v>0.0389152235517694</v>
      </c>
      <c r="I19" s="27" t="s">
        <v>35</v>
      </c>
      <c r="J19" s="13" t="n">
        <f aca="false">B19*100/$B$16</f>
        <v>99.524403806528</v>
      </c>
      <c r="K19" s="13" t="n">
        <f aca="false">D19*100/$D$16</f>
        <v>124.490344966397</v>
      </c>
      <c r="L19" s="13" t="n">
        <f aca="false">100*F19*100/D19/($F$16*100/$D$16)</f>
        <v>91.7304577030087</v>
      </c>
    </row>
    <row r="20" customFormat="false" ht="12.8" hidden="false" customHeight="false" outlineLevel="0" collapsed="false">
      <c r="A20" s="29" t="s">
        <v>36</v>
      </c>
      <c r="B20" s="29" t="n">
        <v>128.704138203707</v>
      </c>
      <c r="C20" s="30" t="n">
        <f aca="false">(B20/B19)^(1/3)-1</f>
        <v>-0.00152632807532005</v>
      </c>
      <c r="D20" s="29" t="n">
        <v>132.467106160981</v>
      </c>
      <c r="E20" s="30" t="n">
        <f aca="false">(D20/D19)^(1/3)-1</f>
        <v>0.0259855680060181</v>
      </c>
      <c r="F20" s="29" t="n">
        <v>72267.3577289292</v>
      </c>
      <c r="G20" s="30" t="n">
        <f aca="false">(F20/F19)^(1/3)-1</f>
        <v>0.0362454236860783</v>
      </c>
      <c r="I20" s="29" t="s">
        <v>36</v>
      </c>
      <c r="J20" s="13" t="n">
        <f aca="false">B20*100/$B$16</f>
        <v>99.0693783567667</v>
      </c>
      <c r="K20" s="13" t="n">
        <f aca="false">D20*100/$D$16</f>
        <v>134.449572563709</v>
      </c>
      <c r="L20" s="13" t="n">
        <f aca="false">100*F20*100/D20/($F$16*100/$D$16)</f>
        <v>94.5099823018676</v>
      </c>
    </row>
    <row r="21" customFormat="false" ht="12.8" hidden="false" customHeight="false" outlineLevel="0" collapsed="false">
      <c r="A21" s="27" t="s">
        <v>16</v>
      </c>
      <c r="B21" s="27" t="n">
        <v>148.814842394282</v>
      </c>
      <c r="C21" s="28" t="n">
        <f aca="false">(B21/B20)^(1/3)-1</f>
        <v>0.0495857182301263</v>
      </c>
      <c r="D21" s="27" t="n">
        <v>142.279484395128</v>
      </c>
      <c r="E21" s="28" t="n">
        <f aca="false">(D21/D20)^(1/3)-1</f>
        <v>0.0241056085619491</v>
      </c>
      <c r="F21" s="27" t="n">
        <v>79972.4739677308</v>
      </c>
      <c r="G21" s="28" t="n">
        <f aca="false">(F21/F20)^(1/3)-1</f>
        <v>0.0343466646475687</v>
      </c>
      <c r="H21" s="31" t="n">
        <f aca="false">(F16*100/D16)/(F14*100/D14)-1</f>
        <v>0.0382171077664448</v>
      </c>
      <c r="I21" s="27" t="s">
        <v>37</v>
      </c>
      <c r="J21" s="13" t="n">
        <f aca="false">B21*100/$B$16</f>
        <v>114.54949415012</v>
      </c>
      <c r="K21" s="13" t="n">
        <f aca="false">D21*100/$D$16</f>
        <v>144.40880016102</v>
      </c>
      <c r="L21" s="13" t="n">
        <f aca="false">100*F21*100/D21/($F$16*100/$D$16)</f>
        <v>97.3737292755965</v>
      </c>
    </row>
    <row r="22" customFormat="false" ht="12.8" hidden="false" customHeight="false" outlineLevel="0" collapsed="false">
      <c r="A22" s="29" t="s">
        <v>18</v>
      </c>
      <c r="B22" s="29" t="n">
        <v>138.913451314941</v>
      </c>
      <c r="C22" s="30" t="n">
        <f aca="false">(B22/B21)^(1/3)-1</f>
        <v>-0.0226892310700935</v>
      </c>
      <c r="D22" s="29" t="n">
        <v>152.091862629275</v>
      </c>
      <c r="E22" s="30" t="n">
        <f aca="false">(D22/D21)^(1/3)-1</f>
        <v>0.0224793960467045</v>
      </c>
      <c r="F22" s="29" t="n">
        <v>86776.55652724</v>
      </c>
      <c r="G22" s="30" t="n">
        <f aca="false">(F22/F21)^(1/3)-1</f>
        <v>0.0275917930269378</v>
      </c>
      <c r="I22" s="29" t="s">
        <v>38</v>
      </c>
      <c r="J22" s="13" t="n">
        <f aca="false">B22*100/$B$16</f>
        <v>106.927946989414</v>
      </c>
      <c r="K22" s="13" t="n">
        <f aca="false">D22*100/$D$16</f>
        <v>154.368027758332</v>
      </c>
      <c r="L22" s="13" t="n">
        <f aca="false">100*F22*100/D22/($F$16*100/$D$16)</f>
        <v>98.8416504161423</v>
      </c>
    </row>
    <row r="23" customFormat="false" ht="12.8" hidden="false" customHeight="false" outlineLevel="0" collapsed="false">
      <c r="A23" s="27" t="s">
        <v>22</v>
      </c>
      <c r="B23" s="27" t="n">
        <v>139.301780600983</v>
      </c>
      <c r="C23" s="28" t="n">
        <f aca="false">(B23/B22)^(1/3)-1</f>
        <v>0.000930958540904525</v>
      </c>
      <c r="D23" s="27" t="n">
        <v>161.904240863422</v>
      </c>
      <c r="E23" s="28" t="n">
        <f aca="false">(D23/D22)^(1/3)-1</f>
        <v>0.0210587906798476</v>
      </c>
      <c r="F23" s="27" t="n">
        <v>93767.6093809872</v>
      </c>
      <c r="G23" s="28" t="n">
        <f aca="false">(F23/F22)^(1/3)-1</f>
        <v>0.0261640846332467</v>
      </c>
      <c r="H23" s="31" t="n">
        <f aca="false">(F18*100/D18)/(F16*100/D16)-1</f>
        <v>-0.103029012453493</v>
      </c>
      <c r="I23" s="27" t="s">
        <v>39</v>
      </c>
      <c r="J23" s="13" t="n">
        <f aca="false">B23*100/$B$16</f>
        <v>107.226861550382</v>
      </c>
      <c r="K23" s="13" t="n">
        <f aca="false">D23*100/$D$16</f>
        <v>164.327255355644</v>
      </c>
      <c r="L23" s="13" t="n">
        <f aca="false">100*F23*100/D23/($F$16*100/$D$16)</f>
        <v>100.331700651372</v>
      </c>
    </row>
    <row r="24" customFormat="false" ht="12.8" hidden="false" customHeight="false" outlineLevel="0" collapsed="false">
      <c r="A24" s="29" t="s">
        <v>40</v>
      </c>
      <c r="B24" s="29" t="n">
        <v>136.073141423361</v>
      </c>
      <c r="C24" s="30" t="n">
        <f aca="false">(B24/B23)^(1/3)-1</f>
        <v>-0.00778623481455942</v>
      </c>
      <c r="D24" s="29" t="n">
        <v>172.306588338896</v>
      </c>
      <c r="E24" s="30" t="n">
        <f aca="false">(D24/D23)^(1/3)-1</f>
        <v>0.0209736953556199</v>
      </c>
      <c r="F24" s="29" t="n">
        <v>100542.492283439</v>
      </c>
      <c r="G24" s="30" t="n">
        <f aca="false">(F24/F23)^(1/3)-1</f>
        <v>0.023526129594009</v>
      </c>
      <c r="I24" s="29" t="s">
        <v>40</v>
      </c>
      <c r="J24" s="13" t="n">
        <f aca="false">B24*100/$B$16</f>
        <v>104.741632398239</v>
      </c>
      <c r="K24" s="13" t="n">
        <f aca="false">D24*100/$D$16</f>
        <v>174.885281512244</v>
      </c>
      <c r="L24" s="13" t="n">
        <f aca="false">100*F24*100/D24/($F$16*100/$D$16)</f>
        <v>101.086071193327</v>
      </c>
    </row>
    <row r="25" customFormat="false" ht="12.8" hidden="false" customHeight="false" outlineLevel="0" collapsed="false">
      <c r="A25" s="27" t="s">
        <v>16</v>
      </c>
      <c r="B25" s="27" t="n">
        <v>157.03200298982</v>
      </c>
      <c r="C25" s="28" t="n">
        <f aca="false">(B25/B24)^(1/3)-1</f>
        <v>0.048910870703599</v>
      </c>
      <c r="D25" s="27" t="n">
        <v>182.708935814371</v>
      </c>
      <c r="E25" s="28" t="n">
        <f aca="false">(D25/D24)^(1/3)-1</f>
        <v>0.0197318125479622</v>
      </c>
      <c r="F25" s="27" t="n">
        <v>107413.951844087</v>
      </c>
      <c r="G25" s="28" t="n">
        <f aca="false">(F25/F24)^(1/3)-1</f>
        <v>0.0222811420793321</v>
      </c>
      <c r="I25" s="27" t="s">
        <v>41</v>
      </c>
      <c r="J25" s="13" t="n">
        <f aca="false">B25*100/$B$16</f>
        <v>120.874613166644</v>
      </c>
      <c r="K25" s="13" t="n">
        <f aca="false">D25*100/$D$16</f>
        <v>185.443307668844</v>
      </c>
      <c r="L25" s="13" t="n">
        <f aca="false">100*F25*100/D25/($F$16*100/$D$16)</f>
        <v>101.846113670582</v>
      </c>
    </row>
    <row r="26" customFormat="false" ht="12.8" hidden="false" customHeight="false" outlineLevel="0" collapsed="false">
      <c r="A26" s="29" t="s">
        <v>18</v>
      </c>
      <c r="B26" s="29" t="n">
        <v>145.537030624016</v>
      </c>
      <c r="C26" s="30" t="n">
        <f aca="false">(B26/B25)^(1/3)-1</f>
        <v>-0.0250213331191924</v>
      </c>
      <c r="D26" s="29" t="n">
        <v>193.111283289846</v>
      </c>
      <c r="E26" s="30" t="n">
        <f aca="false">(D26/D25)^(1/3)-1</f>
        <v>0.0186288070039267</v>
      </c>
      <c r="F26" s="29" t="n">
        <v>114383.057340874</v>
      </c>
      <c r="G26" s="30" t="n">
        <f aca="false">(F26/F25)^(1/3)-1</f>
        <v>0.0211753790214364</v>
      </c>
      <c r="I26" s="29" t="s">
        <v>42</v>
      </c>
      <c r="J26" s="13" t="n">
        <f aca="false">B26*100/$B$16</f>
        <v>112.02641463626</v>
      </c>
      <c r="K26" s="13" t="n">
        <f aca="false">D26*100/$D$16</f>
        <v>196.001333825444</v>
      </c>
      <c r="L26" s="13" t="n">
        <f aca="false">100*F26*100/D26/($F$16*100/$D$16)</f>
        <v>102.611870729088</v>
      </c>
    </row>
    <row r="27" customFormat="false" ht="12.8" hidden="false" customHeight="false" outlineLevel="0" collapsed="false">
      <c r="A27" s="27" t="s">
        <v>22</v>
      </c>
      <c r="B27" s="27" t="n">
        <v>145.555424639123</v>
      </c>
      <c r="C27" s="28" t="n">
        <f aca="false">(B27/B26)^(1/3)-1</f>
        <v>4.21272857726862E-005</v>
      </c>
      <c r="D27" s="27" t="n">
        <v>203.513630765321</v>
      </c>
      <c r="E27" s="28" t="n">
        <f aca="false">(D27/D26)^(1/3)-1</f>
        <v>0.0176426123436475</v>
      </c>
      <c r="F27" s="27" t="n">
        <v>121450.888671387</v>
      </c>
      <c r="G27" s="28" t="n">
        <f aca="false">(F27/F26)^(1/3)-1</f>
        <v>0.0201867188745066</v>
      </c>
      <c r="H27" s="31" t="n">
        <f aca="false">(F22*100/D22)/(F20*100/D20)-1</f>
        <v>0.0458329163626252</v>
      </c>
      <c r="I27" s="27" t="s">
        <v>43</v>
      </c>
      <c r="J27" s="13" t="n">
        <f aca="false">B27*100/$B$16</f>
        <v>112.040573339061</v>
      </c>
      <c r="K27" s="13" t="n">
        <f aca="false">D27*100/$D$16</f>
        <v>206.559359982044</v>
      </c>
      <c r="L27" s="13" t="n">
        <f aca="false">100*F27*100/D27/($F$16*100/$D$16)</f>
        <v>103.383385335443</v>
      </c>
    </row>
    <row r="28" customFormat="false" ht="12.8" hidden="false" customHeight="false" outlineLevel="0" collapsed="false">
      <c r="A28" s="29" t="s">
        <v>44</v>
      </c>
      <c r="B28" s="29" t="n">
        <v>142.127465696974</v>
      </c>
      <c r="C28" s="30" t="n">
        <f aca="false">(B28/B27)^(1/3)-1</f>
        <v>-0.00791274104255613</v>
      </c>
      <c r="D28" s="29" t="n">
        <v>213.689312303587</v>
      </c>
      <c r="E28" s="30" t="n">
        <f aca="false">(D28/D27)^(1/3)-1</f>
        <v>0.0163963568148533</v>
      </c>
      <c r="F28" s="29" t="n">
        <v>128321.422653361</v>
      </c>
      <c r="G28" s="30" t="n">
        <f aca="false">(F28/F27)^(1/3)-1</f>
        <v>0.0185120143527628</v>
      </c>
      <c r="I28" s="29" t="s">
        <v>44</v>
      </c>
      <c r="J28" s="13" t="n">
        <f aca="false">B28*100/$B$16</f>
        <v>109.40191877697</v>
      </c>
      <c r="K28" s="13" t="n">
        <f aca="false">D28*100/$D$16</f>
        <v>216.887327981146</v>
      </c>
      <c r="L28" s="13" t="n">
        <f aca="false">100*F28*100/D28/($F$16*100/$D$16)</f>
        <v>104.030316326616</v>
      </c>
    </row>
    <row r="29" customFormat="false" ht="12.8" hidden="false" customHeight="false" outlineLevel="0" collapsed="false">
      <c r="A29" s="27" t="s">
        <v>16</v>
      </c>
      <c r="B29" s="27" t="n">
        <v>163.428616698433</v>
      </c>
      <c r="C29" s="28" t="n">
        <f aca="false">(B29/B28)^(1/3)-1</f>
        <v>0.0476511584273243</v>
      </c>
      <c r="D29" s="27" t="n">
        <v>223.864993841853</v>
      </c>
      <c r="E29" s="28" t="n">
        <f aca="false">(D29/D28)^(1/3)-1</f>
        <v>0.015627524178943</v>
      </c>
      <c r="F29" s="27" t="n">
        <v>135267.955639944</v>
      </c>
      <c r="G29" s="28" t="n">
        <f aca="false">(F29/F28)^(1/3)-1</f>
        <v>0.0177284618504105</v>
      </c>
      <c r="I29" s="27" t="s">
        <v>45</v>
      </c>
      <c r="J29" s="13" t="n">
        <f aca="false">B29*100/$B$16</f>
        <v>125.798375157091</v>
      </c>
      <c r="K29" s="13" t="n">
        <f aca="false">D29*100/$D$16</f>
        <v>227.215295980249</v>
      </c>
      <c r="L29" s="13" t="n">
        <f aca="false">100*F29*100/D29/($F$16*100/$D$16)</f>
        <v>104.677247317788</v>
      </c>
    </row>
    <row r="30" customFormat="false" ht="12.8" hidden="false" customHeight="false" outlineLevel="0" collapsed="false">
      <c r="A30" s="29" t="s">
        <v>18</v>
      </c>
      <c r="B30" s="29" t="n">
        <v>151.12037719202</v>
      </c>
      <c r="C30" s="30" t="n">
        <f aca="false">(B30/B29)^(1/3)-1</f>
        <v>-0.0257622028686859</v>
      </c>
      <c r="D30" s="29" t="n">
        <v>234.040675380119</v>
      </c>
      <c r="E30" s="30" t="n">
        <f aca="false">(D30/D29)^(1/3)-1</f>
        <v>0.0149275739061074</v>
      </c>
      <c r="F30" s="29" t="n">
        <v>142290.487631138</v>
      </c>
      <c r="G30" s="30" t="n">
        <f aca="false">(F30/F29)^(1/3)-1</f>
        <v>0.0170141148952692</v>
      </c>
      <c r="I30" s="29" t="s">
        <v>46</v>
      </c>
      <c r="J30" s="13" t="n">
        <f aca="false">B30*100/$B$16</f>
        <v>116.324168238922</v>
      </c>
      <c r="K30" s="13" t="n">
        <f aca="false">D30*100/$D$16</f>
        <v>237.543263979351</v>
      </c>
      <c r="L30" s="13" t="n">
        <f aca="false">100*F30*100/D30/($F$16*100/$D$16)</f>
        <v>105.324178308961</v>
      </c>
    </row>
    <row r="31" customFormat="false" ht="12.8" hidden="false" customHeight="false" outlineLevel="0" collapsed="false">
      <c r="A31" s="27" t="s">
        <v>22</v>
      </c>
      <c r="B31" s="27" t="n">
        <v>150.777877991517</v>
      </c>
      <c r="C31" s="28" t="n">
        <f aca="false">(B31/B30)^(1/3)-1</f>
        <v>-0.000756038066844766</v>
      </c>
      <c r="D31" s="27" t="n">
        <v>244.216356918385</v>
      </c>
      <c r="E31" s="28" t="n">
        <f aca="false">(D31/D30)^(1/3)-1</f>
        <v>0.0142876446230169</v>
      </c>
      <c r="F31" s="27" t="n">
        <v>149389.018626941</v>
      </c>
      <c r="G31" s="28" t="n">
        <f aca="false">(F31/F30)^(1/3)-1</f>
        <v>0.0163600880648564</v>
      </c>
      <c r="I31" s="27" t="s">
        <v>47</v>
      </c>
      <c r="J31" s="13" t="n">
        <f aca="false">B31*100/$B$16</f>
        <v>116.060531161241</v>
      </c>
      <c r="K31" s="13" t="n">
        <f aca="false">D31*100/$D$16</f>
        <v>247.871231978453</v>
      </c>
      <c r="L31" s="13" t="n">
        <f aca="false">100*F31*100/D31/($F$16*100/$D$16)</f>
        <v>105.971109300134</v>
      </c>
    </row>
    <row r="32" customFormat="false" ht="12.8" hidden="false" customHeight="false" outlineLevel="0" collapsed="false">
      <c r="A32" s="29" t="s">
        <v>48</v>
      </c>
      <c r="B32" s="29" t="n">
        <v>147.077157123927</v>
      </c>
      <c r="C32" s="30" t="n">
        <f aca="false">(B32/B31)^(1/3)-1</f>
        <v>-0.00824925979332824</v>
      </c>
      <c r="D32" s="29" t="n">
        <v>253.374470302824</v>
      </c>
      <c r="E32" s="30" t="n">
        <f aca="false">(D32/D31)^(1/3)-1</f>
        <v>0.0123469260027285</v>
      </c>
      <c r="F32" s="29" t="n">
        <v>155937.294432845</v>
      </c>
      <c r="G32" s="30" t="n">
        <f aca="false">(F32/F31)^(1/3)-1</f>
        <v>0.0144028020286928</v>
      </c>
      <c r="I32" s="29" t="s">
        <v>48</v>
      </c>
      <c r="J32" s="13" t="n">
        <f aca="false">B32*100/$B$16</f>
        <v>113.21191944649</v>
      </c>
      <c r="K32" s="13" t="n">
        <f aca="false">D32*100/$D$16</f>
        <v>257.166403177645</v>
      </c>
      <c r="L32" s="13" t="n">
        <f aca="false">100*F32*100/D32/($F$16*100/$D$16)</f>
        <v>106.618040291306</v>
      </c>
    </row>
    <row r="33" customFormat="false" ht="12.8" hidden="false" customHeight="false" outlineLevel="0" collapsed="false">
      <c r="A33" s="27" t="s">
        <v>16</v>
      </c>
      <c r="B33" s="27" t="n">
        <v>168.301130469874</v>
      </c>
      <c r="C33" s="28" t="n">
        <f aca="false">(B33/B32)^(1/3)-1</f>
        <v>0.045957252166752</v>
      </c>
      <c r="D33" s="27" t="n">
        <v>262.532583687264</v>
      </c>
      <c r="E33" s="28" t="n">
        <f aca="false">(D33/D32)^(1/3)-1</f>
        <v>0.0119058802341561</v>
      </c>
      <c r="F33" s="27" t="n">
        <v>162553.969342898</v>
      </c>
      <c r="G33" s="28" t="n">
        <f aca="false">(F33/F32)^(1/3)-1</f>
        <v>0.0139484165896886</v>
      </c>
      <c r="I33" s="27" t="s">
        <v>49</v>
      </c>
      <c r="J33" s="13" t="n">
        <f aca="false">B33*100/$B$16</f>
        <v>129.548968705276</v>
      </c>
      <c r="K33" s="13" t="n">
        <f aca="false">D33*100/$D$16</f>
        <v>266.461574376837</v>
      </c>
      <c r="L33" s="13" t="n">
        <f aca="false">100*F33*100/D33/($F$16*100/$D$16)</f>
        <v>107.264971282479</v>
      </c>
    </row>
    <row r="34" customFormat="false" ht="12.8" hidden="false" customHeight="false" outlineLevel="0" collapsed="false">
      <c r="A34" s="29" t="s">
        <v>18</v>
      </c>
      <c r="B34" s="29" t="n">
        <v>155.920025005862</v>
      </c>
      <c r="C34" s="30" t="n">
        <f aca="false">(B34/B33)^(1/3)-1</f>
        <v>-0.0251488966870171</v>
      </c>
      <c r="D34" s="29" t="n">
        <v>271.690697071703</v>
      </c>
      <c r="E34" s="30" t="n">
        <f aca="false">(D34/D33)^(1/3)-1</f>
        <v>0.0114952596506284</v>
      </c>
      <c r="F34" s="29" t="n">
        <v>169239.043357099</v>
      </c>
      <c r="G34" s="30" t="n">
        <f aca="false">(F34/F33)^(1/3)-1</f>
        <v>0.0135246779649485</v>
      </c>
      <c r="I34" s="29" t="s">
        <v>50</v>
      </c>
      <c r="J34" s="13" t="n">
        <f aca="false">B34*100/$B$16</f>
        <v>120.018673574067</v>
      </c>
      <c r="K34" s="13" t="n">
        <f aca="false">D34*100/$D$16</f>
        <v>275.756745576029</v>
      </c>
      <c r="L34" s="13" t="n">
        <f aca="false">100*F34*100/D34/($F$16*100/$D$16)</f>
        <v>107.911902273652</v>
      </c>
    </row>
    <row r="35" customFormat="false" ht="12.8" hidden="false" customHeight="false" outlineLevel="0" collapsed="false">
      <c r="A35" s="27" t="s">
        <v>22</v>
      </c>
      <c r="B35" s="27" t="n">
        <v>155.489207581396</v>
      </c>
      <c r="C35" s="28" t="n">
        <f aca="false">(B35/B34)^(1/3)-1</f>
        <v>-0.000921871810216857</v>
      </c>
      <c r="D35" s="27" t="n">
        <v>280.848810456143</v>
      </c>
      <c r="E35" s="28" t="n">
        <f aca="false">(D35/D34)^(1/3)-1</f>
        <v>0.0111120206926323</v>
      </c>
      <c r="F35" s="27" t="n">
        <v>175992.51647545</v>
      </c>
      <c r="G35" s="28" t="n">
        <f aca="false">(F35/F34)^(1/3)-1</f>
        <v>0.0131285325469519</v>
      </c>
      <c r="I35" s="27" t="s">
        <v>51</v>
      </c>
      <c r="J35" s="13" t="n">
        <f aca="false">B35*100/$B$16</f>
        <v>119.687053977193</v>
      </c>
      <c r="K35" s="13" t="n">
        <f aca="false">D35*100/$D$16</f>
        <v>285.051916775221</v>
      </c>
      <c r="L35" s="13" t="n">
        <f aca="false">100*F35*100/D35/($F$16*100/$D$16)</f>
        <v>108.558833264824</v>
      </c>
    </row>
    <row r="37" customFormat="false" ht="34.2" hidden="false" customHeight="false" outlineLevel="0" collapsed="false">
      <c r="A37" s="32" t="s">
        <v>52</v>
      </c>
      <c r="B37" s="33" t="s">
        <v>53</v>
      </c>
      <c r="C37" s="33" t="s">
        <v>54</v>
      </c>
      <c r="D37" s="34" t="s">
        <v>55</v>
      </c>
    </row>
    <row r="38" customFormat="false" ht="13.8" hidden="false" customHeight="false" outlineLevel="0" collapsed="false">
      <c r="A38" s="35" t="n">
        <v>2019</v>
      </c>
      <c r="B38" s="36" t="n">
        <f aca="false">AVERAGE(B12:B15)</f>
        <v>142.652806521192</v>
      </c>
      <c r="C38" s="37"/>
      <c r="D38" s="37"/>
    </row>
    <row r="39" customFormat="false" ht="13.8" hidden="false" customHeight="false" outlineLevel="0" collapsed="false">
      <c r="A39" s="7" t="n">
        <v>2020</v>
      </c>
      <c r="B39" s="38" t="n">
        <f aca="false">AVERAGE(B16:B19)</f>
        <v>125.340539633535</v>
      </c>
      <c r="C39" s="39" t="n">
        <f aca="false">B39/B38-1</f>
        <v>-0.121359455238514</v>
      </c>
      <c r="D39" s="39" t="n">
        <f aca="false">B19/B15-1</f>
        <v>-0.0673009275238584</v>
      </c>
    </row>
    <row r="40" customFormat="false" ht="13.8" hidden="false" customHeight="false" outlineLevel="0" collapsed="false">
      <c r="A40" s="35" t="n">
        <v>2021</v>
      </c>
      <c r="B40" s="36" t="n">
        <f aca="false">AVERAGE(B20:B23)</f>
        <v>138.933553128478</v>
      </c>
      <c r="C40" s="37" t="n">
        <f aca="false">B40/B39-1</f>
        <v>0.108448659425643</v>
      </c>
      <c r="D40" s="37" t="n">
        <f aca="false">B23/B19-1</f>
        <v>0.0773926539547734</v>
      </c>
    </row>
    <row r="41" customFormat="false" ht="13.8" hidden="false" customHeight="false" outlineLevel="0" collapsed="false">
      <c r="A41" s="7" t="n">
        <v>2022</v>
      </c>
      <c r="B41" s="38" t="n">
        <f aca="false">AVERAGE(B24:B27)</f>
        <v>146.04939991908</v>
      </c>
      <c r="C41" s="39" t="n">
        <f aca="false">B41/B40-1</f>
        <v>0.0512176261987729</v>
      </c>
      <c r="D41" s="39" t="n">
        <f aca="false">B27/B23-1</f>
        <v>0.0448927789089286</v>
      </c>
    </row>
    <row r="42" customFormat="false" ht="13.8" hidden="false" customHeight="false" outlineLevel="0" collapsed="false">
      <c r="A42" s="35" t="n">
        <v>2023</v>
      </c>
      <c r="B42" s="36" t="n">
        <f aca="false">AVERAGE(B28:B31)</f>
        <v>151.863584394736</v>
      </c>
      <c r="C42" s="37" t="n">
        <f aca="false">B42/B41-1</f>
        <v>0.0398097115008853</v>
      </c>
      <c r="D42" s="37" t="n">
        <f aca="false">B31/B27-1</f>
        <v>0.0358794827835656</v>
      </c>
    </row>
    <row r="43" customFormat="false" ht="13.8" hidden="false" customHeight="false" outlineLevel="0" collapsed="false">
      <c r="A43" s="7" t="n">
        <v>2024</v>
      </c>
      <c r="B43" s="38" t="n">
        <f aca="false">AVERAGE(B32:B35)</f>
        <v>156.696880045265</v>
      </c>
      <c r="C43" s="39" t="n">
        <f aca="false">B43/B42-1</f>
        <v>0.0318265611192585</v>
      </c>
      <c r="D43" s="39" t="n">
        <f aca="false">B35/B31-1</f>
        <v>0.0312468224956983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216</v>
      </c>
      <c r="B1" s="0" t="s">
        <v>217</v>
      </c>
      <c r="C1" s="0" t="s">
        <v>218</v>
      </c>
      <c r="D1" s="0" t="s">
        <v>219</v>
      </c>
      <c r="E1" s="0" t="s">
        <v>220</v>
      </c>
      <c r="F1" s="0" t="s">
        <v>221</v>
      </c>
      <c r="G1" s="0" t="s">
        <v>222</v>
      </c>
      <c r="H1" s="0" t="s">
        <v>223</v>
      </c>
      <c r="I1" s="0" t="s">
        <v>224</v>
      </c>
      <c r="J1" s="0" t="s">
        <v>225</v>
      </c>
      <c r="K1" s="0" t="s">
        <v>226</v>
      </c>
      <c r="L1" s="0" t="s">
        <v>227</v>
      </c>
      <c r="M1" s="0" t="s">
        <v>228</v>
      </c>
      <c r="N1" s="0" t="s">
        <v>229</v>
      </c>
      <c r="O1" s="0" t="s">
        <v>230</v>
      </c>
      <c r="P1" s="0" t="s">
        <v>231</v>
      </c>
      <c r="Q1" s="0" t="s">
        <v>232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0" t="n">
        <v>206664.82215155</v>
      </c>
      <c r="K21" s="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18070938.1741264</v>
      </c>
      <c r="C22" s="0" t="n">
        <v>17350109.9803989</v>
      </c>
      <c r="D22" s="0" t="n">
        <v>18148266.626093</v>
      </c>
      <c r="E22" s="0" t="n">
        <v>17422798.7142032</v>
      </c>
      <c r="F22" s="0" t="n">
        <v>14069940.541689</v>
      </c>
      <c r="G22" s="0" t="n">
        <v>3280169.4387099</v>
      </c>
      <c r="H22" s="0" t="n">
        <v>14142629.9394165</v>
      </c>
      <c r="I22" s="0" t="n">
        <v>3280168.77478671</v>
      </c>
      <c r="J22" s="0" t="n">
        <v>233628.109416372</v>
      </c>
      <c r="K22" s="0" t="n">
        <v>226619.266133881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18722022.246486</v>
      </c>
      <c r="C23" s="0" t="n">
        <v>17984988.1966689</v>
      </c>
      <c r="D23" s="0" t="n">
        <v>18748149.373152</v>
      </c>
      <c r="E23" s="0" t="n">
        <v>18008246.0356891</v>
      </c>
      <c r="F23" s="0" t="n">
        <v>14479934.2849552</v>
      </c>
      <c r="G23" s="0" t="n">
        <v>3505053.91171375</v>
      </c>
      <c r="H23" s="0" t="n">
        <v>14551508.9149561</v>
      </c>
      <c r="I23" s="0" t="n">
        <v>3456737.12073301</v>
      </c>
      <c r="J23" s="0" t="n">
        <v>276117.064734225</v>
      </c>
      <c r="K23" s="0" t="n">
        <v>267833.552792198</v>
      </c>
      <c r="L23" s="0" t="n">
        <v>3123480.07840649</v>
      </c>
      <c r="M23" s="0" t="n">
        <v>2948205.65361065</v>
      </c>
      <c r="N23" s="0" t="n">
        <v>3127707.656232</v>
      </c>
      <c r="O23" s="0" t="n">
        <v>2952056.44173634</v>
      </c>
      <c r="P23" s="0" t="n">
        <v>46019.5107890374</v>
      </c>
      <c r="Q23" s="0" t="n">
        <v>44638.9254653663</v>
      </c>
    </row>
    <row r="24" customFormat="false" ht="12.8" hidden="false" customHeight="false" outlineLevel="0" collapsed="false">
      <c r="A24" s="0" t="n">
        <v>71</v>
      </c>
      <c r="B24" s="0" t="n">
        <v>18673610.9663852</v>
      </c>
      <c r="C24" s="0" t="n">
        <v>17936252.7966899</v>
      </c>
      <c r="D24" s="0" t="n">
        <v>18702204.7442895</v>
      </c>
      <c r="E24" s="0" t="n">
        <v>17961851.1766947</v>
      </c>
      <c r="F24" s="0" t="n">
        <v>14381555.2606979</v>
      </c>
      <c r="G24" s="0" t="n">
        <v>3554697.53599205</v>
      </c>
      <c r="H24" s="0" t="n">
        <v>14454717.2605894</v>
      </c>
      <c r="I24" s="0" t="n">
        <v>3507133.91610535</v>
      </c>
      <c r="J24" s="0" t="n">
        <v>288726.657639833</v>
      </c>
      <c r="K24" s="0" t="n">
        <v>280064.857910638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18727381.5834667</v>
      </c>
      <c r="C25" s="0" t="n">
        <v>17986783.3631894</v>
      </c>
      <c r="D25" s="0" t="n">
        <v>18756642.4577369</v>
      </c>
      <c r="E25" s="0" t="n">
        <v>18013008.8137781</v>
      </c>
      <c r="F25" s="0" t="n">
        <v>14370717.8759278</v>
      </c>
      <c r="G25" s="0" t="n">
        <v>3616065.48726153</v>
      </c>
      <c r="H25" s="0" t="n">
        <v>14444506.9464033</v>
      </c>
      <c r="I25" s="0" t="n">
        <v>3568501.86737484</v>
      </c>
      <c r="J25" s="0" t="n">
        <v>318912.639420483</v>
      </c>
      <c r="K25" s="0" t="n">
        <v>309345.260237868</v>
      </c>
      <c r="L25" s="0" t="n">
        <v>3124028.76152075</v>
      </c>
      <c r="M25" s="0" t="n">
        <v>2948524.89066462</v>
      </c>
      <c r="N25" s="0" t="n">
        <v>3128781.75427113</v>
      </c>
      <c r="O25" s="0" t="n">
        <v>2952872.59876777</v>
      </c>
      <c r="P25" s="0" t="n">
        <v>53152.1065700805</v>
      </c>
      <c r="Q25" s="0" t="n">
        <v>51557.543372978</v>
      </c>
    </row>
    <row r="26" customFormat="false" ht="12.8" hidden="false" customHeight="false" outlineLevel="0" collapsed="false">
      <c r="A26" s="0" t="n">
        <v>73</v>
      </c>
      <c r="B26" s="0" t="n">
        <v>18877124.0869783</v>
      </c>
      <c r="C26" s="0" t="n">
        <v>18127323.7947402</v>
      </c>
      <c r="D26" s="0" t="n">
        <v>18908283.7989149</v>
      </c>
      <c r="E26" s="0" t="n">
        <v>18155334.8167641</v>
      </c>
      <c r="F26" s="0" t="n">
        <v>14408497.3082438</v>
      </c>
      <c r="G26" s="0" t="n">
        <v>3718826.48649639</v>
      </c>
      <c r="H26" s="0" t="n">
        <v>14484050.4809195</v>
      </c>
      <c r="I26" s="0" t="n">
        <v>3671284.33584458</v>
      </c>
      <c r="J26" s="0" t="n">
        <v>346345.439408194</v>
      </c>
      <c r="K26" s="0" t="n">
        <v>335955.076225948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19513296.3671031</v>
      </c>
      <c r="C27" s="0" t="n">
        <v>18737033.2591683</v>
      </c>
      <c r="D27" s="0" t="n">
        <v>19547646.8142665</v>
      </c>
      <c r="E27" s="0" t="n">
        <v>18768029.1916691</v>
      </c>
      <c r="F27" s="0" t="n">
        <v>14839602.1344198</v>
      </c>
      <c r="G27" s="0" t="n">
        <v>3897431.12474855</v>
      </c>
      <c r="H27" s="0" t="n">
        <v>14918809.0904438</v>
      </c>
      <c r="I27" s="0" t="n">
        <v>3849220.10122531</v>
      </c>
      <c r="J27" s="0" t="n">
        <v>373990.008601774</v>
      </c>
      <c r="K27" s="0" t="n">
        <v>362770.308343721</v>
      </c>
      <c r="L27" s="0" t="n">
        <v>3254186.73964158</v>
      </c>
      <c r="M27" s="0" t="n">
        <v>3070573.80596334</v>
      </c>
      <c r="N27" s="0" t="n">
        <v>3259788.96141599</v>
      </c>
      <c r="O27" s="0" t="n">
        <v>3075720.72721657</v>
      </c>
      <c r="P27" s="0" t="n">
        <v>62331.6681002957</v>
      </c>
      <c r="Q27" s="0" t="n">
        <v>60461.7180572869</v>
      </c>
    </row>
    <row r="28" customFormat="false" ht="12.8" hidden="false" customHeight="false" outlineLevel="0" collapsed="false">
      <c r="A28" s="0" t="n">
        <v>75</v>
      </c>
      <c r="B28" s="0" t="n">
        <v>20074696.3611788</v>
      </c>
      <c r="C28" s="0" t="n">
        <v>19274944.995877</v>
      </c>
      <c r="D28" s="0" t="n">
        <v>20114751.7483466</v>
      </c>
      <c r="E28" s="0" t="n">
        <v>19311391.1742833</v>
      </c>
      <c r="F28" s="0" t="n">
        <v>15236389.286725</v>
      </c>
      <c r="G28" s="0" t="n">
        <v>4038555.70915201</v>
      </c>
      <c r="H28" s="0" t="n">
        <v>15318378.6669542</v>
      </c>
      <c r="I28" s="0" t="n">
        <v>3993012.50732907</v>
      </c>
      <c r="J28" s="0" t="n">
        <v>402980.469533753</v>
      </c>
      <c r="K28" s="0" t="n">
        <v>390891.05544774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20667692.4501846</v>
      </c>
      <c r="C29" s="0" t="n">
        <v>19842532.5726853</v>
      </c>
      <c r="D29" s="0" t="n">
        <v>20710886.0621048</v>
      </c>
      <c r="E29" s="0" t="n">
        <v>19881916.7745876</v>
      </c>
      <c r="F29" s="0" t="n">
        <v>15633391.6833732</v>
      </c>
      <c r="G29" s="0" t="n">
        <v>4209140.88931211</v>
      </c>
      <c r="H29" s="0" t="n">
        <v>15718864.0795287</v>
      </c>
      <c r="I29" s="0" t="n">
        <v>4163052.69505897</v>
      </c>
      <c r="J29" s="0" t="n">
        <v>446312.838146844</v>
      </c>
      <c r="K29" s="0" t="n">
        <v>432923.453002439</v>
      </c>
      <c r="L29" s="0" t="n">
        <v>3446122.12917735</v>
      </c>
      <c r="M29" s="0" t="n">
        <v>3251223.10274323</v>
      </c>
      <c r="N29" s="0" t="n">
        <v>3453217.04414002</v>
      </c>
      <c r="O29" s="0" t="n">
        <v>3257791.68349463</v>
      </c>
      <c r="P29" s="0" t="n">
        <v>74385.473024474</v>
      </c>
      <c r="Q29" s="0" t="n">
        <v>72153.9088337398</v>
      </c>
    </row>
    <row r="30" customFormat="false" ht="12.8" hidden="false" customHeight="false" outlineLevel="0" collapsed="false">
      <c r="A30" s="0" t="n">
        <v>77</v>
      </c>
      <c r="B30" s="0" t="n">
        <v>21009609.3913743</v>
      </c>
      <c r="C30" s="0" t="n">
        <v>20169079.8063787</v>
      </c>
      <c r="D30" s="0" t="n">
        <v>21055606.1109497</v>
      </c>
      <c r="E30" s="0" t="n">
        <v>20211090.7264082</v>
      </c>
      <c r="F30" s="0" t="n">
        <v>15825511.1934425</v>
      </c>
      <c r="G30" s="0" t="n">
        <v>4343568.61293615</v>
      </c>
      <c r="H30" s="0" t="n">
        <v>15913960.712331</v>
      </c>
      <c r="I30" s="0" t="n">
        <v>4297130.01407716</v>
      </c>
      <c r="J30" s="0" t="n">
        <v>463221.025450266</v>
      </c>
      <c r="K30" s="0" t="n">
        <v>449324.394686758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21320024.3444564</v>
      </c>
      <c r="C31" s="0" t="n">
        <v>20465307.3898274</v>
      </c>
      <c r="D31" s="0" t="n">
        <v>21372509.4595183</v>
      </c>
      <c r="E31" s="0" t="n">
        <v>20513583.9829148</v>
      </c>
      <c r="F31" s="0" t="n">
        <v>15987388.7875766</v>
      </c>
      <c r="G31" s="0" t="n">
        <v>4477918.60225079</v>
      </c>
      <c r="H31" s="0" t="n">
        <v>16076935.04919</v>
      </c>
      <c r="I31" s="0" t="n">
        <v>4436648.93372482</v>
      </c>
      <c r="J31" s="0" t="n">
        <v>502801.86089141</v>
      </c>
      <c r="K31" s="0" t="n">
        <v>487717.805064668</v>
      </c>
      <c r="L31" s="0" t="n">
        <v>3555118.66171148</v>
      </c>
      <c r="M31" s="0" t="n">
        <v>3353549.02119648</v>
      </c>
      <c r="N31" s="0" t="n">
        <v>3563760.3703579</v>
      </c>
      <c r="O31" s="0" t="n">
        <v>3361569.85772935</v>
      </c>
      <c r="P31" s="0" t="n">
        <v>83800.3101485684</v>
      </c>
      <c r="Q31" s="0" t="n">
        <v>81286.3008441114</v>
      </c>
    </row>
    <row r="32" customFormat="false" ht="12.8" hidden="false" customHeight="false" outlineLevel="0" collapsed="false">
      <c r="A32" s="0" t="n">
        <v>79</v>
      </c>
      <c r="B32" s="0" t="n">
        <v>21615532.1343964</v>
      </c>
      <c r="C32" s="0" t="n">
        <v>20747971.3357554</v>
      </c>
      <c r="D32" s="0" t="n">
        <v>21669526.7103776</v>
      </c>
      <c r="E32" s="0" t="n">
        <v>20797655.9996047</v>
      </c>
      <c r="F32" s="0" t="n">
        <v>16169219.2955523</v>
      </c>
      <c r="G32" s="0" t="n">
        <v>4578752.04020309</v>
      </c>
      <c r="H32" s="0" t="n">
        <v>16260595.2200799</v>
      </c>
      <c r="I32" s="0" t="n">
        <v>4537060.77952479</v>
      </c>
      <c r="J32" s="0" t="n">
        <v>536614.179323584</v>
      </c>
      <c r="K32" s="0" t="n">
        <v>520515.753943876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21884136.5087182</v>
      </c>
      <c r="C33" s="0" t="n">
        <v>21004146.1092816</v>
      </c>
      <c r="D33" s="0" t="n">
        <v>21940136.5914739</v>
      </c>
      <c r="E33" s="0" t="n">
        <v>21055705.7765115</v>
      </c>
      <c r="F33" s="0" t="n">
        <v>16309693.2533284</v>
      </c>
      <c r="G33" s="0" t="n">
        <v>4694452.85595321</v>
      </c>
      <c r="H33" s="0" t="n">
        <v>16403340.4722926</v>
      </c>
      <c r="I33" s="0" t="n">
        <v>4652365.30421893</v>
      </c>
      <c r="J33" s="0" t="n">
        <v>557906.625456487</v>
      </c>
      <c r="K33" s="0" t="n">
        <v>541169.426692793</v>
      </c>
      <c r="L33" s="0" t="n">
        <v>3648502.45345403</v>
      </c>
      <c r="M33" s="0" t="n">
        <v>3440938.81961288</v>
      </c>
      <c r="N33" s="0" t="n">
        <v>3657727.89310604</v>
      </c>
      <c r="O33" s="0" t="n">
        <v>3449506.33453983</v>
      </c>
      <c r="P33" s="0" t="n">
        <v>92984.4375760812</v>
      </c>
      <c r="Q33" s="0" t="n">
        <v>90194.9044487988</v>
      </c>
    </row>
    <row r="34" customFormat="false" ht="12.8" hidden="false" customHeight="false" outlineLevel="0" collapsed="false">
      <c r="A34" s="0" t="n">
        <v>81</v>
      </c>
      <c r="B34" s="0" t="n">
        <v>22097341.8709808</v>
      </c>
      <c r="C34" s="0" t="n">
        <v>21207584.9173682</v>
      </c>
      <c r="D34" s="0" t="n">
        <v>22152705.7377063</v>
      </c>
      <c r="E34" s="0" t="n">
        <v>21258547.4250428</v>
      </c>
      <c r="F34" s="0" t="n">
        <v>16399839.9112285</v>
      </c>
      <c r="G34" s="0" t="n">
        <v>4807745.00613976</v>
      </c>
      <c r="H34" s="0" t="n">
        <v>16492936.8478184</v>
      </c>
      <c r="I34" s="0" t="n">
        <v>4765610.57722441</v>
      </c>
      <c r="J34" s="0" t="n">
        <v>556903.252616513</v>
      </c>
      <c r="K34" s="0" t="n">
        <v>540196.155038018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22348177.0943036</v>
      </c>
      <c r="C35" s="0" t="n">
        <v>21446618.3270144</v>
      </c>
      <c r="D35" s="0" t="n">
        <v>22404136.0116542</v>
      </c>
      <c r="E35" s="0" t="n">
        <v>21498134.7263118</v>
      </c>
      <c r="F35" s="0" t="n">
        <v>16505392.3329735</v>
      </c>
      <c r="G35" s="0" t="n">
        <v>4941225.99404092</v>
      </c>
      <c r="H35" s="0" t="n">
        <v>16599287.8330651</v>
      </c>
      <c r="I35" s="0" t="n">
        <v>4898846.89324664</v>
      </c>
      <c r="J35" s="0" t="n">
        <v>586943.114812863</v>
      </c>
      <c r="K35" s="0" t="n">
        <v>569334.821368477</v>
      </c>
      <c r="L35" s="0" t="n">
        <v>3725353.18373686</v>
      </c>
      <c r="M35" s="0" t="n">
        <v>3512880.13905682</v>
      </c>
      <c r="N35" s="0" t="n">
        <v>3734572.55762129</v>
      </c>
      <c r="O35" s="0" t="n">
        <v>3521442.69464597</v>
      </c>
      <c r="P35" s="0" t="n">
        <v>97823.8524688105</v>
      </c>
      <c r="Q35" s="0" t="n">
        <v>94889.1368947462</v>
      </c>
    </row>
    <row r="36" customFormat="false" ht="12.8" hidden="false" customHeight="false" outlineLevel="0" collapsed="false">
      <c r="A36" s="0" t="n">
        <v>83</v>
      </c>
      <c r="B36" s="0" t="n">
        <v>22593152.5780287</v>
      </c>
      <c r="C36" s="0" t="n">
        <v>21679837.7849253</v>
      </c>
      <c r="D36" s="0" t="n">
        <v>22653795.2219147</v>
      </c>
      <c r="E36" s="0" t="n">
        <v>21735854.5989752</v>
      </c>
      <c r="F36" s="0" t="n">
        <v>16628619.30536</v>
      </c>
      <c r="G36" s="0" t="n">
        <v>5051218.47956534</v>
      </c>
      <c r="H36" s="0" t="n">
        <v>16723907.9164664</v>
      </c>
      <c r="I36" s="0" t="n">
        <v>5011946.68250876</v>
      </c>
      <c r="J36" s="0" t="n">
        <v>604911.558586981</v>
      </c>
      <c r="K36" s="0" t="n">
        <v>586764.211829372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22825039.6652185</v>
      </c>
      <c r="C37" s="0" t="n">
        <v>21901179.2727846</v>
      </c>
      <c r="D37" s="0" t="n">
        <v>22886395.6633556</v>
      </c>
      <c r="E37" s="0" t="n">
        <v>21957859.9670248</v>
      </c>
      <c r="F37" s="0" t="n">
        <v>16784314.0079849</v>
      </c>
      <c r="G37" s="0" t="n">
        <v>5116865.26479972</v>
      </c>
      <c r="H37" s="0" t="n">
        <v>16880531.8336663</v>
      </c>
      <c r="I37" s="0" t="n">
        <v>5077328.13335855</v>
      </c>
      <c r="J37" s="0" t="n">
        <v>635255.597441259</v>
      </c>
      <c r="K37" s="0" t="n">
        <v>616197.929518021</v>
      </c>
      <c r="L37" s="0" t="n">
        <v>3803514.99197069</v>
      </c>
      <c r="M37" s="0" t="n">
        <v>3585691.49030329</v>
      </c>
      <c r="N37" s="0" t="n">
        <v>3813651.20938158</v>
      </c>
      <c r="O37" s="0" t="n">
        <v>3595132.69235604</v>
      </c>
      <c r="P37" s="0" t="n">
        <v>105875.932906877</v>
      </c>
      <c r="Q37" s="0" t="n">
        <v>102699.65491967</v>
      </c>
    </row>
    <row r="38" customFormat="false" ht="12.8" hidden="false" customHeight="false" outlineLevel="0" collapsed="false">
      <c r="A38" s="0" t="n">
        <v>85</v>
      </c>
      <c r="B38" s="0" t="n">
        <v>23128453.4674311</v>
      </c>
      <c r="C38" s="0" t="n">
        <v>22190603.3836694</v>
      </c>
      <c r="D38" s="0" t="n">
        <v>23191817.6315934</v>
      </c>
      <c r="E38" s="0" t="n">
        <v>22249162.5614741</v>
      </c>
      <c r="F38" s="0" t="n">
        <v>16970943.3272637</v>
      </c>
      <c r="G38" s="0" t="n">
        <v>5219660.05640571</v>
      </c>
      <c r="H38" s="0" t="n">
        <v>17069405.2959913</v>
      </c>
      <c r="I38" s="0" t="n">
        <v>5179757.26548281</v>
      </c>
      <c r="J38" s="0" t="n">
        <v>650513.527460935</v>
      </c>
      <c r="K38" s="0" t="n">
        <v>630998.121637107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23458370.6097008</v>
      </c>
      <c r="C39" s="0" t="n">
        <v>22505391.6742187</v>
      </c>
      <c r="D39" s="0" t="n">
        <v>23526502.6581561</v>
      </c>
      <c r="E39" s="0" t="n">
        <v>22568493.5633794</v>
      </c>
      <c r="F39" s="0" t="n">
        <v>17186569.4732804</v>
      </c>
      <c r="G39" s="0" t="n">
        <v>5318822.20093835</v>
      </c>
      <c r="H39" s="0" t="n">
        <v>17287680.4585256</v>
      </c>
      <c r="I39" s="0" t="n">
        <v>5280813.10485376</v>
      </c>
      <c r="J39" s="0" t="n">
        <v>674627.19451641</v>
      </c>
      <c r="K39" s="0" t="n">
        <v>654388.378680918</v>
      </c>
      <c r="L39" s="0" t="n">
        <v>3908505.47481795</v>
      </c>
      <c r="M39" s="0" t="n">
        <v>3683982.25133641</v>
      </c>
      <c r="N39" s="0" t="n">
        <v>3919781.88248702</v>
      </c>
      <c r="O39" s="0" t="n">
        <v>3694505.76010593</v>
      </c>
      <c r="P39" s="0" t="n">
        <v>112437.865752735</v>
      </c>
      <c r="Q39" s="0" t="n">
        <v>109064.729780153</v>
      </c>
    </row>
    <row r="40" customFormat="false" ht="12.8" hidden="false" customHeight="false" outlineLevel="0" collapsed="false">
      <c r="A40" s="0" t="n">
        <v>87</v>
      </c>
      <c r="B40" s="0" t="n">
        <v>23687431.2487932</v>
      </c>
      <c r="C40" s="0" t="n">
        <v>22722361.7073794</v>
      </c>
      <c r="D40" s="0" t="n">
        <v>23766063.2927536</v>
      </c>
      <c r="E40" s="0" t="n">
        <v>22795521.5215198</v>
      </c>
      <c r="F40" s="0" t="n">
        <v>17279335.0595809</v>
      </c>
      <c r="G40" s="0" t="n">
        <v>5443026.6477985</v>
      </c>
      <c r="H40" s="0" t="n">
        <v>17382351.8536497</v>
      </c>
      <c r="I40" s="0" t="n">
        <v>5413169.66787009</v>
      </c>
      <c r="J40" s="0" t="n">
        <v>707457.419182745</v>
      </c>
      <c r="K40" s="0" t="n">
        <v>686233.696607263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23852619.0271423</v>
      </c>
      <c r="C41" s="0" t="n">
        <v>22880516.5399803</v>
      </c>
      <c r="D41" s="0" t="n">
        <v>23931793.7587794</v>
      </c>
      <c r="E41" s="0" t="n">
        <v>22954182.5603688</v>
      </c>
      <c r="F41" s="0" t="n">
        <v>17361856.7065744</v>
      </c>
      <c r="G41" s="0" t="n">
        <v>5518659.8334059</v>
      </c>
      <c r="H41" s="0" t="n">
        <v>17465534.8757868</v>
      </c>
      <c r="I41" s="0" t="n">
        <v>5488647.68458199</v>
      </c>
      <c r="J41" s="0" t="n">
        <v>782072.804804266</v>
      </c>
      <c r="K41" s="0" t="n">
        <v>758610.620660138</v>
      </c>
      <c r="L41" s="0" t="n">
        <v>3973617.39333382</v>
      </c>
      <c r="M41" s="0" t="n">
        <v>3745390.92557464</v>
      </c>
      <c r="N41" s="0" t="n">
        <v>3986732.48863945</v>
      </c>
      <c r="O41" s="0" t="n">
        <v>3757641.3718256</v>
      </c>
      <c r="P41" s="0" t="n">
        <v>130345.467467378</v>
      </c>
      <c r="Q41" s="0" t="n">
        <v>126435.103443356</v>
      </c>
    </row>
    <row r="42" customFormat="false" ht="12.8" hidden="false" customHeight="false" outlineLevel="0" collapsed="false">
      <c r="A42" s="0" t="n">
        <v>89</v>
      </c>
      <c r="B42" s="0" t="n">
        <v>24165369.730431</v>
      </c>
      <c r="C42" s="0" t="n">
        <v>23179615.4134014</v>
      </c>
      <c r="D42" s="0" t="n">
        <v>24244118.7549135</v>
      </c>
      <c r="E42" s="0" t="n">
        <v>23252873.5611819</v>
      </c>
      <c r="F42" s="0" t="n">
        <v>17560014.8566462</v>
      </c>
      <c r="G42" s="0" t="n">
        <v>5619600.55675519</v>
      </c>
      <c r="H42" s="0" t="n">
        <v>17663590.2470336</v>
      </c>
      <c r="I42" s="0" t="n">
        <v>5589283.31414825</v>
      </c>
      <c r="J42" s="0" t="n">
        <v>860655.533980457</v>
      </c>
      <c r="K42" s="0" t="n">
        <v>834835.867961043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24604849.7633008</v>
      </c>
      <c r="C43" s="0" t="n">
        <v>23599574.6990951</v>
      </c>
      <c r="D43" s="0" t="n">
        <v>24683830.8313974</v>
      </c>
      <c r="E43" s="0" t="n">
        <v>23672993.4795401</v>
      </c>
      <c r="F43" s="0" t="n">
        <v>17837631.125047</v>
      </c>
      <c r="G43" s="0" t="n">
        <v>5761943.57404804</v>
      </c>
      <c r="H43" s="0" t="n">
        <v>17943293.7630848</v>
      </c>
      <c r="I43" s="0" t="n">
        <v>5729699.71645522</v>
      </c>
      <c r="J43" s="0" t="n">
        <v>963458.513785894</v>
      </c>
      <c r="K43" s="0" t="n">
        <v>934554.758372317</v>
      </c>
      <c r="L43" s="0" t="n">
        <v>4098621.16676119</v>
      </c>
      <c r="M43" s="0" t="n">
        <v>3863708.2030865</v>
      </c>
      <c r="N43" s="0" t="n">
        <v>4111693.63476829</v>
      </c>
      <c r="O43" s="0" t="n">
        <v>3875908.58191044</v>
      </c>
      <c r="P43" s="0" t="n">
        <v>160576.418964316</v>
      </c>
      <c r="Q43" s="0" t="n">
        <v>155759.126395386</v>
      </c>
    </row>
    <row r="44" customFormat="false" ht="12.8" hidden="false" customHeight="false" outlineLevel="0" collapsed="false">
      <c r="A44" s="0" t="n">
        <v>91</v>
      </c>
      <c r="B44" s="0" t="n">
        <v>24801293.9048962</v>
      </c>
      <c r="C44" s="0" t="n">
        <v>23787324.5412898</v>
      </c>
      <c r="D44" s="0" t="n">
        <v>24881032.9033776</v>
      </c>
      <c r="E44" s="0" t="n">
        <v>23861452.4380313</v>
      </c>
      <c r="F44" s="0" t="n">
        <v>17966736.1041746</v>
      </c>
      <c r="G44" s="0" t="n">
        <v>5820588.43711513</v>
      </c>
      <c r="H44" s="0" t="n">
        <v>18073238.5792318</v>
      </c>
      <c r="I44" s="0" t="n">
        <v>5788213.85879949</v>
      </c>
      <c r="J44" s="0" t="n">
        <v>1030222.87353369</v>
      </c>
      <c r="K44" s="0" t="n">
        <v>999316.187327681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25128497.6285165</v>
      </c>
      <c r="C45" s="0" t="n">
        <v>24099859.5746695</v>
      </c>
      <c r="D45" s="0" t="n">
        <v>25208729.4868235</v>
      </c>
      <c r="E45" s="0" t="n">
        <v>24174457.3632527</v>
      </c>
      <c r="F45" s="0" t="n">
        <v>18161486.4677418</v>
      </c>
      <c r="G45" s="0" t="n">
        <v>5938373.10692766</v>
      </c>
      <c r="H45" s="0" t="n">
        <v>18268267.8106097</v>
      </c>
      <c r="I45" s="0" t="n">
        <v>5906189.55264296</v>
      </c>
      <c r="J45" s="0" t="n">
        <v>1133426.95885454</v>
      </c>
      <c r="K45" s="0" t="n">
        <v>1099424.1500889</v>
      </c>
      <c r="L45" s="0" t="n">
        <v>4184972.57438254</v>
      </c>
      <c r="M45" s="0" t="n">
        <v>3945510.88043192</v>
      </c>
      <c r="N45" s="0" t="n">
        <v>4198254.52916222</v>
      </c>
      <c r="O45" s="0" t="n">
        <v>3957909.17250765</v>
      </c>
      <c r="P45" s="0" t="n">
        <v>188904.493142423</v>
      </c>
      <c r="Q45" s="0" t="n">
        <v>183237.35834815</v>
      </c>
    </row>
    <row r="46" customFormat="false" ht="12.8" hidden="false" customHeight="false" outlineLevel="0" collapsed="false">
      <c r="A46" s="0" t="n">
        <v>93</v>
      </c>
      <c r="B46" s="0" t="n">
        <v>25535443.0038628</v>
      </c>
      <c r="C46" s="0" t="n">
        <v>24489466.0776179</v>
      </c>
      <c r="D46" s="0" t="n">
        <v>25617814.6373484</v>
      </c>
      <c r="E46" s="0" t="n">
        <v>24566066.4025606</v>
      </c>
      <c r="F46" s="0" t="n">
        <v>18465606.5534453</v>
      </c>
      <c r="G46" s="0" t="n">
        <v>6023859.52417266</v>
      </c>
      <c r="H46" s="0" t="n">
        <v>18574737.8043907</v>
      </c>
      <c r="I46" s="0" t="n">
        <v>5991328.59816992</v>
      </c>
      <c r="J46" s="0" t="n">
        <v>1262272.41689659</v>
      </c>
      <c r="K46" s="0" t="n">
        <v>1224404.24438969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25915797.7595027</v>
      </c>
      <c r="C47" s="0" t="n">
        <v>24853609.5130512</v>
      </c>
      <c r="D47" s="0" t="n">
        <v>26011572.012253</v>
      </c>
      <c r="E47" s="0" t="n">
        <v>24943089.0358365</v>
      </c>
      <c r="F47" s="0" t="n">
        <v>18754865.2869556</v>
      </c>
      <c r="G47" s="0" t="n">
        <v>6098744.22609558</v>
      </c>
      <c r="H47" s="0" t="n">
        <v>18865630.8805169</v>
      </c>
      <c r="I47" s="0" t="n">
        <v>6077458.15531958</v>
      </c>
      <c r="J47" s="0" t="n">
        <v>1377439.40590685</v>
      </c>
      <c r="K47" s="0" t="n">
        <v>1336116.22372965</v>
      </c>
      <c r="L47" s="0" t="n">
        <v>4317420.48527199</v>
      </c>
      <c r="M47" s="0" t="n">
        <v>4071480.66148605</v>
      </c>
      <c r="N47" s="0" t="n">
        <v>4333305.11120939</v>
      </c>
      <c r="O47" s="0" t="n">
        <v>4086337.38264339</v>
      </c>
      <c r="P47" s="0" t="n">
        <v>229573.234317809</v>
      </c>
      <c r="Q47" s="0" t="n">
        <v>222686.037288274</v>
      </c>
    </row>
    <row r="48" customFormat="false" ht="12.8" hidden="false" customHeight="false" outlineLevel="0" collapsed="false">
      <c r="A48" s="0" t="n">
        <v>95</v>
      </c>
      <c r="B48" s="0" t="n">
        <v>25967177.5709058</v>
      </c>
      <c r="C48" s="0" t="n">
        <v>24903115.9079217</v>
      </c>
      <c r="D48" s="0" t="n">
        <v>26062366.8140563</v>
      </c>
      <c r="E48" s="0" t="n">
        <v>24992046.7675384</v>
      </c>
      <c r="F48" s="0" t="n">
        <v>18787640.6151828</v>
      </c>
      <c r="G48" s="0" t="n">
        <v>6115475.29273896</v>
      </c>
      <c r="H48" s="0" t="n">
        <v>18897823.0037992</v>
      </c>
      <c r="I48" s="0" t="n">
        <v>6094223.7637392</v>
      </c>
      <c r="J48" s="0" t="n">
        <v>1434707.11092843</v>
      </c>
      <c r="K48" s="0" t="n">
        <v>1391665.89760058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26130197.117729</v>
      </c>
      <c r="C49" s="0" t="n">
        <v>25057292.1520207</v>
      </c>
      <c r="D49" s="0" t="n">
        <v>26227671.6296156</v>
      </c>
      <c r="E49" s="0" t="n">
        <v>25148370.2878081</v>
      </c>
      <c r="F49" s="0" t="n">
        <v>18867399.8080922</v>
      </c>
      <c r="G49" s="0" t="n">
        <v>6189892.34392848</v>
      </c>
      <c r="H49" s="0" t="n">
        <v>18979763.5255092</v>
      </c>
      <c r="I49" s="0" t="n">
        <v>6168606.76229889</v>
      </c>
      <c r="J49" s="0" t="n">
        <v>1472119.36185369</v>
      </c>
      <c r="K49" s="0" t="n">
        <v>1427955.78099808</v>
      </c>
      <c r="L49" s="0" t="n">
        <v>4353153.04074709</v>
      </c>
      <c r="M49" s="0" t="n">
        <v>4105678.41885134</v>
      </c>
      <c r="N49" s="0" t="n">
        <v>4369321.17135739</v>
      </c>
      <c r="O49" s="0" t="n">
        <v>4120801.79821886</v>
      </c>
      <c r="P49" s="0" t="n">
        <v>245353.226975615</v>
      </c>
      <c r="Q49" s="0" t="n">
        <v>237992.630166347</v>
      </c>
    </row>
    <row r="50" customFormat="false" ht="12.8" hidden="false" customHeight="false" outlineLevel="0" collapsed="false">
      <c r="A50" s="0" t="n">
        <v>97</v>
      </c>
      <c r="B50" s="0" t="n">
        <v>26335368.940397</v>
      </c>
      <c r="C50" s="0" t="n">
        <v>25253563.4241546</v>
      </c>
      <c r="D50" s="0" t="n">
        <v>26434113.7688029</v>
      </c>
      <c r="E50" s="0" t="n">
        <v>25345846.4711351</v>
      </c>
      <c r="F50" s="0" t="n">
        <v>18995739.1245155</v>
      </c>
      <c r="G50" s="0" t="n">
        <v>6257824.29963911</v>
      </c>
      <c r="H50" s="0" t="n">
        <v>19108962.3775708</v>
      </c>
      <c r="I50" s="0" t="n">
        <v>6236884.09356438</v>
      </c>
      <c r="J50" s="0" t="n">
        <v>1556892.94991299</v>
      </c>
      <c r="K50" s="0" t="n">
        <v>1510186.1614156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26443462.5457682</v>
      </c>
      <c r="C51" s="0" t="n">
        <v>25356149.2823533</v>
      </c>
      <c r="D51" s="0" t="n">
        <v>26544022.0935647</v>
      </c>
      <c r="E51" s="0" t="n">
        <v>25450161.7071988</v>
      </c>
      <c r="F51" s="0" t="n">
        <v>19064600.9271037</v>
      </c>
      <c r="G51" s="0" t="n">
        <v>6291548.35524956</v>
      </c>
      <c r="H51" s="0" t="n">
        <v>19178795.9519789</v>
      </c>
      <c r="I51" s="0" t="n">
        <v>6271365.7552199</v>
      </c>
      <c r="J51" s="0" t="n">
        <v>1619241.2399916</v>
      </c>
      <c r="K51" s="0" t="n">
        <v>1570664.00279185</v>
      </c>
      <c r="L51" s="0" t="n">
        <v>4404261.12572317</v>
      </c>
      <c r="M51" s="0" t="n">
        <v>4154065.54759161</v>
      </c>
      <c r="N51" s="0" t="n">
        <v>4420949.56319778</v>
      </c>
      <c r="O51" s="0" t="n">
        <v>4169683.96697887</v>
      </c>
      <c r="P51" s="0" t="n">
        <v>269873.5399986</v>
      </c>
      <c r="Q51" s="0" t="n">
        <v>261777.333798642</v>
      </c>
    </row>
    <row r="52" customFormat="false" ht="12.8" hidden="false" customHeight="false" outlineLevel="0" collapsed="false">
      <c r="A52" s="0" t="n">
        <v>99</v>
      </c>
      <c r="B52" s="0" t="n">
        <v>26582338.466088</v>
      </c>
      <c r="C52" s="0" t="n">
        <v>25488138.0800223</v>
      </c>
      <c r="D52" s="0" t="n">
        <v>26682645.1530818</v>
      </c>
      <c r="E52" s="0" t="n">
        <v>25581930.421552</v>
      </c>
      <c r="F52" s="0" t="n">
        <v>19147008.404339</v>
      </c>
      <c r="G52" s="0" t="n">
        <v>6341129.6756834</v>
      </c>
      <c r="H52" s="0" t="n">
        <v>19260419.8309731</v>
      </c>
      <c r="I52" s="0" t="n">
        <v>6321510.59057885</v>
      </c>
      <c r="J52" s="0" t="n">
        <v>1685591.74756241</v>
      </c>
      <c r="K52" s="0" t="n">
        <v>1635023.99513553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26749972.9827507</v>
      </c>
      <c r="C53" s="0" t="n">
        <v>25647837.0783646</v>
      </c>
      <c r="D53" s="0" t="n">
        <v>26851027.7017788</v>
      </c>
      <c r="E53" s="0" t="n">
        <v>25742331.7831007</v>
      </c>
      <c r="F53" s="0" t="n">
        <v>19267597.9930198</v>
      </c>
      <c r="G53" s="0" t="n">
        <v>6380239.08534477</v>
      </c>
      <c r="H53" s="0" t="n">
        <v>19381742.9200547</v>
      </c>
      <c r="I53" s="0" t="n">
        <v>6360588.86304599</v>
      </c>
      <c r="J53" s="0" t="n">
        <v>1769974.48527716</v>
      </c>
      <c r="K53" s="0" t="n">
        <v>1716875.25071884</v>
      </c>
      <c r="L53" s="0" t="n">
        <v>4457058.80145924</v>
      </c>
      <c r="M53" s="0" t="n">
        <v>4204597.39670959</v>
      </c>
      <c r="N53" s="0" t="n">
        <v>4473832.81197989</v>
      </c>
      <c r="O53" s="0" t="n">
        <v>4220299.20994448</v>
      </c>
      <c r="P53" s="0" t="n">
        <v>294995.747546193</v>
      </c>
      <c r="Q53" s="0" t="n">
        <v>286145.875119807</v>
      </c>
    </row>
    <row r="54" customFormat="false" ht="12.8" hidden="false" customHeight="false" outlineLevel="0" collapsed="false">
      <c r="A54" s="0" t="n">
        <v>101</v>
      </c>
      <c r="B54" s="0" t="n">
        <v>26903089.7578113</v>
      </c>
      <c r="C54" s="0" t="n">
        <v>25793464.7807715</v>
      </c>
      <c r="D54" s="0" t="n">
        <v>27010149.3182224</v>
      </c>
      <c r="E54" s="0" t="n">
        <v>25893781.5448743</v>
      </c>
      <c r="F54" s="0" t="n">
        <v>19327754.9000881</v>
      </c>
      <c r="G54" s="0" t="n">
        <v>6465709.88068342</v>
      </c>
      <c r="H54" s="0" t="n">
        <v>19441993.1345325</v>
      </c>
      <c r="I54" s="0" t="n">
        <v>6451788.41034183</v>
      </c>
      <c r="J54" s="0" t="n">
        <v>1864489.16255249</v>
      </c>
      <c r="K54" s="0" t="n">
        <v>1808554.48767592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26941818.297987</v>
      </c>
      <c r="C55" s="0" t="n">
        <v>25829974.292088</v>
      </c>
      <c r="D55" s="0" t="n">
        <v>27049851.7307255</v>
      </c>
      <c r="E55" s="0" t="n">
        <v>25931227.1446672</v>
      </c>
      <c r="F55" s="0" t="n">
        <v>19372194.6827969</v>
      </c>
      <c r="G55" s="0" t="n">
        <v>6457779.60929102</v>
      </c>
      <c r="H55" s="0" t="n">
        <v>19486704.913747</v>
      </c>
      <c r="I55" s="0" t="n">
        <v>6444522.23092017</v>
      </c>
      <c r="J55" s="0" t="n">
        <v>1941547.33254753</v>
      </c>
      <c r="K55" s="0" t="n">
        <v>1883300.9125711</v>
      </c>
      <c r="L55" s="0" t="n">
        <v>4488224.67144187</v>
      </c>
      <c r="M55" s="0" t="n">
        <v>4234506.08334542</v>
      </c>
      <c r="N55" s="0" t="n">
        <v>4506196.97764503</v>
      </c>
      <c r="O55" s="0" t="n">
        <v>4251368.71823683</v>
      </c>
      <c r="P55" s="0" t="n">
        <v>323591.222091254</v>
      </c>
      <c r="Q55" s="0" t="n">
        <v>313883.485428517</v>
      </c>
    </row>
    <row r="56" customFormat="false" ht="12.8" hidden="false" customHeight="false" outlineLevel="0" collapsed="false">
      <c r="A56" s="0" t="n">
        <v>103</v>
      </c>
      <c r="B56" s="0" t="n">
        <v>27060913.3784627</v>
      </c>
      <c r="C56" s="0" t="n">
        <v>25943630.7692068</v>
      </c>
      <c r="D56" s="0" t="n">
        <v>27169696.4557297</v>
      </c>
      <c r="E56" s="0" t="n">
        <v>26045593.533402</v>
      </c>
      <c r="F56" s="0" t="n">
        <v>19438324.1734046</v>
      </c>
      <c r="G56" s="0" t="n">
        <v>6505306.59580225</v>
      </c>
      <c r="H56" s="0" t="n">
        <v>19553380.4136706</v>
      </c>
      <c r="I56" s="0" t="n">
        <v>6492213.11973141</v>
      </c>
      <c r="J56" s="0" t="n">
        <v>2003927.92011921</v>
      </c>
      <c r="K56" s="0" t="n">
        <v>1943810.08251563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27183078.5296348</v>
      </c>
      <c r="C57" s="0" t="n">
        <v>26059470.020181</v>
      </c>
      <c r="D57" s="0" t="n">
        <v>27294557.8785049</v>
      </c>
      <c r="E57" s="0" t="n">
        <v>26164038.4460998</v>
      </c>
      <c r="F57" s="0" t="n">
        <v>19496763.8873123</v>
      </c>
      <c r="G57" s="0" t="n">
        <v>6562706.13286866</v>
      </c>
      <c r="H57" s="0" t="n">
        <v>19612164.0662299</v>
      </c>
      <c r="I57" s="0" t="n">
        <v>6551874.37986997</v>
      </c>
      <c r="J57" s="0" t="n">
        <v>2096614.91285169</v>
      </c>
      <c r="K57" s="0" t="n">
        <v>2033716.46546614</v>
      </c>
      <c r="L57" s="0" t="n">
        <v>4525724.95922341</v>
      </c>
      <c r="M57" s="0" t="n">
        <v>4269795.31027967</v>
      </c>
      <c r="N57" s="0" t="n">
        <v>4544285.19524712</v>
      </c>
      <c r="O57" s="0" t="n">
        <v>4287223.65750379</v>
      </c>
      <c r="P57" s="0" t="n">
        <v>349435.818808616</v>
      </c>
      <c r="Q57" s="0" t="n">
        <v>338952.744244357</v>
      </c>
    </row>
    <row r="58" customFormat="false" ht="12.8" hidden="false" customHeight="false" outlineLevel="0" collapsed="false">
      <c r="A58" s="0" t="n">
        <v>105</v>
      </c>
      <c r="B58" s="0" t="n">
        <v>27346594.6681981</v>
      </c>
      <c r="C58" s="0" t="n">
        <v>26215266.1436283</v>
      </c>
      <c r="D58" s="0" t="n">
        <v>27458870.8167318</v>
      </c>
      <c r="E58" s="0" t="n">
        <v>26320583.3016842</v>
      </c>
      <c r="F58" s="0" t="n">
        <v>19601282.5043605</v>
      </c>
      <c r="G58" s="0" t="n">
        <v>6613983.63926782</v>
      </c>
      <c r="H58" s="0" t="n">
        <v>19717444.0541013</v>
      </c>
      <c r="I58" s="0" t="n">
        <v>6603139.24758283</v>
      </c>
      <c r="J58" s="0" t="n">
        <v>2199645.83414212</v>
      </c>
      <c r="K58" s="0" t="n">
        <v>2133656.45911786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27556308.0524608</v>
      </c>
      <c r="C59" s="0" t="n">
        <v>26415686.8434078</v>
      </c>
      <c r="D59" s="0" t="n">
        <v>27673124.1734169</v>
      </c>
      <c r="E59" s="0" t="n">
        <v>26525345.8964067</v>
      </c>
      <c r="F59" s="0" t="n">
        <v>19718800.1366285</v>
      </c>
      <c r="G59" s="0" t="n">
        <v>6696886.7067793</v>
      </c>
      <c r="H59" s="0" t="n">
        <v>19835963.8779093</v>
      </c>
      <c r="I59" s="0" t="n">
        <v>6689382.0184974</v>
      </c>
      <c r="J59" s="0" t="n">
        <v>2276654.93595261</v>
      </c>
      <c r="K59" s="0" t="n">
        <v>2208355.28787403</v>
      </c>
      <c r="L59" s="0" t="n">
        <v>4586143.23118074</v>
      </c>
      <c r="M59" s="0" t="n">
        <v>4327002.15266595</v>
      </c>
      <c r="N59" s="0" t="n">
        <v>4605592.43976178</v>
      </c>
      <c r="O59" s="0" t="n">
        <v>4345265.56366281</v>
      </c>
      <c r="P59" s="0" t="n">
        <v>379442.489325435</v>
      </c>
      <c r="Q59" s="0" t="n">
        <v>368059.214645672</v>
      </c>
    </row>
    <row r="60" customFormat="false" ht="12.8" hidden="false" customHeight="false" outlineLevel="0" collapsed="false">
      <c r="A60" s="0" t="n">
        <v>107</v>
      </c>
      <c r="B60" s="0" t="n">
        <v>27687560.4595097</v>
      </c>
      <c r="C60" s="0" t="n">
        <v>26541032.258133</v>
      </c>
      <c r="D60" s="0" t="n">
        <v>27803649.6304961</v>
      </c>
      <c r="E60" s="0" t="n">
        <v>26650007.5918371</v>
      </c>
      <c r="F60" s="0" t="n">
        <v>19789640.4492311</v>
      </c>
      <c r="G60" s="0" t="n">
        <v>6751391.80890186</v>
      </c>
      <c r="H60" s="0" t="n">
        <v>19906132.261183</v>
      </c>
      <c r="I60" s="0" t="n">
        <v>6743875.33065404</v>
      </c>
      <c r="J60" s="0" t="n">
        <v>2312190.7609379</v>
      </c>
      <c r="K60" s="0" t="n">
        <v>2242825.03810976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27851681.4830719</v>
      </c>
      <c r="C61" s="0" t="n">
        <v>26697123.0489751</v>
      </c>
      <c r="D61" s="0" t="n">
        <v>27968520.9629276</v>
      </c>
      <c r="E61" s="0" t="n">
        <v>26806820.1411781</v>
      </c>
      <c r="F61" s="0" t="n">
        <v>19841330.7080663</v>
      </c>
      <c r="G61" s="0" t="n">
        <v>6855792.34090881</v>
      </c>
      <c r="H61" s="0" t="n">
        <v>19958016.0521295</v>
      </c>
      <c r="I61" s="0" t="n">
        <v>6848804.08904859</v>
      </c>
      <c r="J61" s="0" t="n">
        <v>2445506.64585616</v>
      </c>
      <c r="K61" s="0" t="n">
        <v>2372141.44648047</v>
      </c>
      <c r="L61" s="0" t="n">
        <v>4634094.96994395</v>
      </c>
      <c r="M61" s="0" t="n">
        <v>4372501.11725048</v>
      </c>
      <c r="N61" s="0" t="n">
        <v>4653550.94222915</v>
      </c>
      <c r="O61" s="0" t="n">
        <v>4390773.6992132</v>
      </c>
      <c r="P61" s="0" t="n">
        <v>407584.440976027</v>
      </c>
      <c r="Q61" s="0" t="n">
        <v>395356.907746746</v>
      </c>
    </row>
    <row r="62" customFormat="false" ht="12.8" hidden="false" customHeight="false" outlineLevel="0" collapsed="false">
      <c r="A62" s="0" t="n">
        <v>109</v>
      </c>
      <c r="B62" s="0" t="n">
        <v>27957814.7784864</v>
      </c>
      <c r="C62" s="0" t="n">
        <v>26797790.1760315</v>
      </c>
      <c r="D62" s="0" t="n">
        <v>28074339.9452535</v>
      </c>
      <c r="E62" s="0" t="n">
        <v>26907191.88099</v>
      </c>
      <c r="F62" s="0" t="n">
        <v>19900266.2019067</v>
      </c>
      <c r="G62" s="0" t="n">
        <v>6897523.97412479</v>
      </c>
      <c r="H62" s="0" t="n">
        <v>20016664.2155107</v>
      </c>
      <c r="I62" s="0" t="n">
        <v>6890527.6654793</v>
      </c>
      <c r="J62" s="0" t="n">
        <v>2534451.19482123</v>
      </c>
      <c r="K62" s="0" t="n">
        <v>2458417.65897659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28183810.9577646</v>
      </c>
      <c r="C63" s="0" t="n">
        <v>27013620.6102465</v>
      </c>
      <c r="D63" s="0" t="n">
        <v>28301667.336961</v>
      </c>
      <c r="E63" s="0" t="n">
        <v>27124290.5087372</v>
      </c>
      <c r="F63" s="0" t="n">
        <v>20104860.7035437</v>
      </c>
      <c r="G63" s="0" t="n">
        <v>6908759.90670283</v>
      </c>
      <c r="H63" s="0" t="n">
        <v>20222038.3834878</v>
      </c>
      <c r="I63" s="0" t="n">
        <v>6902252.12524935</v>
      </c>
      <c r="J63" s="0" t="n">
        <v>2579963.2627463</v>
      </c>
      <c r="K63" s="0" t="n">
        <v>2502564.36486392</v>
      </c>
      <c r="L63" s="0" t="n">
        <v>4690815.60912474</v>
      </c>
      <c r="M63" s="0" t="n">
        <v>4426649.18803659</v>
      </c>
      <c r="N63" s="0" t="n">
        <v>4710444.07774028</v>
      </c>
      <c r="O63" s="0" t="n">
        <v>4445086.51694131</v>
      </c>
      <c r="P63" s="0" t="n">
        <v>429993.877124384</v>
      </c>
      <c r="Q63" s="0" t="n">
        <v>417094.060810653</v>
      </c>
    </row>
    <row r="64" customFormat="false" ht="12.8" hidden="false" customHeight="false" outlineLevel="0" collapsed="false">
      <c r="A64" s="0" t="n">
        <v>111</v>
      </c>
      <c r="B64" s="0" t="n">
        <v>28344544.9707644</v>
      </c>
      <c r="C64" s="0" t="n">
        <v>27166241.0532317</v>
      </c>
      <c r="D64" s="0" t="n">
        <v>28463154.6065381</v>
      </c>
      <c r="E64" s="0" t="n">
        <v>27277619.6153565</v>
      </c>
      <c r="F64" s="0" t="n">
        <v>20228964.7837404</v>
      </c>
      <c r="G64" s="0" t="n">
        <v>6937276.2694913</v>
      </c>
      <c r="H64" s="0" t="n">
        <v>20346861.2479737</v>
      </c>
      <c r="I64" s="0" t="n">
        <v>6930758.36738279</v>
      </c>
      <c r="J64" s="0" t="n">
        <v>2606704.92168985</v>
      </c>
      <c r="K64" s="0" t="n">
        <v>2528503.77403916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28425401.4048385</v>
      </c>
      <c r="C65" s="0" t="n">
        <v>27243278.2963348</v>
      </c>
      <c r="D65" s="0" t="n">
        <v>28543812.2608603</v>
      </c>
      <c r="E65" s="0" t="n">
        <v>27354469.1435161</v>
      </c>
      <c r="F65" s="0" t="n">
        <v>20279737.1528192</v>
      </c>
      <c r="G65" s="0" t="n">
        <v>6963541.14351562</v>
      </c>
      <c r="H65" s="0" t="n">
        <v>20397455.9894801</v>
      </c>
      <c r="I65" s="0" t="n">
        <v>6957013.15403595</v>
      </c>
      <c r="J65" s="0" t="n">
        <v>2644454.81222112</v>
      </c>
      <c r="K65" s="0" t="n">
        <v>2565121.16785449</v>
      </c>
      <c r="L65" s="0" t="n">
        <v>4732180.41730683</v>
      </c>
      <c r="M65" s="0" t="n">
        <v>4466238.05939912</v>
      </c>
      <c r="N65" s="0" t="n">
        <v>4751901.27181033</v>
      </c>
      <c r="O65" s="0" t="n">
        <v>4484762.1567505</v>
      </c>
      <c r="P65" s="0" t="n">
        <v>440742.46870352</v>
      </c>
      <c r="Q65" s="0" t="n">
        <v>427520.194642415</v>
      </c>
    </row>
    <row r="66" customFormat="false" ht="12.8" hidden="false" customHeight="false" outlineLevel="0" collapsed="false">
      <c r="A66" s="0" t="n">
        <v>113</v>
      </c>
      <c r="B66" s="0" t="n">
        <v>28617054.1150662</v>
      </c>
      <c r="C66" s="0" t="n">
        <v>27425768.1848582</v>
      </c>
      <c r="D66" s="0" t="n">
        <v>28735271.7143028</v>
      </c>
      <c r="E66" s="0" t="n">
        <v>27536791.8058205</v>
      </c>
      <c r="F66" s="0" t="n">
        <v>20403674.5347189</v>
      </c>
      <c r="G66" s="0" t="n">
        <v>7022093.65013933</v>
      </c>
      <c r="H66" s="0" t="n">
        <v>20520762.5974681</v>
      </c>
      <c r="I66" s="0" t="n">
        <v>7016029.20835235</v>
      </c>
      <c r="J66" s="0" t="n">
        <v>2723991.73248431</v>
      </c>
      <c r="K66" s="0" t="n">
        <v>2642271.98050978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28719597.7796646</v>
      </c>
      <c r="C67" s="0" t="n">
        <v>27524227.6300222</v>
      </c>
      <c r="D67" s="0" t="n">
        <v>28840217.716055</v>
      </c>
      <c r="E67" s="0" t="n">
        <v>27637567.13171</v>
      </c>
      <c r="F67" s="0" t="n">
        <v>20490975.536118</v>
      </c>
      <c r="G67" s="0" t="n">
        <v>7033252.09390425</v>
      </c>
      <c r="H67" s="0" t="n">
        <v>20608517.0955378</v>
      </c>
      <c r="I67" s="0" t="n">
        <v>7029050.03617217</v>
      </c>
      <c r="J67" s="0" t="n">
        <v>2793026.71219271</v>
      </c>
      <c r="K67" s="0" t="n">
        <v>2709235.91082692</v>
      </c>
      <c r="L67" s="0" t="n">
        <v>4782266.8072756</v>
      </c>
      <c r="M67" s="0" t="n">
        <v>4514245.59731684</v>
      </c>
      <c r="N67" s="0" t="n">
        <v>4802368.6417389</v>
      </c>
      <c r="O67" s="0" t="n">
        <v>4533140.23246886</v>
      </c>
      <c r="P67" s="0" t="n">
        <v>465504.452032118</v>
      </c>
      <c r="Q67" s="0" t="n">
        <v>451539.318471154</v>
      </c>
    </row>
    <row r="68" customFormat="false" ht="12.8" hidden="false" customHeight="false" outlineLevel="0" collapsed="false">
      <c r="A68" s="0" t="n">
        <v>115</v>
      </c>
      <c r="B68" s="0" t="n">
        <v>28871110.5186009</v>
      </c>
      <c r="C68" s="0" t="n">
        <v>27668141.5874176</v>
      </c>
      <c r="D68" s="0" t="n">
        <v>28991551.8580468</v>
      </c>
      <c r="E68" s="0" t="n">
        <v>27781313.1412123</v>
      </c>
      <c r="F68" s="0" t="n">
        <v>20579796.4407986</v>
      </c>
      <c r="G68" s="0" t="n">
        <v>7088345.14661909</v>
      </c>
      <c r="H68" s="0" t="n">
        <v>20697176.5601603</v>
      </c>
      <c r="I68" s="0" t="n">
        <v>7084136.581052</v>
      </c>
      <c r="J68" s="0" t="n">
        <v>2847210.27565584</v>
      </c>
      <c r="K68" s="0" t="n">
        <v>2761793.96738616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29013222.160529</v>
      </c>
      <c r="C69" s="0" t="n">
        <v>27803393.7165418</v>
      </c>
      <c r="D69" s="0" t="n">
        <v>29137220.6258429</v>
      </c>
      <c r="E69" s="0" t="n">
        <v>27919938.3736827</v>
      </c>
      <c r="F69" s="0" t="n">
        <v>20655130.0408927</v>
      </c>
      <c r="G69" s="0" t="n">
        <v>7148263.67564908</v>
      </c>
      <c r="H69" s="0" t="n">
        <v>20772250.6203186</v>
      </c>
      <c r="I69" s="0" t="n">
        <v>7147687.75336408</v>
      </c>
      <c r="J69" s="0" t="n">
        <v>2918760.00036262</v>
      </c>
      <c r="K69" s="0" t="n">
        <v>2831197.20035174</v>
      </c>
      <c r="L69" s="0" t="n">
        <v>4830611.78572652</v>
      </c>
      <c r="M69" s="0" t="n">
        <v>4559926.74499856</v>
      </c>
      <c r="N69" s="0" t="n">
        <v>4851275.7320281</v>
      </c>
      <c r="O69" s="0" t="n">
        <v>4579348.84159356</v>
      </c>
      <c r="P69" s="0" t="n">
        <v>486460.000060437</v>
      </c>
      <c r="Q69" s="0" t="n">
        <v>471866.200058624</v>
      </c>
    </row>
    <row r="70" customFormat="false" ht="12.8" hidden="false" customHeight="false" outlineLevel="0" collapsed="false">
      <c r="A70" s="0" t="n">
        <v>117</v>
      </c>
      <c r="B70" s="0" t="n">
        <v>29123555.8833075</v>
      </c>
      <c r="C70" s="0" t="n">
        <v>27908165.1164209</v>
      </c>
      <c r="D70" s="0" t="n">
        <v>29246921.0342517</v>
      </c>
      <c r="E70" s="0" t="n">
        <v>28024115.758463</v>
      </c>
      <c r="F70" s="0" t="n">
        <v>20707272.440203</v>
      </c>
      <c r="G70" s="0" t="n">
        <v>7200892.67621793</v>
      </c>
      <c r="H70" s="0" t="n">
        <v>20823799.6438432</v>
      </c>
      <c r="I70" s="0" t="n">
        <v>7200316.1146198</v>
      </c>
      <c r="J70" s="0" t="n">
        <v>2994757.48074466</v>
      </c>
      <c r="K70" s="0" t="n">
        <v>2904914.75632232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29189647.3778616</v>
      </c>
      <c r="C71" s="0" t="n">
        <v>27972159.3576102</v>
      </c>
      <c r="D71" s="0" t="n">
        <v>29313007.1981676</v>
      </c>
      <c r="E71" s="0" t="n">
        <v>28088104.9771324</v>
      </c>
      <c r="F71" s="0" t="n">
        <v>20775904.4192596</v>
      </c>
      <c r="G71" s="0" t="n">
        <v>7196254.93835061</v>
      </c>
      <c r="H71" s="0" t="n">
        <v>20892427.1366791</v>
      </c>
      <c r="I71" s="0" t="n">
        <v>7195677.8404533</v>
      </c>
      <c r="J71" s="0" t="n">
        <v>3053403.55277721</v>
      </c>
      <c r="K71" s="0" t="n">
        <v>2961801.44619389</v>
      </c>
      <c r="L71" s="0" t="n">
        <v>4861617.85242246</v>
      </c>
      <c r="M71" s="0" t="n">
        <v>4589753.08135533</v>
      </c>
      <c r="N71" s="0" t="n">
        <v>4882175.58638029</v>
      </c>
      <c r="O71" s="0" t="n">
        <v>4609075.3539273</v>
      </c>
      <c r="P71" s="0" t="n">
        <v>508900.592129535</v>
      </c>
      <c r="Q71" s="0" t="n">
        <v>493633.574365649</v>
      </c>
    </row>
    <row r="72" customFormat="false" ht="12.8" hidden="false" customHeight="false" outlineLevel="0" collapsed="false">
      <c r="A72" s="0" t="n">
        <v>119</v>
      </c>
      <c r="B72" s="0" t="n">
        <v>29347722.4278242</v>
      </c>
      <c r="C72" s="0" t="n">
        <v>28123788.9522343</v>
      </c>
      <c r="D72" s="0" t="n">
        <v>29470551.457147</v>
      </c>
      <c r="E72" s="0" t="n">
        <v>28239240.1596988</v>
      </c>
      <c r="F72" s="0" t="n">
        <v>20915837.981543</v>
      </c>
      <c r="G72" s="0" t="n">
        <v>7207950.97069131</v>
      </c>
      <c r="H72" s="0" t="n">
        <v>21031721.1495098</v>
      </c>
      <c r="I72" s="0" t="n">
        <v>7207519.01018898</v>
      </c>
      <c r="J72" s="0" t="n">
        <v>3170610.13022855</v>
      </c>
      <c r="K72" s="0" t="n">
        <v>3075491.82632169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29553900.4280055</v>
      </c>
      <c r="C73" s="0" t="n">
        <v>28320432.4358481</v>
      </c>
      <c r="D73" s="0" t="n">
        <v>29677131.648251</v>
      </c>
      <c r="E73" s="0" t="n">
        <v>28436275.1867533</v>
      </c>
      <c r="F73" s="0" t="n">
        <v>21033647.6304496</v>
      </c>
      <c r="G73" s="0" t="n">
        <v>7286784.80539856</v>
      </c>
      <c r="H73" s="0" t="n">
        <v>21149490.8413372</v>
      </c>
      <c r="I73" s="0" t="n">
        <v>7286784.34541615</v>
      </c>
      <c r="J73" s="0" t="n">
        <v>3264499.62562626</v>
      </c>
      <c r="K73" s="0" t="n">
        <v>3166564.63685748</v>
      </c>
      <c r="L73" s="0" t="n">
        <v>4917876.15172538</v>
      </c>
      <c r="M73" s="0" t="n">
        <v>4642558.71390567</v>
      </c>
      <c r="N73" s="0" t="n">
        <v>4938415.64656673</v>
      </c>
      <c r="O73" s="0" t="n">
        <v>4661866.912207</v>
      </c>
      <c r="P73" s="0" t="n">
        <v>544083.270937711</v>
      </c>
      <c r="Q73" s="0" t="n">
        <v>527760.772809579</v>
      </c>
    </row>
    <row r="74" customFormat="false" ht="12.8" hidden="false" customHeight="false" outlineLevel="0" collapsed="false">
      <c r="A74" s="0" t="n">
        <v>121</v>
      </c>
      <c r="B74" s="0" t="n">
        <v>29680829.5968489</v>
      </c>
      <c r="C74" s="0" t="n">
        <v>28442602.8690805</v>
      </c>
      <c r="D74" s="0" t="n">
        <v>29802567.9940907</v>
      </c>
      <c r="E74" s="0" t="n">
        <v>28557042.3723278</v>
      </c>
      <c r="F74" s="0" t="n">
        <v>21092266.117148</v>
      </c>
      <c r="G74" s="0" t="n">
        <v>7350336.7519325</v>
      </c>
      <c r="H74" s="0" t="n">
        <v>21206706.08089</v>
      </c>
      <c r="I74" s="0" t="n">
        <v>7350336.29143777</v>
      </c>
      <c r="J74" s="0" t="n">
        <v>3342804.53795022</v>
      </c>
      <c r="K74" s="0" t="n">
        <v>3242520.40181172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29797894.2686988</v>
      </c>
      <c r="C75" s="0" t="n">
        <v>28554533.1129153</v>
      </c>
      <c r="D75" s="0" t="n">
        <v>29917846.0668229</v>
      </c>
      <c r="E75" s="0" t="n">
        <v>28667293.2179548</v>
      </c>
      <c r="F75" s="0" t="n">
        <v>21119665.4566203</v>
      </c>
      <c r="G75" s="0" t="n">
        <v>7434867.65629503</v>
      </c>
      <c r="H75" s="0" t="n">
        <v>21232426.0225769</v>
      </c>
      <c r="I75" s="0" t="n">
        <v>7434867.19537786</v>
      </c>
      <c r="J75" s="0" t="n">
        <v>3422664.95117707</v>
      </c>
      <c r="K75" s="0" t="n">
        <v>3319985.00264175</v>
      </c>
      <c r="L75" s="0" t="n">
        <v>4955419.14154567</v>
      </c>
      <c r="M75" s="0" t="n">
        <v>4677945.26401383</v>
      </c>
      <c r="N75" s="0" t="n">
        <v>4975412.06797111</v>
      </c>
      <c r="O75" s="0" t="n">
        <v>4696740.12971478</v>
      </c>
      <c r="P75" s="0" t="n">
        <v>570444.158529511</v>
      </c>
      <c r="Q75" s="0" t="n">
        <v>553330.833773626</v>
      </c>
    </row>
    <row r="76" customFormat="false" ht="12.8" hidden="false" customHeight="false" outlineLevel="0" collapsed="false">
      <c r="A76" s="0" t="n">
        <v>123</v>
      </c>
      <c r="B76" s="0" t="n">
        <v>29871071.5126097</v>
      </c>
      <c r="C76" s="0" t="n">
        <v>28625204.4347171</v>
      </c>
      <c r="D76" s="0" t="n">
        <v>29990659.5377095</v>
      </c>
      <c r="E76" s="0" t="n">
        <v>28737622.6021429</v>
      </c>
      <c r="F76" s="0" t="n">
        <v>21166228.4860798</v>
      </c>
      <c r="G76" s="0" t="n">
        <v>7458975.9486373</v>
      </c>
      <c r="H76" s="0" t="n">
        <v>21278647.1151226</v>
      </c>
      <c r="I76" s="0" t="n">
        <v>7458975.48702028</v>
      </c>
      <c r="J76" s="0" t="n">
        <v>3499054.60284526</v>
      </c>
      <c r="K76" s="0" t="n">
        <v>3394082.9647599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29994150.4856705</v>
      </c>
      <c r="C77" s="0" t="n">
        <v>28742056.0305518</v>
      </c>
      <c r="D77" s="0" t="n">
        <v>30112602.7122976</v>
      </c>
      <c r="E77" s="0" t="n">
        <v>28853406.5555969</v>
      </c>
      <c r="F77" s="0" t="n">
        <v>21225578.4110333</v>
      </c>
      <c r="G77" s="0" t="n">
        <v>7516477.61951855</v>
      </c>
      <c r="H77" s="0" t="n">
        <v>21336929.3983919</v>
      </c>
      <c r="I77" s="0" t="n">
        <v>7516477.15720502</v>
      </c>
      <c r="J77" s="0" t="n">
        <v>3576300.45002908</v>
      </c>
      <c r="K77" s="0" t="n">
        <v>3469011.43652821</v>
      </c>
      <c r="L77" s="0" t="n">
        <v>4987796.02220946</v>
      </c>
      <c r="M77" s="0" t="n">
        <v>4709007.7524003</v>
      </c>
      <c r="N77" s="0" t="n">
        <v>5007539.02310399</v>
      </c>
      <c r="O77" s="0" t="n">
        <v>4727567.43819842</v>
      </c>
      <c r="P77" s="0" t="n">
        <v>596050.075004847</v>
      </c>
      <c r="Q77" s="0" t="n">
        <v>578168.572754701</v>
      </c>
    </row>
    <row r="78" customFormat="false" ht="12.8" hidden="false" customHeight="false" outlineLevel="0" collapsed="false">
      <c r="A78" s="0" t="n">
        <v>125</v>
      </c>
      <c r="B78" s="0" t="n">
        <v>30082042.3374452</v>
      </c>
      <c r="C78" s="0" t="n">
        <v>28825583.1845863</v>
      </c>
      <c r="D78" s="0" t="n">
        <v>30199177.4338052</v>
      </c>
      <c r="E78" s="0" t="n">
        <v>28935694.3225262</v>
      </c>
      <c r="F78" s="0" t="n">
        <v>21272551.6875149</v>
      </c>
      <c r="G78" s="0" t="n">
        <v>7553031.49707142</v>
      </c>
      <c r="H78" s="0" t="n">
        <v>21382663.2882774</v>
      </c>
      <c r="I78" s="0" t="n">
        <v>7553031.03424882</v>
      </c>
      <c r="J78" s="0" t="n">
        <v>3645823.64638092</v>
      </c>
      <c r="K78" s="0" t="n">
        <v>3536448.93698949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30179285.1413462</v>
      </c>
      <c r="C79" s="0" t="n">
        <v>28920167.3371092</v>
      </c>
      <c r="D79" s="0" t="n">
        <v>30295757.8315369</v>
      </c>
      <c r="E79" s="0" t="n">
        <v>29029655.8170025</v>
      </c>
      <c r="F79" s="0" t="n">
        <v>21398010.1340842</v>
      </c>
      <c r="G79" s="0" t="n">
        <v>7522157.20302498</v>
      </c>
      <c r="H79" s="0" t="n">
        <v>21507499.0848503</v>
      </c>
      <c r="I79" s="0" t="n">
        <v>7522156.73215227</v>
      </c>
      <c r="J79" s="0" t="n">
        <v>3759533.35168998</v>
      </c>
      <c r="K79" s="0" t="n">
        <v>3646747.35113928</v>
      </c>
      <c r="L79" s="0" t="n">
        <v>5018502.02651965</v>
      </c>
      <c r="M79" s="0" t="n">
        <v>4738596.99202687</v>
      </c>
      <c r="N79" s="0" t="n">
        <v>5037914.87756457</v>
      </c>
      <c r="O79" s="0" t="n">
        <v>4756846.33950511</v>
      </c>
      <c r="P79" s="0" t="n">
        <v>626588.89194833</v>
      </c>
      <c r="Q79" s="0" t="n">
        <v>607791.22518988</v>
      </c>
    </row>
    <row r="80" customFormat="false" ht="12.8" hidden="false" customHeight="false" outlineLevel="0" collapsed="false">
      <c r="A80" s="0" t="n">
        <v>127</v>
      </c>
      <c r="B80" s="0" t="n">
        <v>30239285.7014428</v>
      </c>
      <c r="C80" s="0" t="n">
        <v>28977972.3720622</v>
      </c>
      <c r="D80" s="0" t="n">
        <v>30356082.9701572</v>
      </c>
      <c r="E80" s="0" t="n">
        <v>29087765.7557384</v>
      </c>
      <c r="F80" s="0" t="n">
        <v>21452384.3774949</v>
      </c>
      <c r="G80" s="0" t="n">
        <v>7525587.99456734</v>
      </c>
      <c r="H80" s="0" t="n">
        <v>21562178.2327529</v>
      </c>
      <c r="I80" s="0" t="n">
        <v>7525587.52298554</v>
      </c>
      <c r="J80" s="0" t="n">
        <v>3785448.75848863</v>
      </c>
      <c r="K80" s="0" t="n">
        <v>3671885.29573397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30383614.9327316</v>
      </c>
      <c r="C81" s="0" t="n">
        <v>29116808.2275236</v>
      </c>
      <c r="D81" s="0" t="n">
        <v>30499168.7619707</v>
      </c>
      <c r="E81" s="0" t="n">
        <v>29225433.0454921</v>
      </c>
      <c r="F81" s="0" t="n">
        <v>21546106.3486215</v>
      </c>
      <c r="G81" s="0" t="n">
        <v>7570701.87890207</v>
      </c>
      <c r="H81" s="0" t="n">
        <v>21654731.6327692</v>
      </c>
      <c r="I81" s="0" t="n">
        <v>7570701.41272287</v>
      </c>
      <c r="J81" s="0" t="n">
        <v>3884494.32416566</v>
      </c>
      <c r="K81" s="0" t="n">
        <v>3767959.49444069</v>
      </c>
      <c r="L81" s="0" t="n">
        <v>5052420.2380616</v>
      </c>
      <c r="M81" s="0" t="n">
        <v>4771128.44172632</v>
      </c>
      <c r="N81" s="0" t="n">
        <v>5071679.95755956</v>
      </c>
      <c r="O81" s="0" t="n">
        <v>4789233.8493587</v>
      </c>
      <c r="P81" s="0" t="n">
        <v>647415.720694277</v>
      </c>
      <c r="Q81" s="0" t="n">
        <v>627993.249073449</v>
      </c>
    </row>
    <row r="82" customFormat="false" ht="12.8" hidden="false" customHeight="false" outlineLevel="0" collapsed="false">
      <c r="A82" s="0" t="n">
        <v>129</v>
      </c>
      <c r="B82" s="0" t="n">
        <v>30557696.8815118</v>
      </c>
      <c r="C82" s="0" t="n">
        <v>29282777.8539668</v>
      </c>
      <c r="D82" s="0" t="n">
        <v>30672909.8867184</v>
      </c>
      <c r="E82" s="0" t="n">
        <v>29391082.3933104</v>
      </c>
      <c r="F82" s="0" t="n">
        <v>21620944.8192833</v>
      </c>
      <c r="G82" s="0" t="n">
        <v>7661833.03468348</v>
      </c>
      <c r="H82" s="0" t="n">
        <v>21729249.8253137</v>
      </c>
      <c r="I82" s="0" t="n">
        <v>7661832.5679967</v>
      </c>
      <c r="J82" s="0" t="n">
        <v>3980505.00621706</v>
      </c>
      <c r="K82" s="0" t="n">
        <v>3861089.85603055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30727098.657089</v>
      </c>
      <c r="C83" s="0" t="n">
        <v>29445505.6209329</v>
      </c>
      <c r="D83" s="0" t="n">
        <v>30841008.0362028</v>
      </c>
      <c r="E83" s="0" t="n">
        <v>29552583.0492376</v>
      </c>
      <c r="F83" s="0" t="n">
        <v>21758037.0793153</v>
      </c>
      <c r="G83" s="0" t="n">
        <v>7687468.54161751</v>
      </c>
      <c r="H83" s="0" t="n">
        <v>21865114.9771688</v>
      </c>
      <c r="I83" s="0" t="n">
        <v>7687468.07206886</v>
      </c>
      <c r="J83" s="0" t="n">
        <v>4062014.39192981</v>
      </c>
      <c r="K83" s="0" t="n">
        <v>3940153.96017192</v>
      </c>
      <c r="L83" s="0" t="n">
        <v>5109391.05775713</v>
      </c>
      <c r="M83" s="0" t="n">
        <v>4825415.04684527</v>
      </c>
      <c r="N83" s="0" t="n">
        <v>5128376.41738563</v>
      </c>
      <c r="O83" s="0" t="n">
        <v>4843262.91995319</v>
      </c>
      <c r="P83" s="0" t="n">
        <v>677002.398654968</v>
      </c>
      <c r="Q83" s="0" t="n">
        <v>656692.326695319</v>
      </c>
    </row>
    <row r="84" customFormat="false" ht="12.8" hidden="false" customHeight="false" outlineLevel="0" collapsed="false">
      <c r="A84" s="0" t="n">
        <v>131</v>
      </c>
      <c r="B84" s="0" t="n">
        <v>30875944.2874384</v>
      </c>
      <c r="C84" s="0" t="n">
        <v>29588481.3970684</v>
      </c>
      <c r="D84" s="0" t="n">
        <v>30989978.9042475</v>
      </c>
      <c r="E84" s="0" t="n">
        <v>29695676.9437228</v>
      </c>
      <c r="F84" s="0" t="n">
        <v>21885733.8744404</v>
      </c>
      <c r="G84" s="0" t="n">
        <v>7702747.52262806</v>
      </c>
      <c r="H84" s="0" t="n">
        <v>21992929.8913448</v>
      </c>
      <c r="I84" s="0" t="n">
        <v>7702747.05237806</v>
      </c>
      <c r="J84" s="0" t="n">
        <v>4135841.66350045</v>
      </c>
      <c r="K84" s="0" t="n">
        <v>4011766.41359543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30958350.4487736</v>
      </c>
      <c r="C85" s="0" t="n">
        <v>29667265.7179949</v>
      </c>
      <c r="D85" s="0" t="n">
        <v>31072537.9671091</v>
      </c>
      <c r="E85" s="0" t="n">
        <v>29774604.6740817</v>
      </c>
      <c r="F85" s="0" t="n">
        <v>21931438.0106932</v>
      </c>
      <c r="G85" s="0" t="n">
        <v>7735827.70730174</v>
      </c>
      <c r="H85" s="0" t="n">
        <v>22038777.4364446</v>
      </c>
      <c r="I85" s="0" t="n">
        <v>7735827.23763714</v>
      </c>
      <c r="J85" s="0" t="n">
        <v>4183358.45064767</v>
      </c>
      <c r="K85" s="0" t="n">
        <v>4057857.69712824</v>
      </c>
      <c r="L85" s="0" t="n">
        <v>5148876.60892711</v>
      </c>
      <c r="M85" s="0" t="n">
        <v>4863374.68875473</v>
      </c>
      <c r="N85" s="0" t="n">
        <v>5167908.33872974</v>
      </c>
      <c r="O85" s="0" t="n">
        <v>4881266.15469899</v>
      </c>
      <c r="P85" s="0" t="n">
        <v>697226.408441278</v>
      </c>
      <c r="Q85" s="0" t="n">
        <v>676309.61618804</v>
      </c>
    </row>
    <row r="86" customFormat="false" ht="12.8" hidden="false" customHeight="false" outlineLevel="0" collapsed="false">
      <c r="A86" s="0" t="n">
        <v>133</v>
      </c>
      <c r="B86" s="0" t="n">
        <v>31047193.4048862</v>
      </c>
      <c r="C86" s="0" t="n">
        <v>29752927.2185648</v>
      </c>
      <c r="D86" s="0" t="n">
        <v>31159807.3859412</v>
      </c>
      <c r="E86" s="0" t="n">
        <v>29858787.052503</v>
      </c>
      <c r="F86" s="0" t="n">
        <v>21951692.4146332</v>
      </c>
      <c r="G86" s="0" t="n">
        <v>7801234.80393164</v>
      </c>
      <c r="H86" s="0" t="n">
        <v>22057552.7187416</v>
      </c>
      <c r="I86" s="0" t="n">
        <v>7801234.33376137</v>
      </c>
      <c r="J86" s="0" t="n">
        <v>4257221.02646511</v>
      </c>
      <c r="K86" s="0" t="n">
        <v>4129504.39567116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31098188.1517731</v>
      </c>
      <c r="C87" s="0" t="n">
        <v>29803674.0168732</v>
      </c>
      <c r="D87" s="0" t="n">
        <v>31210870.2281209</v>
      </c>
      <c r="E87" s="0" t="n">
        <v>29909597.9588541</v>
      </c>
      <c r="F87" s="0" t="n">
        <v>22007995.376269</v>
      </c>
      <c r="G87" s="0" t="n">
        <v>7795678.64060417</v>
      </c>
      <c r="H87" s="0" t="n">
        <v>22113919.7888341</v>
      </c>
      <c r="I87" s="0" t="n">
        <v>7795678.17001992</v>
      </c>
      <c r="J87" s="0" t="n">
        <v>4377419.46175421</v>
      </c>
      <c r="K87" s="0" t="n">
        <v>4246096.87790158</v>
      </c>
      <c r="L87" s="0" t="n">
        <v>5171875.87259081</v>
      </c>
      <c r="M87" s="0" t="n">
        <v>4885915.56158656</v>
      </c>
      <c r="N87" s="0" t="n">
        <v>5190656.71336756</v>
      </c>
      <c r="O87" s="0" t="n">
        <v>4903571.2455159</v>
      </c>
      <c r="P87" s="0" t="n">
        <v>729569.910292368</v>
      </c>
      <c r="Q87" s="0" t="n">
        <v>707682.812983597</v>
      </c>
    </row>
    <row r="88" customFormat="false" ht="12.8" hidden="false" customHeight="false" outlineLevel="0" collapsed="false">
      <c r="A88" s="0" t="n">
        <v>135</v>
      </c>
      <c r="B88" s="0" t="n">
        <v>31239048.682421</v>
      </c>
      <c r="C88" s="0" t="n">
        <v>29939241.2996229</v>
      </c>
      <c r="D88" s="0" t="n">
        <v>31351660.1449297</v>
      </c>
      <c r="E88" s="0" t="n">
        <v>30045098.8687291</v>
      </c>
      <c r="F88" s="0" t="n">
        <v>22132354.8124268</v>
      </c>
      <c r="G88" s="0" t="n">
        <v>7806886.4871961</v>
      </c>
      <c r="H88" s="0" t="n">
        <v>22238212.8528144</v>
      </c>
      <c r="I88" s="0" t="n">
        <v>7806886.01591461</v>
      </c>
      <c r="J88" s="0" t="n">
        <v>4456206.08300272</v>
      </c>
      <c r="K88" s="0" t="n">
        <v>4322519.90051264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31414619.1188921</v>
      </c>
      <c r="C89" s="0" t="n">
        <v>30108025.9403591</v>
      </c>
      <c r="D89" s="0" t="n">
        <v>31527063.72414</v>
      </c>
      <c r="E89" s="0" t="n">
        <v>30213726.9504679</v>
      </c>
      <c r="F89" s="0" t="n">
        <v>22268207.6461703</v>
      </c>
      <c r="G89" s="0" t="n">
        <v>7839818.29418888</v>
      </c>
      <c r="H89" s="0" t="n">
        <v>22373909.1282544</v>
      </c>
      <c r="I89" s="0" t="n">
        <v>7839817.82221352</v>
      </c>
      <c r="J89" s="0" t="n">
        <v>4547903.60363613</v>
      </c>
      <c r="K89" s="0" t="n">
        <v>4411466.49552705</v>
      </c>
      <c r="L89" s="0" t="n">
        <v>5225468.48713071</v>
      </c>
      <c r="M89" s="0" t="n">
        <v>4937423.75158442</v>
      </c>
      <c r="N89" s="0" t="n">
        <v>5244209.80097978</v>
      </c>
      <c r="O89" s="0" t="n">
        <v>4955042.26246172</v>
      </c>
      <c r="P89" s="0" t="n">
        <v>757983.933939356</v>
      </c>
      <c r="Q89" s="0" t="n">
        <v>735244.415921175</v>
      </c>
    </row>
    <row r="90" customFormat="false" ht="12.8" hidden="false" customHeight="false" outlineLevel="0" collapsed="false">
      <c r="A90" s="0" t="n">
        <v>137</v>
      </c>
      <c r="B90" s="0" t="n">
        <v>31559977.09893</v>
      </c>
      <c r="C90" s="0" t="n">
        <v>30247818.3646631</v>
      </c>
      <c r="D90" s="0" t="n">
        <v>31671443.1048372</v>
      </c>
      <c r="E90" s="0" t="n">
        <v>30352599.0830136</v>
      </c>
      <c r="F90" s="0" t="n">
        <v>22377921.6475455</v>
      </c>
      <c r="G90" s="0" t="n">
        <v>7869896.71711765</v>
      </c>
      <c r="H90" s="0" t="n">
        <v>22482702.8357608</v>
      </c>
      <c r="I90" s="0" t="n">
        <v>7869896.24725278</v>
      </c>
      <c r="J90" s="0" t="n">
        <v>4636050.30581885</v>
      </c>
      <c r="K90" s="0" t="n">
        <v>4496968.79664429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31598249.9289976</v>
      </c>
      <c r="C91" s="0" t="n">
        <v>30285817.9874258</v>
      </c>
      <c r="D91" s="0" t="n">
        <v>31707736.3582006</v>
      </c>
      <c r="E91" s="0" t="n">
        <v>30388737.905996</v>
      </c>
      <c r="F91" s="0" t="n">
        <v>22391785.9889988</v>
      </c>
      <c r="G91" s="0" t="n">
        <v>7894031.99842701</v>
      </c>
      <c r="H91" s="0" t="n">
        <v>22494706.377842</v>
      </c>
      <c r="I91" s="0" t="n">
        <v>7894031.52815398</v>
      </c>
      <c r="J91" s="0" t="n">
        <v>4773772.93794089</v>
      </c>
      <c r="K91" s="0" t="n">
        <v>4630559.74980266</v>
      </c>
      <c r="L91" s="0" t="n">
        <v>5256460.48541834</v>
      </c>
      <c r="M91" s="0" t="n">
        <v>4967881.30550478</v>
      </c>
      <c r="N91" s="0" t="n">
        <v>5274708.6979308</v>
      </c>
      <c r="O91" s="0" t="n">
        <v>4985036.81035649</v>
      </c>
      <c r="P91" s="0" t="n">
        <v>795628.822990148</v>
      </c>
      <c r="Q91" s="0" t="n">
        <v>771759.958300444</v>
      </c>
    </row>
    <row r="92" customFormat="false" ht="12.8" hidden="false" customHeight="false" outlineLevel="0" collapsed="false">
      <c r="A92" s="0" t="n">
        <v>139</v>
      </c>
      <c r="B92" s="0" t="n">
        <v>31775091.7640149</v>
      </c>
      <c r="C92" s="0" t="n">
        <v>30455157.5789</v>
      </c>
      <c r="D92" s="0" t="n">
        <v>31883472.3595727</v>
      </c>
      <c r="E92" s="0" t="n">
        <v>30557038.0177759</v>
      </c>
      <c r="F92" s="0" t="n">
        <v>22493638.7371905</v>
      </c>
      <c r="G92" s="0" t="n">
        <v>7961518.84170953</v>
      </c>
      <c r="H92" s="0" t="n">
        <v>22595519.6503876</v>
      </c>
      <c r="I92" s="0" t="n">
        <v>7961518.36738828</v>
      </c>
      <c r="J92" s="0" t="n">
        <v>4907450.68372504</v>
      </c>
      <c r="K92" s="0" t="n">
        <v>4760227.16321329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31958279.4793918</v>
      </c>
      <c r="C93" s="0" t="n">
        <v>30631686.3882543</v>
      </c>
      <c r="D93" s="0" t="n">
        <v>32066077.7736006</v>
      </c>
      <c r="E93" s="0" t="n">
        <v>30733018.3785923</v>
      </c>
      <c r="F93" s="0" t="n">
        <v>22633877.3155397</v>
      </c>
      <c r="G93" s="0" t="n">
        <v>7997809.07271454</v>
      </c>
      <c r="H93" s="0" t="n">
        <v>22735209.7823775</v>
      </c>
      <c r="I93" s="0" t="n">
        <v>7997808.59621479</v>
      </c>
      <c r="J93" s="0" t="n">
        <v>5013323.90360842</v>
      </c>
      <c r="K93" s="0" t="n">
        <v>4862924.18650017</v>
      </c>
      <c r="L93" s="0" t="n">
        <v>5317130.02465352</v>
      </c>
      <c r="M93" s="0" t="n">
        <v>5026180.0808638</v>
      </c>
      <c r="N93" s="0" t="n">
        <v>5335096.68960708</v>
      </c>
      <c r="O93" s="0" t="n">
        <v>5043070.93746534</v>
      </c>
      <c r="P93" s="0" t="n">
        <v>835553.983934737</v>
      </c>
      <c r="Q93" s="0" t="n">
        <v>810487.364416695</v>
      </c>
    </row>
    <row r="94" customFormat="false" ht="12.8" hidden="false" customHeight="false" outlineLevel="0" collapsed="false">
      <c r="A94" s="0" t="n">
        <v>141</v>
      </c>
      <c r="B94" s="0" t="n">
        <v>32036932.4673664</v>
      </c>
      <c r="C94" s="0" t="n">
        <v>30707228.1551285</v>
      </c>
      <c r="D94" s="0" t="n">
        <v>32143404.3195903</v>
      </c>
      <c r="E94" s="0" t="n">
        <v>30807313.3539788</v>
      </c>
      <c r="F94" s="0" t="n">
        <v>22650642.4857082</v>
      </c>
      <c r="G94" s="0" t="n">
        <v>8056585.66942027</v>
      </c>
      <c r="H94" s="0" t="n">
        <v>22750728.1615601</v>
      </c>
      <c r="I94" s="0" t="n">
        <v>8056585.1924187</v>
      </c>
      <c r="J94" s="0" t="n">
        <v>5110801.30487849</v>
      </c>
      <c r="K94" s="0" t="n">
        <v>4957477.26573213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32137175.2908804</v>
      </c>
      <c r="C95" s="0" t="n">
        <v>30803348.1496928</v>
      </c>
      <c r="D95" s="0" t="n">
        <v>32243573.8017161</v>
      </c>
      <c r="E95" s="0" t="n">
        <v>30903364.5382717</v>
      </c>
      <c r="F95" s="0" t="n">
        <v>22730596.8703108</v>
      </c>
      <c r="G95" s="0" t="n">
        <v>8072751.27938197</v>
      </c>
      <c r="H95" s="0" t="n">
        <v>22830613.6537405</v>
      </c>
      <c r="I95" s="0" t="n">
        <v>8072750.88453116</v>
      </c>
      <c r="J95" s="0" t="n">
        <v>5168513.27013154</v>
      </c>
      <c r="K95" s="0" t="n">
        <v>5013457.87202759</v>
      </c>
      <c r="L95" s="0" t="n">
        <v>5345766.44395346</v>
      </c>
      <c r="M95" s="0" t="n">
        <v>5053435.14461958</v>
      </c>
      <c r="N95" s="0" t="n">
        <v>5363499.84618376</v>
      </c>
      <c r="O95" s="0" t="n">
        <v>5070106.75654439</v>
      </c>
      <c r="P95" s="0" t="n">
        <v>861418.878355257</v>
      </c>
      <c r="Q95" s="0" t="n">
        <v>835576.312004599</v>
      </c>
    </row>
    <row r="96" customFormat="false" ht="12.8" hidden="false" customHeight="false" outlineLevel="0" collapsed="false">
      <c r="A96" s="0" t="n">
        <v>143</v>
      </c>
      <c r="B96" s="0" t="n">
        <v>32233454.351102</v>
      </c>
      <c r="C96" s="0" t="n">
        <v>30896506.2160125</v>
      </c>
      <c r="D96" s="0" t="n">
        <v>32338911.1939964</v>
      </c>
      <c r="E96" s="0" t="n">
        <v>30995637.4393347</v>
      </c>
      <c r="F96" s="0" t="n">
        <v>22845696.7709684</v>
      </c>
      <c r="G96" s="0" t="n">
        <v>8050809.44504405</v>
      </c>
      <c r="H96" s="0" t="n">
        <v>22944828.3983098</v>
      </c>
      <c r="I96" s="0" t="n">
        <v>8050809.04102491</v>
      </c>
      <c r="J96" s="0" t="n">
        <v>5236103.58374003</v>
      </c>
      <c r="K96" s="0" t="n">
        <v>5079020.47622783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32317459.8426836</v>
      </c>
      <c r="C97" s="0" t="n">
        <v>30977695.8237867</v>
      </c>
      <c r="D97" s="0" t="n">
        <v>32422577.8251875</v>
      </c>
      <c r="E97" s="0" t="n">
        <v>31076508.5210707</v>
      </c>
      <c r="F97" s="0" t="n">
        <v>22939694.5932064</v>
      </c>
      <c r="G97" s="0" t="n">
        <v>8038001.23058035</v>
      </c>
      <c r="H97" s="0" t="n">
        <v>23038507.7050468</v>
      </c>
      <c r="I97" s="0" t="n">
        <v>8038000.81602395</v>
      </c>
      <c r="J97" s="0" t="n">
        <v>5284423.43655475</v>
      </c>
      <c r="K97" s="0" t="n">
        <v>5125890.73345811</v>
      </c>
      <c r="L97" s="0" t="n">
        <v>5379232.46851722</v>
      </c>
      <c r="M97" s="0" t="n">
        <v>5086481.27828581</v>
      </c>
      <c r="N97" s="0" t="n">
        <v>5396752.45030516</v>
      </c>
      <c r="O97" s="0" t="n">
        <v>5102953.22694875</v>
      </c>
      <c r="P97" s="0" t="n">
        <v>880737.239425792</v>
      </c>
      <c r="Q97" s="0" t="n">
        <v>854315.122243018</v>
      </c>
    </row>
    <row r="98" customFormat="false" ht="12.8" hidden="false" customHeight="false" outlineLevel="0" collapsed="false">
      <c r="A98" s="0" t="n">
        <v>145</v>
      </c>
      <c r="B98" s="0" t="n">
        <v>32479469.2091248</v>
      </c>
      <c r="C98" s="0" t="n">
        <v>31133758.2841785</v>
      </c>
      <c r="D98" s="0" t="n">
        <v>32583344.8221181</v>
      </c>
      <c r="E98" s="0" t="n">
        <v>31231403.1559544</v>
      </c>
      <c r="F98" s="0" t="n">
        <v>23102388.6882349</v>
      </c>
      <c r="G98" s="0" t="n">
        <v>8031369.59594363</v>
      </c>
      <c r="H98" s="0" t="n">
        <v>23200033.974999</v>
      </c>
      <c r="I98" s="0" t="n">
        <v>8031369.18095539</v>
      </c>
      <c r="J98" s="0" t="n">
        <v>5378659.91815103</v>
      </c>
      <c r="K98" s="0" t="n">
        <v>5217300.1206065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32701419.4917145</v>
      </c>
      <c r="C99" s="0" t="n">
        <v>31346727.4929783</v>
      </c>
      <c r="D99" s="0" t="n">
        <v>32805506.7473224</v>
      </c>
      <c r="E99" s="0" t="n">
        <v>31444572.037504</v>
      </c>
      <c r="F99" s="0" t="n">
        <v>23323684.0126882</v>
      </c>
      <c r="G99" s="0" t="n">
        <v>8023043.48029014</v>
      </c>
      <c r="H99" s="0" t="n">
        <v>23421528.9725531</v>
      </c>
      <c r="I99" s="0" t="n">
        <v>8023043.06495096</v>
      </c>
      <c r="J99" s="0" t="n">
        <v>5514827.03249562</v>
      </c>
      <c r="K99" s="0" t="n">
        <v>5349382.22152076</v>
      </c>
      <c r="L99" s="0" t="n">
        <v>5444677.02984534</v>
      </c>
      <c r="M99" s="0" t="n">
        <v>5149204.03055362</v>
      </c>
      <c r="N99" s="0" t="n">
        <v>5462025.3533428</v>
      </c>
      <c r="O99" s="0" t="n">
        <v>5165515.13863001</v>
      </c>
      <c r="P99" s="0" t="n">
        <v>919137.838749271</v>
      </c>
      <c r="Q99" s="0" t="n">
        <v>891563.703586792</v>
      </c>
    </row>
    <row r="100" customFormat="false" ht="12.8" hidden="false" customHeight="false" outlineLevel="0" collapsed="false">
      <c r="A100" s="0" t="n">
        <v>147</v>
      </c>
      <c r="B100" s="0" t="n">
        <v>32800868.934409</v>
      </c>
      <c r="C100" s="0" t="n">
        <v>31440319.0046752</v>
      </c>
      <c r="D100" s="0" t="n">
        <v>32903040.7072384</v>
      </c>
      <c r="E100" s="0" t="n">
        <v>31536362.9990418</v>
      </c>
      <c r="F100" s="0" t="n">
        <v>23365979.9396131</v>
      </c>
      <c r="G100" s="0" t="n">
        <v>8074339.06506214</v>
      </c>
      <c r="H100" s="0" t="n">
        <v>23462024.3499198</v>
      </c>
      <c r="I100" s="0" t="n">
        <v>8074338.64912196</v>
      </c>
      <c r="J100" s="0" t="n">
        <v>5551664.99991146</v>
      </c>
      <c r="K100" s="0" t="n">
        <v>5385115.04991411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32887331.0274784</v>
      </c>
      <c r="C101" s="0" t="n">
        <v>31523567.8198909</v>
      </c>
      <c r="D101" s="0" t="n">
        <v>32988713.8698</v>
      </c>
      <c r="E101" s="0" t="n">
        <v>31618869.1579206</v>
      </c>
      <c r="F101" s="0" t="n">
        <v>23439224.3338189</v>
      </c>
      <c r="G101" s="0" t="n">
        <v>8084343.48607203</v>
      </c>
      <c r="H101" s="0" t="n">
        <v>23534526.0883868</v>
      </c>
      <c r="I101" s="0" t="n">
        <v>8084343.0695338</v>
      </c>
      <c r="J101" s="0" t="n">
        <v>5692918.77509951</v>
      </c>
      <c r="K101" s="0" t="n">
        <v>5522131.21184652</v>
      </c>
      <c r="L101" s="0" t="n">
        <v>5475096.976463</v>
      </c>
      <c r="M101" s="0" t="n">
        <v>5178391.77234924</v>
      </c>
      <c r="N101" s="0" t="n">
        <v>5491994.37682287</v>
      </c>
      <c r="O101" s="0" t="n">
        <v>5194278.51248663</v>
      </c>
      <c r="P101" s="0" t="n">
        <v>948819.795849918</v>
      </c>
      <c r="Q101" s="0" t="n">
        <v>920355.20197442</v>
      </c>
    </row>
    <row r="102" customFormat="false" ht="12.8" hidden="false" customHeight="false" outlineLevel="0" collapsed="false">
      <c r="A102" s="0" t="n">
        <v>149</v>
      </c>
      <c r="B102" s="0" t="n">
        <v>33024451.4691321</v>
      </c>
      <c r="C102" s="0" t="n">
        <v>31655182.9124487</v>
      </c>
      <c r="D102" s="0" t="n">
        <v>33125325.1377272</v>
      </c>
      <c r="E102" s="0" t="n">
        <v>31750005.4183292</v>
      </c>
      <c r="F102" s="0" t="n">
        <v>23552660.7534602</v>
      </c>
      <c r="G102" s="0" t="n">
        <v>8102522.15898851</v>
      </c>
      <c r="H102" s="0" t="n">
        <v>23647483.6763082</v>
      </c>
      <c r="I102" s="0" t="n">
        <v>8102521.74202105</v>
      </c>
      <c r="J102" s="0" t="n">
        <v>5793034.00038018</v>
      </c>
      <c r="K102" s="0" t="n">
        <v>5619242.98036877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33144763.8206559</v>
      </c>
      <c r="C103" s="0" t="n">
        <v>31770723.8526778</v>
      </c>
      <c r="D103" s="0" t="n">
        <v>33244605.5177227</v>
      </c>
      <c r="E103" s="0" t="n">
        <v>31864576.3063711</v>
      </c>
      <c r="F103" s="0" t="n">
        <v>23688781.2496778</v>
      </c>
      <c r="G103" s="0" t="n">
        <v>8081942.60300009</v>
      </c>
      <c r="H103" s="0" t="n">
        <v>23782634.1323929</v>
      </c>
      <c r="I103" s="0" t="n">
        <v>8081942.17397821</v>
      </c>
      <c r="J103" s="0" t="n">
        <v>5838762.61827297</v>
      </c>
      <c r="K103" s="0" t="n">
        <v>5663599.73972478</v>
      </c>
      <c r="L103" s="0" t="n">
        <v>5517537.19353712</v>
      </c>
      <c r="M103" s="0" t="n">
        <v>5218750.74736598</v>
      </c>
      <c r="N103" s="0" t="n">
        <v>5534177.6995111</v>
      </c>
      <c r="O103" s="0" t="n">
        <v>5234396.4750732</v>
      </c>
      <c r="P103" s="0" t="n">
        <v>973127.103045495</v>
      </c>
      <c r="Q103" s="0" t="n">
        <v>943933.28995413</v>
      </c>
    </row>
    <row r="104" customFormat="false" ht="12.8" hidden="false" customHeight="false" outlineLevel="0" collapsed="false">
      <c r="A104" s="0" t="n">
        <v>151</v>
      </c>
      <c r="B104" s="0" t="n">
        <v>33331893.6631885</v>
      </c>
      <c r="C104" s="0" t="n">
        <v>31950563.8634654</v>
      </c>
      <c r="D104" s="0" t="n">
        <v>33430783.6411238</v>
      </c>
      <c r="E104" s="0" t="n">
        <v>32043521.7954979</v>
      </c>
      <c r="F104" s="0" t="n">
        <v>23805309.2738056</v>
      </c>
      <c r="G104" s="0" t="n">
        <v>8145254.58965987</v>
      </c>
      <c r="H104" s="0" t="n">
        <v>23898267.6317804</v>
      </c>
      <c r="I104" s="0" t="n">
        <v>8145254.16371742</v>
      </c>
      <c r="J104" s="0" t="n">
        <v>5903094.8539543</v>
      </c>
      <c r="K104" s="0" t="n">
        <v>5726002.00833567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33562038.5256803</v>
      </c>
      <c r="C105" s="0" t="n">
        <v>32171592.4951924</v>
      </c>
      <c r="D105" s="0" t="n">
        <v>33659938.8060384</v>
      </c>
      <c r="E105" s="0" t="n">
        <v>32263620.3344433</v>
      </c>
      <c r="F105" s="0" t="n">
        <v>24031049.8807616</v>
      </c>
      <c r="G105" s="0" t="n">
        <v>8140542.61443076</v>
      </c>
      <c r="H105" s="0" t="n">
        <v>24123078.1465627</v>
      </c>
      <c r="I105" s="0" t="n">
        <v>8140542.1878806</v>
      </c>
      <c r="J105" s="0" t="n">
        <v>5986939.45364504</v>
      </c>
      <c r="K105" s="0" t="n">
        <v>5807331.27003569</v>
      </c>
      <c r="L105" s="0" t="n">
        <v>5583516.14526016</v>
      </c>
      <c r="M105" s="0" t="n">
        <v>5280661.15760129</v>
      </c>
      <c r="N105" s="0" t="n">
        <v>5599833.13803515</v>
      </c>
      <c r="O105" s="0" t="n">
        <v>5296003.24528553</v>
      </c>
      <c r="P105" s="0" t="n">
        <v>997823.242274174</v>
      </c>
      <c r="Q105" s="0" t="n">
        <v>967888.545005949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216</v>
      </c>
      <c r="B1" s="0" t="s">
        <v>217</v>
      </c>
      <c r="C1" s="0" t="s">
        <v>218</v>
      </c>
      <c r="D1" s="0" t="s">
        <v>219</v>
      </c>
      <c r="E1" s="0" t="s">
        <v>220</v>
      </c>
      <c r="F1" s="0" t="s">
        <v>221</v>
      </c>
      <c r="G1" s="0" t="s">
        <v>222</v>
      </c>
      <c r="H1" s="0" t="s">
        <v>223</v>
      </c>
      <c r="I1" s="0" t="s">
        <v>224</v>
      </c>
      <c r="J1" s="0" t="s">
        <v>225</v>
      </c>
      <c r="K1" s="0" t="s">
        <v>226</v>
      </c>
      <c r="L1" s="0" t="s">
        <v>227</v>
      </c>
      <c r="M1" s="0" t="s">
        <v>228</v>
      </c>
      <c r="N1" s="0" t="s">
        <v>229</v>
      </c>
      <c r="O1" s="0" t="s">
        <v>230</v>
      </c>
      <c r="P1" s="0" t="s">
        <v>231</v>
      </c>
      <c r="Q1" s="0" t="s">
        <v>232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18038207.762691</v>
      </c>
      <c r="C22" s="0" t="n">
        <v>17319305.5287463</v>
      </c>
      <c r="D22" s="0" t="n">
        <v>18115536.2146576</v>
      </c>
      <c r="E22" s="0" t="n">
        <v>17391994.2625506</v>
      </c>
      <c r="F22" s="0" t="n">
        <v>14039136.0900364</v>
      </c>
      <c r="G22" s="0" t="n">
        <v>3280169.4387099</v>
      </c>
      <c r="H22" s="0" t="n">
        <v>14111825.4877639</v>
      </c>
      <c r="I22" s="0" t="n">
        <v>3280168.77478671</v>
      </c>
      <c r="J22" s="0" t="n">
        <v>233628.109416372</v>
      </c>
      <c r="K22" s="0" t="n">
        <v>226619.266133881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18712103.4919486</v>
      </c>
      <c r="C23" s="0" t="n">
        <v>17975435.499818</v>
      </c>
      <c r="D23" s="0" t="n">
        <v>18738225.555297</v>
      </c>
      <c r="E23" s="0" t="n">
        <v>17998688.5793197</v>
      </c>
      <c r="F23" s="0" t="n">
        <v>14470473.3254222</v>
      </c>
      <c r="G23" s="0" t="n">
        <v>3504962.17439579</v>
      </c>
      <c r="H23" s="0" t="n">
        <v>14542043.1959046</v>
      </c>
      <c r="I23" s="0" t="n">
        <v>3456645.38341505</v>
      </c>
      <c r="J23" s="0" t="n">
        <v>281812.281775581</v>
      </c>
      <c r="K23" s="0" t="n">
        <v>273357.913322313</v>
      </c>
      <c r="L23" s="0" t="n">
        <v>3121821.70018615</v>
      </c>
      <c r="M23" s="0" t="n">
        <v>2947122.52384128</v>
      </c>
      <c r="N23" s="0" t="n">
        <v>3126048.4341254</v>
      </c>
      <c r="O23" s="0" t="n">
        <v>2950972.51871389</v>
      </c>
      <c r="P23" s="0" t="n">
        <v>46968.7136292635</v>
      </c>
      <c r="Q23" s="0" t="n">
        <v>45559.6522203856</v>
      </c>
    </row>
    <row r="24" customFormat="false" ht="12.8" hidden="false" customHeight="false" outlineLevel="0" collapsed="false">
      <c r="A24" s="0" t="n">
        <v>71</v>
      </c>
      <c r="B24" s="0" t="n">
        <v>18294483.6361756</v>
      </c>
      <c r="C24" s="0" t="n">
        <v>17572070.5497333</v>
      </c>
      <c r="D24" s="0" t="n">
        <v>18322502.9988522</v>
      </c>
      <c r="E24" s="0" t="n">
        <v>17597154.7228792</v>
      </c>
      <c r="F24" s="0" t="n">
        <v>14087455.9561209</v>
      </c>
      <c r="G24" s="0" t="n">
        <v>3484614.59361241</v>
      </c>
      <c r="H24" s="0" t="n">
        <v>14159146.975093</v>
      </c>
      <c r="I24" s="0" t="n">
        <v>3438007.74778619</v>
      </c>
      <c r="J24" s="0" t="n">
        <v>282918.72760305</v>
      </c>
      <c r="K24" s="0" t="n">
        <v>274431.165774958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18346564.0910474</v>
      </c>
      <c r="C25" s="0" t="n">
        <v>17621055.7002991</v>
      </c>
      <c r="D25" s="0" t="n">
        <v>18375218.1280684</v>
      </c>
      <c r="E25" s="0" t="n">
        <v>17646736.4673287</v>
      </c>
      <c r="F25" s="0" t="n">
        <v>14076600.5308544</v>
      </c>
      <c r="G25" s="0" t="n">
        <v>3544455.16944472</v>
      </c>
      <c r="H25" s="0" t="n">
        <v>14148888.1437102</v>
      </c>
      <c r="I25" s="0" t="n">
        <v>3497848.3236185</v>
      </c>
      <c r="J25" s="0" t="n">
        <v>312497.498149009</v>
      </c>
      <c r="K25" s="0" t="n">
        <v>303122.573204539</v>
      </c>
      <c r="L25" s="0" t="n">
        <v>3060310.5021273</v>
      </c>
      <c r="M25" s="0" t="n">
        <v>2888278.14032023</v>
      </c>
      <c r="N25" s="0" t="n">
        <v>3064964.84605087</v>
      </c>
      <c r="O25" s="0" t="n">
        <v>2892535.53452034</v>
      </c>
      <c r="P25" s="0" t="n">
        <v>52082.9163581682</v>
      </c>
      <c r="Q25" s="0" t="n">
        <v>50520.4288674231</v>
      </c>
    </row>
    <row r="26" customFormat="false" ht="12.8" hidden="false" customHeight="false" outlineLevel="0" collapsed="false">
      <c r="A26" s="0" t="n">
        <v>73</v>
      </c>
      <c r="B26" s="0" t="n">
        <v>18492222.6484724</v>
      </c>
      <c r="C26" s="0" t="n">
        <v>17757801.4490849</v>
      </c>
      <c r="D26" s="0" t="n">
        <v>18522659.4637505</v>
      </c>
      <c r="E26" s="0" t="n">
        <v>17785158.6783475</v>
      </c>
      <c r="F26" s="0" t="n">
        <v>14113374.0857701</v>
      </c>
      <c r="G26" s="0" t="n">
        <v>3644427.3633148</v>
      </c>
      <c r="H26" s="0" t="n">
        <v>14187317.1234921</v>
      </c>
      <c r="I26" s="0" t="n">
        <v>3597841.55485543</v>
      </c>
      <c r="J26" s="0" t="n">
        <v>339856.500171718</v>
      </c>
      <c r="K26" s="0" t="n">
        <v>329660.805166566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19048560.5371279</v>
      </c>
      <c r="C27" s="0" t="n">
        <v>18290877.5641848</v>
      </c>
      <c r="D27" s="0" t="n">
        <v>19081965.6852716</v>
      </c>
      <c r="E27" s="0" t="n">
        <v>18321014.6379186</v>
      </c>
      <c r="F27" s="0" t="n">
        <v>14484021.8709368</v>
      </c>
      <c r="G27" s="0" t="n">
        <v>3806855.69324799</v>
      </c>
      <c r="H27" s="0" t="n">
        <v>14561262.1548661</v>
      </c>
      <c r="I27" s="0" t="n">
        <v>3759752.4830525</v>
      </c>
      <c r="J27" s="0" t="n">
        <v>356555.956518981</v>
      </c>
      <c r="K27" s="0" t="n">
        <v>345859.277823412</v>
      </c>
      <c r="L27" s="0" t="n">
        <v>3176691.39447643</v>
      </c>
      <c r="M27" s="0" t="n">
        <v>2997379.24074321</v>
      </c>
      <c r="N27" s="0" t="n">
        <v>3182138.88937683</v>
      </c>
      <c r="O27" s="0" t="n">
        <v>3002383.45700962</v>
      </c>
      <c r="P27" s="0" t="n">
        <v>59425.9927531636</v>
      </c>
      <c r="Q27" s="0" t="n">
        <v>57643.2129705687</v>
      </c>
    </row>
    <row r="28" customFormat="false" ht="12.8" hidden="false" customHeight="false" outlineLevel="0" collapsed="false">
      <c r="A28" s="0" t="n">
        <v>75</v>
      </c>
      <c r="B28" s="0" t="n">
        <v>19493320.4266612</v>
      </c>
      <c r="C28" s="0" t="n">
        <v>18716943.0440009</v>
      </c>
      <c r="D28" s="0" t="n">
        <v>19532044.5208238</v>
      </c>
      <c r="E28" s="0" t="n">
        <v>18752170.6498031</v>
      </c>
      <c r="F28" s="0" t="n">
        <v>14794937.1687747</v>
      </c>
      <c r="G28" s="0" t="n">
        <v>3922005.87522619</v>
      </c>
      <c r="H28" s="0" t="n">
        <v>14874467.5873422</v>
      </c>
      <c r="I28" s="0" t="n">
        <v>3877703.06246088</v>
      </c>
      <c r="J28" s="0" t="n">
        <v>387454.678156659</v>
      </c>
      <c r="K28" s="0" t="n">
        <v>375831.037811959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19967207.0505376</v>
      </c>
      <c r="C29" s="0" t="n">
        <v>19170326.4369293</v>
      </c>
      <c r="D29" s="0" t="n">
        <v>20008765.8812061</v>
      </c>
      <c r="E29" s="0" t="n">
        <v>19208213.1366192</v>
      </c>
      <c r="F29" s="0" t="n">
        <v>15104633.1195225</v>
      </c>
      <c r="G29" s="0" t="n">
        <v>4065693.31740688</v>
      </c>
      <c r="H29" s="0" t="n">
        <v>15187124.760053</v>
      </c>
      <c r="I29" s="0" t="n">
        <v>4021088.37656614</v>
      </c>
      <c r="J29" s="0" t="n">
        <v>429163.442880937</v>
      </c>
      <c r="K29" s="0" t="n">
        <v>416288.539594509</v>
      </c>
      <c r="L29" s="0" t="n">
        <v>3330605.46237222</v>
      </c>
      <c r="M29" s="0" t="n">
        <v>3142501.62315007</v>
      </c>
      <c r="N29" s="0" t="n">
        <v>3337431.26147345</v>
      </c>
      <c r="O29" s="0" t="n">
        <v>3148820.46186089</v>
      </c>
      <c r="P29" s="0" t="n">
        <v>71527.2404801562</v>
      </c>
      <c r="Q29" s="0" t="n">
        <v>69381.4232657515</v>
      </c>
    </row>
    <row r="30" customFormat="false" ht="12.8" hidden="false" customHeight="false" outlineLevel="0" collapsed="false">
      <c r="A30" s="0" t="n">
        <v>77</v>
      </c>
      <c r="B30" s="0" t="n">
        <v>20157658.6541856</v>
      </c>
      <c r="C30" s="0" t="n">
        <v>19351557.0565655</v>
      </c>
      <c r="D30" s="0" t="n">
        <v>20201458.2746044</v>
      </c>
      <c r="E30" s="0" t="n">
        <v>19391549.6559938</v>
      </c>
      <c r="F30" s="0" t="n">
        <v>15182222.6348277</v>
      </c>
      <c r="G30" s="0" t="n">
        <v>4169334.42173788</v>
      </c>
      <c r="H30" s="0" t="n">
        <v>15266875.3504974</v>
      </c>
      <c r="I30" s="0" t="n">
        <v>4124674.30549643</v>
      </c>
      <c r="J30" s="0" t="n">
        <v>442897.118157127</v>
      </c>
      <c r="K30" s="0" t="n">
        <v>429610.204612413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20287445.6482956</v>
      </c>
      <c r="C31" s="0" t="n">
        <v>19474483.9891554</v>
      </c>
      <c r="D31" s="0" t="n">
        <v>20337002.9301379</v>
      </c>
      <c r="E31" s="0" t="n">
        <v>19520057.3654158</v>
      </c>
      <c r="F31" s="0" t="n">
        <v>15209082.5779343</v>
      </c>
      <c r="G31" s="0" t="n">
        <v>4265401.41122116</v>
      </c>
      <c r="H31" s="0" t="n">
        <v>15294018.9085936</v>
      </c>
      <c r="I31" s="0" t="n">
        <v>4226038.45682221</v>
      </c>
      <c r="J31" s="0" t="n">
        <v>479533.343209529</v>
      </c>
      <c r="K31" s="0" t="n">
        <v>465147.342913243</v>
      </c>
      <c r="L31" s="0" t="n">
        <v>3383246.90419318</v>
      </c>
      <c r="M31" s="0" t="n">
        <v>3191523.35648278</v>
      </c>
      <c r="N31" s="0" t="n">
        <v>3391405.52922498</v>
      </c>
      <c r="O31" s="0" t="n">
        <v>3199094.81192414</v>
      </c>
      <c r="P31" s="0" t="n">
        <v>79922.2238682548</v>
      </c>
      <c r="Q31" s="0" t="n">
        <v>77524.5571522072</v>
      </c>
    </row>
    <row r="32" customFormat="false" ht="12.8" hidden="false" customHeight="false" outlineLevel="0" collapsed="false">
      <c r="A32" s="0" t="n">
        <v>79</v>
      </c>
      <c r="B32" s="0" t="n">
        <v>20565922.1760366</v>
      </c>
      <c r="C32" s="0" t="n">
        <v>19741039.0955459</v>
      </c>
      <c r="D32" s="0" t="n">
        <v>20616877.5490009</v>
      </c>
      <c r="E32" s="0" t="n">
        <v>19787915.6409258</v>
      </c>
      <c r="F32" s="0" t="n">
        <v>15381758.3391938</v>
      </c>
      <c r="G32" s="0" t="n">
        <v>4359280.75635212</v>
      </c>
      <c r="H32" s="0" t="n">
        <v>15468427.7688085</v>
      </c>
      <c r="I32" s="0" t="n">
        <v>4319487.87211728</v>
      </c>
      <c r="J32" s="0" t="n">
        <v>506163.483075723</v>
      </c>
      <c r="K32" s="0" t="n">
        <v>490978.578583451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20826986.3551886</v>
      </c>
      <c r="C33" s="0" t="n">
        <v>19989960.9382528</v>
      </c>
      <c r="D33" s="0" t="n">
        <v>20879980.7994632</v>
      </c>
      <c r="E33" s="0" t="n">
        <v>20038744.3397514</v>
      </c>
      <c r="F33" s="0" t="n">
        <v>15542397.6300894</v>
      </c>
      <c r="G33" s="0" t="n">
        <v>4447563.30816339</v>
      </c>
      <c r="H33" s="0" t="n">
        <v>15631358.439487</v>
      </c>
      <c r="I33" s="0" t="n">
        <v>4407385.90026439</v>
      </c>
      <c r="J33" s="0" t="n">
        <v>531128.134992445</v>
      </c>
      <c r="K33" s="0" t="n">
        <v>515194.290942671</v>
      </c>
      <c r="L33" s="0" t="n">
        <v>3473595.64671287</v>
      </c>
      <c r="M33" s="0" t="n">
        <v>3276279.75035797</v>
      </c>
      <c r="N33" s="0" t="n">
        <v>3482325.04399952</v>
      </c>
      <c r="O33" s="0" t="n">
        <v>3284385.71122411</v>
      </c>
      <c r="P33" s="0" t="n">
        <v>88521.3558320741</v>
      </c>
      <c r="Q33" s="0" t="n">
        <v>85865.7151571119</v>
      </c>
    </row>
    <row r="34" customFormat="false" ht="12.8" hidden="false" customHeight="false" outlineLevel="0" collapsed="false">
      <c r="A34" s="0" t="n">
        <v>81</v>
      </c>
      <c r="B34" s="0" t="n">
        <v>21083578.0635603</v>
      </c>
      <c r="C34" s="0" t="n">
        <v>20234876.7426696</v>
      </c>
      <c r="D34" s="0" t="n">
        <v>21138741.4836794</v>
      </c>
      <c r="E34" s="0" t="n">
        <v>20285700.4588772</v>
      </c>
      <c r="F34" s="0" t="n">
        <v>15692259.4574991</v>
      </c>
      <c r="G34" s="0" t="n">
        <v>4542617.28517056</v>
      </c>
      <c r="H34" s="0" t="n">
        <v>15783273.3122383</v>
      </c>
      <c r="I34" s="0" t="n">
        <v>4502427.14663891</v>
      </c>
      <c r="J34" s="0" t="n">
        <v>550873.386669868</v>
      </c>
      <c r="K34" s="0" t="n">
        <v>534347.185069772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21242703.2688034</v>
      </c>
      <c r="C35" s="0" t="n">
        <v>20386464.9676623</v>
      </c>
      <c r="D35" s="0" t="n">
        <v>21298429.9270998</v>
      </c>
      <c r="E35" s="0" t="n">
        <v>20437814.3017864</v>
      </c>
      <c r="F35" s="0" t="n">
        <v>15736704.7135449</v>
      </c>
      <c r="G35" s="0" t="n">
        <v>4649760.25411741</v>
      </c>
      <c r="H35" s="0" t="n">
        <v>15828423.6755419</v>
      </c>
      <c r="I35" s="0" t="n">
        <v>4609390.6262445</v>
      </c>
      <c r="J35" s="0" t="n">
        <v>550574.284780303</v>
      </c>
      <c r="K35" s="0" t="n">
        <v>534057.056236894</v>
      </c>
      <c r="L35" s="0" t="n">
        <v>3542999.86349469</v>
      </c>
      <c r="M35" s="0" t="n">
        <v>3341383.5228958</v>
      </c>
      <c r="N35" s="0" t="n">
        <v>3552185.57307136</v>
      </c>
      <c r="O35" s="0" t="n">
        <v>3349919.33653814</v>
      </c>
      <c r="P35" s="0" t="n">
        <v>91762.3807967172</v>
      </c>
      <c r="Q35" s="0" t="n">
        <v>89009.5093728156</v>
      </c>
    </row>
    <row r="36" customFormat="false" ht="12.8" hidden="false" customHeight="false" outlineLevel="0" collapsed="false">
      <c r="A36" s="0" t="n">
        <v>83</v>
      </c>
      <c r="B36" s="0" t="n">
        <v>21497703.056718</v>
      </c>
      <c r="C36" s="0" t="n">
        <v>20629968.1884295</v>
      </c>
      <c r="D36" s="0" t="n">
        <v>21559067.3531691</v>
      </c>
      <c r="E36" s="0" t="n">
        <v>20686708.1158124</v>
      </c>
      <c r="F36" s="0" t="n">
        <v>15885883.3616977</v>
      </c>
      <c r="G36" s="0" t="n">
        <v>4744084.82673181</v>
      </c>
      <c r="H36" s="0" t="n">
        <v>15980107.0785573</v>
      </c>
      <c r="I36" s="0" t="n">
        <v>4706601.03725519</v>
      </c>
      <c r="J36" s="0" t="n">
        <v>575200.765198461</v>
      </c>
      <c r="K36" s="0" t="n">
        <v>557944.742242507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21679311.9067643</v>
      </c>
      <c r="C37" s="0" t="n">
        <v>20803015.2859048</v>
      </c>
      <c r="D37" s="0" t="n">
        <v>21741241.7560619</v>
      </c>
      <c r="E37" s="0" t="n">
        <v>20860278.8073541</v>
      </c>
      <c r="F37" s="0" t="n">
        <v>15966388.8071726</v>
      </c>
      <c r="G37" s="0" t="n">
        <v>4836626.47873216</v>
      </c>
      <c r="H37" s="0" t="n">
        <v>16061455.2973299</v>
      </c>
      <c r="I37" s="0" t="n">
        <v>4798823.51002422</v>
      </c>
      <c r="J37" s="0" t="n">
        <v>624854.556211999</v>
      </c>
      <c r="K37" s="0" t="n">
        <v>606108.919525639</v>
      </c>
      <c r="L37" s="0" t="n">
        <v>3615444.08286908</v>
      </c>
      <c r="M37" s="0" t="n">
        <v>3409314.98821706</v>
      </c>
      <c r="N37" s="0" t="n">
        <v>3625679.84637981</v>
      </c>
      <c r="O37" s="0" t="n">
        <v>3418856.85581613</v>
      </c>
      <c r="P37" s="0" t="n">
        <v>104142.426035333</v>
      </c>
      <c r="Q37" s="0" t="n">
        <v>101018.153254273</v>
      </c>
    </row>
    <row r="38" customFormat="false" ht="12.8" hidden="false" customHeight="false" outlineLevel="0" collapsed="false">
      <c r="A38" s="0" t="n">
        <v>85</v>
      </c>
      <c r="B38" s="0" t="n">
        <v>22069986.8249246</v>
      </c>
      <c r="C38" s="0" t="n">
        <v>21175468.8840201</v>
      </c>
      <c r="D38" s="0" t="n">
        <v>22133886.8730492</v>
      </c>
      <c r="E38" s="0" t="n">
        <v>21234574.6147281</v>
      </c>
      <c r="F38" s="0" t="n">
        <v>16169243.8371171</v>
      </c>
      <c r="G38" s="0" t="n">
        <v>5006225.04690301</v>
      </c>
      <c r="H38" s="0" t="n">
        <v>16266541.3944184</v>
      </c>
      <c r="I38" s="0" t="n">
        <v>4968033.22030973</v>
      </c>
      <c r="J38" s="0" t="n">
        <v>644172.13817199</v>
      </c>
      <c r="K38" s="0" t="n">
        <v>624846.97402683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22363915.3182655</v>
      </c>
      <c r="C39" s="0" t="n">
        <v>21456229.0750204</v>
      </c>
      <c r="D39" s="0" t="n">
        <v>22432452.6698731</v>
      </c>
      <c r="E39" s="0" t="n">
        <v>21519751.5976355</v>
      </c>
      <c r="F39" s="0" t="n">
        <v>16360573.3842989</v>
      </c>
      <c r="G39" s="0" t="n">
        <v>5095655.69072146</v>
      </c>
      <c r="H39" s="0" t="n">
        <v>16460497.832134</v>
      </c>
      <c r="I39" s="0" t="n">
        <v>5059253.76550152</v>
      </c>
      <c r="J39" s="0" t="n">
        <v>675312.002775856</v>
      </c>
      <c r="K39" s="0" t="n">
        <v>655052.64269258</v>
      </c>
      <c r="L39" s="0" t="n">
        <v>3729534.18931723</v>
      </c>
      <c r="M39" s="0" t="n">
        <v>3516375.51933306</v>
      </c>
      <c r="N39" s="0" t="n">
        <v>3740881.45064197</v>
      </c>
      <c r="O39" s="0" t="n">
        <v>3526973.19848917</v>
      </c>
      <c r="P39" s="0" t="n">
        <v>112552.000462643</v>
      </c>
      <c r="Q39" s="0" t="n">
        <v>109175.440448763</v>
      </c>
    </row>
    <row r="40" customFormat="false" ht="12.8" hidden="false" customHeight="false" outlineLevel="0" collapsed="false">
      <c r="A40" s="0" t="n">
        <v>87</v>
      </c>
      <c r="B40" s="0" t="n">
        <v>22591895.4616823</v>
      </c>
      <c r="C40" s="0" t="n">
        <v>21673301.7194854</v>
      </c>
      <c r="D40" s="0" t="n">
        <v>22670839.8133417</v>
      </c>
      <c r="E40" s="0" t="n">
        <v>21746785.8763416</v>
      </c>
      <c r="F40" s="0" t="n">
        <v>16489421.1267788</v>
      </c>
      <c r="G40" s="0" t="n">
        <v>5183880.59270662</v>
      </c>
      <c r="H40" s="0" t="n">
        <v>16591536.5030428</v>
      </c>
      <c r="I40" s="0" t="n">
        <v>5155249.3732988</v>
      </c>
      <c r="J40" s="0" t="n">
        <v>718033.41342606</v>
      </c>
      <c r="K40" s="0" t="n">
        <v>696492.411023278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22832413.8145783</v>
      </c>
      <c r="C41" s="0" t="n">
        <v>21902793.8706845</v>
      </c>
      <c r="D41" s="0" t="n">
        <v>22912534.2192183</v>
      </c>
      <c r="E41" s="0" t="n">
        <v>21977378.9039428</v>
      </c>
      <c r="F41" s="0" t="n">
        <v>16638623.2155843</v>
      </c>
      <c r="G41" s="0" t="n">
        <v>5264170.6551002</v>
      </c>
      <c r="H41" s="0" t="n">
        <v>16742022.0223781</v>
      </c>
      <c r="I41" s="0" t="n">
        <v>5235356.8815647</v>
      </c>
      <c r="J41" s="0" t="n">
        <v>791263.112702156</v>
      </c>
      <c r="K41" s="0" t="n">
        <v>767525.219321091</v>
      </c>
      <c r="L41" s="0" t="n">
        <v>3807451.97081297</v>
      </c>
      <c r="M41" s="0" t="n">
        <v>3589866.15867822</v>
      </c>
      <c r="N41" s="0" t="n">
        <v>3820727.86545456</v>
      </c>
      <c r="O41" s="0" t="n">
        <v>3602275.24422372</v>
      </c>
      <c r="P41" s="0" t="n">
        <v>131877.185450359</v>
      </c>
      <c r="Q41" s="0" t="n">
        <v>127920.869886849</v>
      </c>
    </row>
    <row r="42" customFormat="false" ht="12.8" hidden="false" customHeight="false" outlineLevel="0" collapsed="false">
      <c r="A42" s="0" t="n">
        <v>89</v>
      </c>
      <c r="B42" s="0" t="n">
        <v>23055857.969327</v>
      </c>
      <c r="C42" s="0" t="n">
        <v>22116269.8416987</v>
      </c>
      <c r="D42" s="0" t="n">
        <v>23136430.4927208</v>
      </c>
      <c r="E42" s="0" t="n">
        <v>22191273.8676095</v>
      </c>
      <c r="F42" s="0" t="n">
        <v>16765082.7773492</v>
      </c>
      <c r="G42" s="0" t="n">
        <v>5351187.06434955</v>
      </c>
      <c r="H42" s="0" t="n">
        <v>16869137.9648622</v>
      </c>
      <c r="I42" s="0" t="n">
        <v>5322135.90274725</v>
      </c>
      <c r="J42" s="0" t="n">
        <v>860974.193841252</v>
      </c>
      <c r="K42" s="0" t="n">
        <v>835144.968026014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23332320.9518248</v>
      </c>
      <c r="C43" s="0" t="n">
        <v>22381161.3132325</v>
      </c>
      <c r="D43" s="0" t="n">
        <v>23412435.2604192</v>
      </c>
      <c r="E43" s="0" t="n">
        <v>22455728.4507146</v>
      </c>
      <c r="F43" s="0" t="n">
        <v>16905964.9228265</v>
      </c>
      <c r="G43" s="0" t="n">
        <v>5475196.39040602</v>
      </c>
      <c r="H43" s="0" t="n">
        <v>17009841.1980924</v>
      </c>
      <c r="I43" s="0" t="n">
        <v>5445887.25262221</v>
      </c>
      <c r="J43" s="0" t="n">
        <v>961043.382758557</v>
      </c>
      <c r="K43" s="0" t="n">
        <v>932212.0812758</v>
      </c>
      <c r="L43" s="0" t="n">
        <v>3890794.25900727</v>
      </c>
      <c r="M43" s="0" t="n">
        <v>3668869.00652064</v>
      </c>
      <c r="N43" s="0" t="n">
        <v>3904067.86775038</v>
      </c>
      <c r="O43" s="0" t="n">
        <v>3681274.50844992</v>
      </c>
      <c r="P43" s="0" t="n">
        <v>160173.897126426</v>
      </c>
      <c r="Q43" s="0" t="n">
        <v>155368.680212633</v>
      </c>
    </row>
    <row r="44" customFormat="false" ht="12.8" hidden="false" customHeight="false" outlineLevel="0" collapsed="false">
      <c r="A44" s="0" t="n">
        <v>91</v>
      </c>
      <c r="B44" s="0" t="n">
        <v>23498267.0069379</v>
      </c>
      <c r="C44" s="0" t="n">
        <v>22539400.1949411</v>
      </c>
      <c r="D44" s="0" t="n">
        <v>23579003.4553282</v>
      </c>
      <c r="E44" s="0" t="n">
        <v>22614547.8544644</v>
      </c>
      <c r="F44" s="0" t="n">
        <v>16980883.6695344</v>
      </c>
      <c r="G44" s="0" t="n">
        <v>5558516.52540679</v>
      </c>
      <c r="H44" s="0" t="n">
        <v>17085496.5852802</v>
      </c>
      <c r="I44" s="0" t="n">
        <v>5529051.26918416</v>
      </c>
      <c r="J44" s="0" t="n">
        <v>1016563.69865259</v>
      </c>
      <c r="K44" s="0" t="n">
        <v>986066.78769301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23835491.8186053</v>
      </c>
      <c r="C45" s="0" t="n">
        <v>22861330.8358719</v>
      </c>
      <c r="D45" s="0" t="n">
        <v>23917600.4181684</v>
      </c>
      <c r="E45" s="0" t="n">
        <v>22937774.6611634</v>
      </c>
      <c r="F45" s="0" t="n">
        <v>17182826.147297</v>
      </c>
      <c r="G45" s="0" t="n">
        <v>5678504.68857487</v>
      </c>
      <c r="H45" s="0" t="n">
        <v>17288581.2656373</v>
      </c>
      <c r="I45" s="0" t="n">
        <v>5649193.3955261</v>
      </c>
      <c r="J45" s="0" t="n">
        <v>1119549.02807354</v>
      </c>
      <c r="K45" s="0" t="n">
        <v>1085962.55723133</v>
      </c>
      <c r="L45" s="0" t="n">
        <v>3974168.4673082</v>
      </c>
      <c r="M45" s="0" t="n">
        <v>3747872.54299348</v>
      </c>
      <c r="N45" s="0" t="n">
        <v>3987775.37477751</v>
      </c>
      <c r="O45" s="0" t="n">
        <v>3760592.2209754</v>
      </c>
      <c r="P45" s="0" t="n">
        <v>186591.504678923</v>
      </c>
      <c r="Q45" s="0" t="n">
        <v>180993.759538556</v>
      </c>
    </row>
    <row r="46" customFormat="false" ht="12.8" hidden="false" customHeight="false" outlineLevel="0" collapsed="false">
      <c r="A46" s="0" t="n">
        <v>93</v>
      </c>
      <c r="B46" s="0" t="n">
        <v>24191492.6937095</v>
      </c>
      <c r="C46" s="0" t="n">
        <v>23202423.0259638</v>
      </c>
      <c r="D46" s="0" t="n">
        <v>24274187.124769</v>
      </c>
      <c r="E46" s="0" t="n">
        <v>23279411.1431873</v>
      </c>
      <c r="F46" s="0" t="n">
        <v>17424720.3413592</v>
      </c>
      <c r="G46" s="0" t="n">
        <v>5777702.68460458</v>
      </c>
      <c r="H46" s="0" t="n">
        <v>17531279.9592444</v>
      </c>
      <c r="I46" s="0" t="n">
        <v>5748131.18394288</v>
      </c>
      <c r="J46" s="0" t="n">
        <v>1248581.5496796</v>
      </c>
      <c r="K46" s="0" t="n">
        <v>1211124.10318921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24523412.6446741</v>
      </c>
      <c r="C47" s="0" t="n">
        <v>23520440.6357137</v>
      </c>
      <c r="D47" s="0" t="n">
        <v>24619125.0069861</v>
      </c>
      <c r="E47" s="0" t="n">
        <v>23609934.7008191</v>
      </c>
      <c r="F47" s="0" t="n">
        <v>17671032.3692062</v>
      </c>
      <c r="G47" s="0" t="n">
        <v>5849408.26650744</v>
      </c>
      <c r="H47" s="0" t="n">
        <v>17779267.3832269</v>
      </c>
      <c r="I47" s="0" t="n">
        <v>5830667.31759223</v>
      </c>
      <c r="J47" s="0" t="n">
        <v>1347237.61582895</v>
      </c>
      <c r="K47" s="0" t="n">
        <v>1306820.48735408</v>
      </c>
      <c r="L47" s="0" t="n">
        <v>4088932.67938777</v>
      </c>
      <c r="M47" s="0" t="n">
        <v>3857003.88976277</v>
      </c>
      <c r="N47" s="0" t="n">
        <v>4104818.95644868</v>
      </c>
      <c r="O47" s="0" t="n">
        <v>3871878.20204245</v>
      </c>
      <c r="P47" s="0" t="n">
        <v>224539.602638158</v>
      </c>
      <c r="Q47" s="0" t="n">
        <v>217803.414559014</v>
      </c>
    </row>
    <row r="48" customFormat="false" ht="12.8" hidden="false" customHeight="false" outlineLevel="0" collapsed="false">
      <c r="A48" s="0" t="n">
        <v>95</v>
      </c>
      <c r="B48" s="0" t="n">
        <v>24715465.95284</v>
      </c>
      <c r="C48" s="0" t="n">
        <v>23703143.5607071</v>
      </c>
      <c r="D48" s="0" t="n">
        <v>24810849.1060358</v>
      </c>
      <c r="E48" s="0" t="n">
        <v>23792328.1688241</v>
      </c>
      <c r="F48" s="0" t="n">
        <v>17782006.8683542</v>
      </c>
      <c r="G48" s="0" t="n">
        <v>5921136.69235282</v>
      </c>
      <c r="H48" s="0" t="n">
        <v>17889946.8347957</v>
      </c>
      <c r="I48" s="0" t="n">
        <v>5902381.33402838</v>
      </c>
      <c r="J48" s="0" t="n">
        <v>1431416.97818338</v>
      </c>
      <c r="K48" s="0" t="n">
        <v>1388474.46883787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24892928.4469322</v>
      </c>
      <c r="C49" s="0" t="n">
        <v>23871467.647276</v>
      </c>
      <c r="D49" s="0" t="n">
        <v>24990276.1695716</v>
      </c>
      <c r="E49" s="0" t="n">
        <v>23962496.9498294</v>
      </c>
      <c r="F49" s="0" t="n">
        <v>17866171.869012</v>
      </c>
      <c r="G49" s="0" t="n">
        <v>6005295.77826403</v>
      </c>
      <c r="H49" s="0" t="n">
        <v>17976035.4445304</v>
      </c>
      <c r="I49" s="0" t="n">
        <v>5986461.50529905</v>
      </c>
      <c r="J49" s="0" t="n">
        <v>1455834.79683508</v>
      </c>
      <c r="K49" s="0" t="n">
        <v>1412159.75293003</v>
      </c>
      <c r="L49" s="0" t="n">
        <v>4149325.67555698</v>
      </c>
      <c r="M49" s="0" t="n">
        <v>3914001.3232928</v>
      </c>
      <c r="N49" s="0" t="n">
        <v>4165484.31548094</v>
      </c>
      <c r="O49" s="0" t="n">
        <v>3929131.54247771</v>
      </c>
      <c r="P49" s="0" t="n">
        <v>242639.132805847</v>
      </c>
      <c r="Q49" s="0" t="n">
        <v>235359.958821671</v>
      </c>
    </row>
    <row r="50" customFormat="false" ht="12.8" hidden="false" customHeight="false" outlineLevel="0" collapsed="false">
      <c r="A50" s="0" t="n">
        <v>97</v>
      </c>
      <c r="B50" s="0" t="n">
        <v>25207612.1259375</v>
      </c>
      <c r="C50" s="0" t="n">
        <v>24172784.5489126</v>
      </c>
      <c r="D50" s="0" t="n">
        <v>25305524.6832073</v>
      </c>
      <c r="E50" s="0" t="n">
        <v>24264352.1913318</v>
      </c>
      <c r="F50" s="0" t="n">
        <v>18068729.4190087</v>
      </c>
      <c r="G50" s="0" t="n">
        <v>6104055.12990385</v>
      </c>
      <c r="H50" s="0" t="n">
        <v>18178918.1899679</v>
      </c>
      <c r="I50" s="0" t="n">
        <v>6085434.00136395</v>
      </c>
      <c r="J50" s="0" t="n">
        <v>1573176.40669006</v>
      </c>
      <c r="K50" s="0" t="n">
        <v>1525981.11448936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25525699.5570057</v>
      </c>
      <c r="C51" s="0" t="n">
        <v>24476968.5639596</v>
      </c>
      <c r="D51" s="0" t="n">
        <v>25625512.1059509</v>
      </c>
      <c r="E51" s="0" t="n">
        <v>24570341.2770833</v>
      </c>
      <c r="F51" s="0" t="n">
        <v>18255191.5654309</v>
      </c>
      <c r="G51" s="0" t="n">
        <v>6221776.99852869</v>
      </c>
      <c r="H51" s="0" t="n">
        <v>18366599.8855706</v>
      </c>
      <c r="I51" s="0" t="n">
        <v>6203741.39151269</v>
      </c>
      <c r="J51" s="0" t="n">
        <v>1657966.24890661</v>
      </c>
      <c r="K51" s="0" t="n">
        <v>1608227.26143941</v>
      </c>
      <c r="L51" s="0" t="n">
        <v>4253621.63074235</v>
      </c>
      <c r="M51" s="0" t="n">
        <v>4012734.37604101</v>
      </c>
      <c r="N51" s="0" t="n">
        <v>4270196.08476448</v>
      </c>
      <c r="O51" s="0" t="n">
        <v>4028260.40603257</v>
      </c>
      <c r="P51" s="0" t="n">
        <v>276327.708151102</v>
      </c>
      <c r="Q51" s="0" t="n">
        <v>268037.876906569</v>
      </c>
    </row>
    <row r="52" customFormat="false" ht="12.8" hidden="false" customHeight="false" outlineLevel="0" collapsed="false">
      <c r="A52" s="0" t="n">
        <v>99</v>
      </c>
      <c r="B52" s="0" t="n">
        <v>25745471.0427899</v>
      </c>
      <c r="C52" s="0" t="n">
        <v>24686373.7951923</v>
      </c>
      <c r="D52" s="0" t="n">
        <v>25847305.9119715</v>
      </c>
      <c r="E52" s="0" t="n">
        <v>24781663.7712997</v>
      </c>
      <c r="F52" s="0" t="n">
        <v>18410746.4115531</v>
      </c>
      <c r="G52" s="0" t="n">
        <v>6275627.38363916</v>
      </c>
      <c r="H52" s="0" t="n">
        <v>18523558.2254669</v>
      </c>
      <c r="I52" s="0" t="n">
        <v>6258105.54583286</v>
      </c>
      <c r="J52" s="0" t="n">
        <v>1711492.31680358</v>
      </c>
      <c r="K52" s="0" t="n">
        <v>1660147.54729947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25941758.6620482</v>
      </c>
      <c r="C53" s="0" t="n">
        <v>24874399.8467611</v>
      </c>
      <c r="D53" s="0" t="n">
        <v>26044134.5562453</v>
      </c>
      <c r="E53" s="0" t="n">
        <v>24970196.8082635</v>
      </c>
      <c r="F53" s="0" t="n">
        <v>18551757.5665927</v>
      </c>
      <c r="G53" s="0" t="n">
        <v>6322642.28016843</v>
      </c>
      <c r="H53" s="0" t="n">
        <v>18665139.9738736</v>
      </c>
      <c r="I53" s="0" t="n">
        <v>6305056.83438992</v>
      </c>
      <c r="J53" s="0" t="n">
        <v>1828066.76130777</v>
      </c>
      <c r="K53" s="0" t="n">
        <v>1773224.75846854</v>
      </c>
      <c r="L53" s="0" t="n">
        <v>4322716.62202547</v>
      </c>
      <c r="M53" s="0" t="n">
        <v>4078447.59478953</v>
      </c>
      <c r="N53" s="0" t="n">
        <v>4339721.04636081</v>
      </c>
      <c r="O53" s="0" t="n">
        <v>4094381.12655918</v>
      </c>
      <c r="P53" s="0" t="n">
        <v>304677.793551296</v>
      </c>
      <c r="Q53" s="0" t="n">
        <v>295537.459744757</v>
      </c>
    </row>
    <row r="54" customFormat="false" ht="12.8" hidden="false" customHeight="false" outlineLevel="0" collapsed="false">
      <c r="A54" s="0" t="n">
        <v>101</v>
      </c>
      <c r="B54" s="0" t="n">
        <v>26150933.0920213</v>
      </c>
      <c r="C54" s="0" t="n">
        <v>25073701.6564673</v>
      </c>
      <c r="D54" s="0" t="n">
        <v>26260637.6075533</v>
      </c>
      <c r="E54" s="0" t="n">
        <v>25176560.1487322</v>
      </c>
      <c r="F54" s="0" t="n">
        <v>18695364.466292</v>
      </c>
      <c r="G54" s="0" t="n">
        <v>6378337.1901753</v>
      </c>
      <c r="H54" s="0" t="n">
        <v>18810238.4168214</v>
      </c>
      <c r="I54" s="0" t="n">
        <v>6366321.73191079</v>
      </c>
      <c r="J54" s="0" t="n">
        <v>1872216.72618336</v>
      </c>
      <c r="K54" s="0" t="n">
        <v>1816050.22439786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26336530.6388558</v>
      </c>
      <c r="C55" s="0" t="n">
        <v>25250236.9283482</v>
      </c>
      <c r="D55" s="0" t="n">
        <v>26447293.69691</v>
      </c>
      <c r="E55" s="0" t="n">
        <v>25354110.3172491</v>
      </c>
      <c r="F55" s="0" t="n">
        <v>18795758.9860628</v>
      </c>
      <c r="G55" s="0" t="n">
        <v>6454477.94228541</v>
      </c>
      <c r="H55" s="0" t="n">
        <v>18911013.9916288</v>
      </c>
      <c r="I55" s="0" t="n">
        <v>6443096.32562028</v>
      </c>
      <c r="J55" s="0" t="n">
        <v>1938991.26679746</v>
      </c>
      <c r="K55" s="0" t="n">
        <v>1880821.52879353</v>
      </c>
      <c r="L55" s="0" t="n">
        <v>4389821.60577974</v>
      </c>
      <c r="M55" s="0" t="n">
        <v>4142386.42527106</v>
      </c>
      <c r="N55" s="0" t="n">
        <v>4408258.12182262</v>
      </c>
      <c r="O55" s="0" t="n">
        <v>4159699.6695633</v>
      </c>
      <c r="P55" s="0" t="n">
        <v>323165.21113291</v>
      </c>
      <c r="Q55" s="0" t="n">
        <v>313470.254798922</v>
      </c>
    </row>
    <row r="56" customFormat="false" ht="12.8" hidden="false" customHeight="false" outlineLevel="0" collapsed="false">
      <c r="A56" s="0" t="n">
        <v>103</v>
      </c>
      <c r="B56" s="0" t="n">
        <v>26497896.3812819</v>
      </c>
      <c r="C56" s="0" t="n">
        <v>25403762.3271854</v>
      </c>
      <c r="D56" s="0" t="n">
        <v>26608819.8478669</v>
      </c>
      <c r="E56" s="0" t="n">
        <v>25507791.8124623</v>
      </c>
      <c r="F56" s="0" t="n">
        <v>18874334.7952661</v>
      </c>
      <c r="G56" s="0" t="n">
        <v>6529427.53191925</v>
      </c>
      <c r="H56" s="0" t="n">
        <v>18989578.155989</v>
      </c>
      <c r="I56" s="0" t="n">
        <v>6518213.6564733</v>
      </c>
      <c r="J56" s="0" t="n">
        <v>2001789.47889161</v>
      </c>
      <c r="K56" s="0" t="n">
        <v>1941735.79452487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26674656.5542015</v>
      </c>
      <c r="C57" s="0" t="n">
        <v>25571763.6820967</v>
      </c>
      <c r="D57" s="0" t="n">
        <v>26786643.7150958</v>
      </c>
      <c r="E57" s="0" t="n">
        <v>25676812.4852831</v>
      </c>
      <c r="F57" s="0" t="n">
        <v>18972795.0699629</v>
      </c>
      <c r="G57" s="0" t="n">
        <v>6598968.61213372</v>
      </c>
      <c r="H57" s="0" t="n">
        <v>19088432.9772511</v>
      </c>
      <c r="I57" s="0" t="n">
        <v>6588379.50803206</v>
      </c>
      <c r="J57" s="0" t="n">
        <v>2098261.3642654</v>
      </c>
      <c r="K57" s="0" t="n">
        <v>2035313.52333743</v>
      </c>
      <c r="L57" s="0" t="n">
        <v>4445862.60670412</v>
      </c>
      <c r="M57" s="0" t="n">
        <v>4195572.30184308</v>
      </c>
      <c r="N57" s="0" t="n">
        <v>4464507.57354176</v>
      </c>
      <c r="O57" s="0" t="n">
        <v>4213085.80468623</v>
      </c>
      <c r="P57" s="0" t="n">
        <v>349710.227377566</v>
      </c>
      <c r="Q57" s="0" t="n">
        <v>339218.920556239</v>
      </c>
    </row>
    <row r="58" customFormat="false" ht="12.8" hidden="false" customHeight="false" outlineLevel="0" collapsed="false">
      <c r="A58" s="0" t="n">
        <v>105</v>
      </c>
      <c r="B58" s="0" t="n">
        <v>26833746.7771401</v>
      </c>
      <c r="C58" s="0" t="n">
        <v>25723349.5264462</v>
      </c>
      <c r="D58" s="0" t="n">
        <v>26947074.9202888</v>
      </c>
      <c r="E58" s="0" t="n">
        <v>25829658.7760937</v>
      </c>
      <c r="F58" s="0" t="n">
        <v>19104422.3645193</v>
      </c>
      <c r="G58" s="0" t="n">
        <v>6618927.16192692</v>
      </c>
      <c r="H58" s="0" t="n">
        <v>19221324.4170625</v>
      </c>
      <c r="I58" s="0" t="n">
        <v>6608334.35903118</v>
      </c>
      <c r="J58" s="0" t="n">
        <v>2163098.88356973</v>
      </c>
      <c r="K58" s="0" t="n">
        <v>2098205.91706264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26910084.7333515</v>
      </c>
      <c r="C59" s="0" t="n">
        <v>25796654.004204</v>
      </c>
      <c r="D59" s="0" t="n">
        <v>27027165.5423324</v>
      </c>
      <c r="E59" s="0" t="n">
        <v>25906563.5031037</v>
      </c>
      <c r="F59" s="0" t="n">
        <v>19141333.2553942</v>
      </c>
      <c r="G59" s="0" t="n">
        <v>6655320.74880982</v>
      </c>
      <c r="H59" s="0" t="n">
        <v>19258566.1536778</v>
      </c>
      <c r="I59" s="0" t="n">
        <v>6647997.3494259</v>
      </c>
      <c r="J59" s="0" t="n">
        <v>2235332.04248839</v>
      </c>
      <c r="K59" s="0" t="n">
        <v>2168272.08121374</v>
      </c>
      <c r="L59" s="0" t="n">
        <v>4485326.57914885</v>
      </c>
      <c r="M59" s="0" t="n">
        <v>4233419.80185526</v>
      </c>
      <c r="N59" s="0" t="n">
        <v>4504820.04517196</v>
      </c>
      <c r="O59" s="0" t="n">
        <v>4251730.37123159</v>
      </c>
      <c r="P59" s="0" t="n">
        <v>372555.340414731</v>
      </c>
      <c r="Q59" s="0" t="n">
        <v>361378.680202289</v>
      </c>
    </row>
    <row r="60" customFormat="false" ht="12.8" hidden="false" customHeight="false" outlineLevel="0" collapsed="false">
      <c r="A60" s="0" t="n">
        <v>107</v>
      </c>
      <c r="B60" s="0" t="n">
        <v>27076655.6509402</v>
      </c>
      <c r="C60" s="0" t="n">
        <v>25955107.8432413</v>
      </c>
      <c r="D60" s="0" t="n">
        <v>27194273.2136385</v>
      </c>
      <c r="E60" s="0" t="n">
        <v>26065521.7224813</v>
      </c>
      <c r="F60" s="0" t="n">
        <v>19199599.5271624</v>
      </c>
      <c r="G60" s="0" t="n">
        <v>6755508.3160789</v>
      </c>
      <c r="H60" s="0" t="n">
        <v>19317345.2134763</v>
      </c>
      <c r="I60" s="0" t="n">
        <v>6748176.509005</v>
      </c>
      <c r="J60" s="0" t="n">
        <v>2326547.47147598</v>
      </c>
      <c r="K60" s="0" t="n">
        <v>2256751.0473317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27174584.3263679</v>
      </c>
      <c r="C61" s="0" t="n">
        <v>26048594.0801665</v>
      </c>
      <c r="D61" s="0" t="n">
        <v>27292386.3010841</v>
      </c>
      <c r="E61" s="0" t="n">
        <v>26159197.5786101</v>
      </c>
      <c r="F61" s="0" t="n">
        <v>19249267.0708326</v>
      </c>
      <c r="G61" s="0" t="n">
        <v>6799327.00933396</v>
      </c>
      <c r="H61" s="0" t="n">
        <v>19366684.204905</v>
      </c>
      <c r="I61" s="0" t="n">
        <v>6792513.37370509</v>
      </c>
      <c r="J61" s="0" t="n">
        <v>2408373.15808885</v>
      </c>
      <c r="K61" s="0" t="n">
        <v>2336121.96334619</v>
      </c>
      <c r="L61" s="0" t="n">
        <v>4528713.89677286</v>
      </c>
      <c r="M61" s="0" t="n">
        <v>4274722.73380556</v>
      </c>
      <c r="N61" s="0" t="n">
        <v>4548330.42596056</v>
      </c>
      <c r="O61" s="0" t="n">
        <v>4293151.75257096</v>
      </c>
      <c r="P61" s="0" t="n">
        <v>401395.526348142</v>
      </c>
      <c r="Q61" s="0" t="n">
        <v>389353.660557698</v>
      </c>
    </row>
    <row r="62" customFormat="false" ht="12.8" hidden="false" customHeight="false" outlineLevel="0" collapsed="false">
      <c r="A62" s="0" t="n">
        <v>109</v>
      </c>
      <c r="B62" s="0" t="n">
        <v>27243419.9852285</v>
      </c>
      <c r="C62" s="0" t="n">
        <v>26113530.0035202</v>
      </c>
      <c r="D62" s="0" t="n">
        <v>27360586.0135028</v>
      </c>
      <c r="E62" s="0" t="n">
        <v>26223536.4507073</v>
      </c>
      <c r="F62" s="0" t="n">
        <v>19290583.7185689</v>
      </c>
      <c r="G62" s="0" t="n">
        <v>6822946.28495133</v>
      </c>
      <c r="H62" s="0" t="n">
        <v>19407406.157034</v>
      </c>
      <c r="I62" s="0" t="n">
        <v>6816130.29367331</v>
      </c>
      <c r="J62" s="0" t="n">
        <v>2462079.14684348</v>
      </c>
      <c r="K62" s="0" t="n">
        <v>2388216.77243817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27379385.5290605</v>
      </c>
      <c r="C63" s="0" t="n">
        <v>26242412.5181722</v>
      </c>
      <c r="D63" s="0" t="n">
        <v>27497891.0464004</v>
      </c>
      <c r="E63" s="0" t="n">
        <v>26353692.9946908</v>
      </c>
      <c r="F63" s="0" t="n">
        <v>19414364.932215</v>
      </c>
      <c r="G63" s="0" t="n">
        <v>6828047.58595713</v>
      </c>
      <c r="H63" s="0" t="n">
        <v>19531979.2644727</v>
      </c>
      <c r="I63" s="0" t="n">
        <v>6821713.73021813</v>
      </c>
      <c r="J63" s="0" t="n">
        <v>2515645.92915825</v>
      </c>
      <c r="K63" s="0" t="n">
        <v>2440176.55128351</v>
      </c>
      <c r="L63" s="0" t="n">
        <v>4562352.34070202</v>
      </c>
      <c r="M63" s="0" t="n">
        <v>4306618.13899436</v>
      </c>
      <c r="N63" s="0" t="n">
        <v>4582088.90339958</v>
      </c>
      <c r="O63" s="0" t="n">
        <v>4325162.56774891</v>
      </c>
      <c r="P63" s="0" t="n">
        <v>419274.321526376</v>
      </c>
      <c r="Q63" s="0" t="n">
        <v>406696.091880584</v>
      </c>
    </row>
    <row r="64" customFormat="false" ht="12.8" hidden="false" customHeight="false" outlineLevel="0" collapsed="false">
      <c r="A64" s="0" t="n">
        <v>111</v>
      </c>
      <c r="B64" s="0" t="n">
        <v>27552207.3176422</v>
      </c>
      <c r="C64" s="0" t="n">
        <v>26406891.9825957</v>
      </c>
      <c r="D64" s="0" t="n">
        <v>27670671.1953454</v>
      </c>
      <c r="E64" s="0" t="n">
        <v>26518134.1116257</v>
      </c>
      <c r="F64" s="0" t="n">
        <v>19547845.3970854</v>
      </c>
      <c r="G64" s="0" t="n">
        <v>6859046.58551033</v>
      </c>
      <c r="H64" s="0" t="n">
        <v>19665428.6318147</v>
      </c>
      <c r="I64" s="0" t="n">
        <v>6852705.47981106</v>
      </c>
      <c r="J64" s="0" t="n">
        <v>2535776.31603721</v>
      </c>
      <c r="K64" s="0" t="n">
        <v>2459703.0265561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27594593.6963188</v>
      </c>
      <c r="C65" s="0" t="n">
        <v>26446899.7930462</v>
      </c>
      <c r="D65" s="0" t="n">
        <v>27713236.2157575</v>
      </c>
      <c r="E65" s="0" t="n">
        <v>26558309.7169312</v>
      </c>
      <c r="F65" s="0" t="n">
        <v>19572536.5582132</v>
      </c>
      <c r="G65" s="0" t="n">
        <v>6874363.23483296</v>
      </c>
      <c r="H65" s="0" t="n">
        <v>19690294.7338369</v>
      </c>
      <c r="I65" s="0" t="n">
        <v>6868014.98309427</v>
      </c>
      <c r="J65" s="0" t="n">
        <v>2589871.43549051</v>
      </c>
      <c r="K65" s="0" t="n">
        <v>2512175.2924258</v>
      </c>
      <c r="L65" s="0" t="n">
        <v>4596377.4382263</v>
      </c>
      <c r="M65" s="0" t="n">
        <v>4338628.24395949</v>
      </c>
      <c r="N65" s="0" t="n">
        <v>4616136.96618028</v>
      </c>
      <c r="O65" s="0" t="n">
        <v>4357194.24200812</v>
      </c>
      <c r="P65" s="0" t="n">
        <v>431645.239248418</v>
      </c>
      <c r="Q65" s="0" t="n">
        <v>418695.882070966</v>
      </c>
    </row>
    <row r="66" customFormat="false" ht="12.8" hidden="false" customHeight="false" outlineLevel="0" collapsed="false">
      <c r="A66" s="0" t="n">
        <v>113</v>
      </c>
      <c r="B66" s="0" t="n">
        <v>27685638.9584143</v>
      </c>
      <c r="C66" s="0" t="n">
        <v>26534148.7865679</v>
      </c>
      <c r="D66" s="0" t="n">
        <v>27804490.2537599</v>
      </c>
      <c r="E66" s="0" t="n">
        <v>26645769.0903243</v>
      </c>
      <c r="F66" s="0" t="n">
        <v>19603273.4480457</v>
      </c>
      <c r="G66" s="0" t="n">
        <v>6930875.33852217</v>
      </c>
      <c r="H66" s="0" t="n">
        <v>19720786.534672</v>
      </c>
      <c r="I66" s="0" t="n">
        <v>6924982.55565222</v>
      </c>
      <c r="J66" s="0" t="n">
        <v>2707691.83957636</v>
      </c>
      <c r="K66" s="0" t="n">
        <v>2626461.08438907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27744504.1765946</v>
      </c>
      <c r="C67" s="0" t="n">
        <v>26591069.9520244</v>
      </c>
      <c r="D67" s="0" t="n">
        <v>27865455.5444323</v>
      </c>
      <c r="E67" s="0" t="n">
        <v>26704721.232658</v>
      </c>
      <c r="F67" s="0" t="n">
        <v>19645289.3087412</v>
      </c>
      <c r="G67" s="0" t="n">
        <v>6945780.6432832</v>
      </c>
      <c r="H67" s="0" t="n">
        <v>19763019.779707</v>
      </c>
      <c r="I67" s="0" t="n">
        <v>6941701.45295104</v>
      </c>
      <c r="J67" s="0" t="n">
        <v>2776321.17807045</v>
      </c>
      <c r="K67" s="0" t="n">
        <v>2693031.54272834</v>
      </c>
      <c r="L67" s="0" t="n">
        <v>4620903.57248207</v>
      </c>
      <c r="M67" s="0" t="n">
        <v>4362209.8926119</v>
      </c>
      <c r="N67" s="0" t="n">
        <v>4641060.50601656</v>
      </c>
      <c r="O67" s="0" t="n">
        <v>4381161.52995691</v>
      </c>
      <c r="P67" s="0" t="n">
        <v>462720.196345075</v>
      </c>
      <c r="Q67" s="0" t="n">
        <v>448838.590454723</v>
      </c>
    </row>
    <row r="68" customFormat="false" ht="12.8" hidden="false" customHeight="false" outlineLevel="0" collapsed="false">
      <c r="A68" s="0" t="n">
        <v>115</v>
      </c>
      <c r="B68" s="0" t="n">
        <v>27865192.5259449</v>
      </c>
      <c r="C68" s="0" t="n">
        <v>26706855.5285383</v>
      </c>
      <c r="D68" s="0" t="n">
        <v>27986501.7367676</v>
      </c>
      <c r="E68" s="0" t="n">
        <v>26820843.13232</v>
      </c>
      <c r="F68" s="0" t="n">
        <v>19757267.0335175</v>
      </c>
      <c r="G68" s="0" t="n">
        <v>6949588.49502077</v>
      </c>
      <c r="H68" s="0" t="n">
        <v>19875338.4890174</v>
      </c>
      <c r="I68" s="0" t="n">
        <v>6945504.64330261</v>
      </c>
      <c r="J68" s="0" t="n">
        <v>2811120.05483966</v>
      </c>
      <c r="K68" s="0" t="n">
        <v>2726786.45319447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28009694.0047011</v>
      </c>
      <c r="C69" s="0" t="n">
        <v>26844898.8864248</v>
      </c>
      <c r="D69" s="0" t="n">
        <v>28134752.9179134</v>
      </c>
      <c r="E69" s="0" t="n">
        <v>26962439.7474527</v>
      </c>
      <c r="F69" s="0" t="n">
        <v>19843416.2766325</v>
      </c>
      <c r="G69" s="0" t="n">
        <v>7001482.60979229</v>
      </c>
      <c r="H69" s="0" t="n">
        <v>19961515.8918362</v>
      </c>
      <c r="I69" s="0" t="n">
        <v>7000923.85561653</v>
      </c>
      <c r="J69" s="0" t="n">
        <v>2901517.76583704</v>
      </c>
      <c r="K69" s="0" t="n">
        <v>2814472.23286193</v>
      </c>
      <c r="L69" s="0" t="n">
        <v>4663150.16535097</v>
      </c>
      <c r="M69" s="0" t="n">
        <v>4402045.07613782</v>
      </c>
      <c r="N69" s="0" t="n">
        <v>4683990.7435474</v>
      </c>
      <c r="O69" s="0" t="n">
        <v>4421638.43450736</v>
      </c>
      <c r="P69" s="0" t="n">
        <v>483586.294306174</v>
      </c>
      <c r="Q69" s="0" t="n">
        <v>469078.705476989</v>
      </c>
    </row>
    <row r="70" customFormat="false" ht="12.8" hidden="false" customHeight="false" outlineLevel="0" collapsed="false">
      <c r="A70" s="0" t="n">
        <v>117</v>
      </c>
      <c r="B70" s="0" t="n">
        <v>28035385.8424334</v>
      </c>
      <c r="C70" s="0" t="n">
        <v>26869544.2985349</v>
      </c>
      <c r="D70" s="0" t="n">
        <v>28160911.8835513</v>
      </c>
      <c r="E70" s="0" t="n">
        <v>26987524.2548671</v>
      </c>
      <c r="F70" s="0" t="n">
        <v>19872511.3844625</v>
      </c>
      <c r="G70" s="0" t="n">
        <v>6997032.91407232</v>
      </c>
      <c r="H70" s="0" t="n">
        <v>19991050.258505</v>
      </c>
      <c r="I70" s="0" t="n">
        <v>6996473.9963621</v>
      </c>
      <c r="J70" s="0" t="n">
        <v>2968679.08832643</v>
      </c>
      <c r="K70" s="0" t="n">
        <v>2879618.71567664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28096961.4073794</v>
      </c>
      <c r="C71" s="0" t="n">
        <v>26928615.8617571</v>
      </c>
      <c r="D71" s="0" t="n">
        <v>28220932.8735037</v>
      </c>
      <c r="E71" s="0" t="n">
        <v>27045134.5180123</v>
      </c>
      <c r="F71" s="0" t="n">
        <v>19902975.1243731</v>
      </c>
      <c r="G71" s="0" t="n">
        <v>7025640.73738402</v>
      </c>
      <c r="H71" s="0" t="n">
        <v>20020052.6822893</v>
      </c>
      <c r="I71" s="0" t="n">
        <v>7025081.83572302</v>
      </c>
      <c r="J71" s="0" t="n">
        <v>3080260.95808419</v>
      </c>
      <c r="K71" s="0" t="n">
        <v>2987853.12934167</v>
      </c>
      <c r="L71" s="0" t="n">
        <v>4678842.60959441</v>
      </c>
      <c r="M71" s="0" t="n">
        <v>4417702.40197625</v>
      </c>
      <c r="N71" s="0" t="n">
        <v>4699501.94580988</v>
      </c>
      <c r="O71" s="0" t="n">
        <v>4437125.3938824</v>
      </c>
      <c r="P71" s="0" t="n">
        <v>513376.826347365</v>
      </c>
      <c r="Q71" s="0" t="n">
        <v>497975.521556944</v>
      </c>
    </row>
    <row r="72" customFormat="false" ht="12.8" hidden="false" customHeight="false" outlineLevel="0" collapsed="false">
      <c r="A72" s="0" t="n">
        <v>119</v>
      </c>
      <c r="B72" s="0" t="n">
        <v>28262556.6978032</v>
      </c>
      <c r="C72" s="0" t="n">
        <v>27087048.1619676</v>
      </c>
      <c r="D72" s="0" t="n">
        <v>28386346.486518</v>
      </c>
      <c r="E72" s="0" t="n">
        <v>27203400.636364</v>
      </c>
      <c r="F72" s="0" t="n">
        <v>20050056.6870935</v>
      </c>
      <c r="G72" s="0" t="n">
        <v>7036991.47487406</v>
      </c>
      <c r="H72" s="0" t="n">
        <v>20166827.3738611</v>
      </c>
      <c r="I72" s="0" t="n">
        <v>7036573.26250292</v>
      </c>
      <c r="J72" s="0" t="n">
        <v>3209140.87507392</v>
      </c>
      <c r="K72" s="0" t="n">
        <v>3112866.64882171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28449601.9293483</v>
      </c>
      <c r="C73" s="0" t="n">
        <v>27265900.1508501</v>
      </c>
      <c r="D73" s="0" t="n">
        <v>28573554.6943023</v>
      </c>
      <c r="E73" s="0" t="n">
        <v>27382418.8193881</v>
      </c>
      <c r="F73" s="0" t="n">
        <v>20181930.443661</v>
      </c>
      <c r="G73" s="0" t="n">
        <v>7083969.70718915</v>
      </c>
      <c r="H73" s="0" t="n">
        <v>20298449.6913902</v>
      </c>
      <c r="I73" s="0" t="n">
        <v>7083969.12799785</v>
      </c>
      <c r="J73" s="0" t="n">
        <v>3283148.50707476</v>
      </c>
      <c r="K73" s="0" t="n">
        <v>3184654.05186252</v>
      </c>
      <c r="L73" s="0" t="n">
        <v>4739252.67569639</v>
      </c>
      <c r="M73" s="0" t="n">
        <v>4475749.54948025</v>
      </c>
      <c r="N73" s="0" t="n">
        <v>4759912.01408964</v>
      </c>
      <c r="O73" s="0" t="n">
        <v>4495175.49783972</v>
      </c>
      <c r="P73" s="0" t="n">
        <v>547191.417845794</v>
      </c>
      <c r="Q73" s="0" t="n">
        <v>530775.67531042</v>
      </c>
    </row>
    <row r="74" customFormat="false" ht="12.8" hidden="false" customHeight="false" outlineLevel="0" collapsed="false">
      <c r="A74" s="0" t="n">
        <v>121</v>
      </c>
      <c r="B74" s="0" t="n">
        <v>28556037.2425377</v>
      </c>
      <c r="C74" s="0" t="n">
        <v>27367600.8096772</v>
      </c>
      <c r="D74" s="0" t="n">
        <v>28679448.8364301</v>
      </c>
      <c r="E74" s="0" t="n">
        <v>27483610.7783977</v>
      </c>
      <c r="F74" s="0" t="n">
        <v>20220363.0281168</v>
      </c>
      <c r="G74" s="0" t="n">
        <v>7147237.78156034</v>
      </c>
      <c r="H74" s="0" t="n">
        <v>20336373.5538044</v>
      </c>
      <c r="I74" s="0" t="n">
        <v>7147237.22459333</v>
      </c>
      <c r="J74" s="0" t="n">
        <v>3377934.13137956</v>
      </c>
      <c r="K74" s="0" t="n">
        <v>3276596.10743817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28547151.1278568</v>
      </c>
      <c r="C75" s="0" t="n">
        <v>27359810.8510508</v>
      </c>
      <c r="D75" s="0" t="n">
        <v>28670841.7248311</v>
      </c>
      <c r="E75" s="0" t="n">
        <v>27476083.0296447</v>
      </c>
      <c r="F75" s="0" t="n">
        <v>20177259.3825849</v>
      </c>
      <c r="G75" s="0" t="n">
        <v>7182551.46846584</v>
      </c>
      <c r="H75" s="0" t="n">
        <v>20293532.1181281</v>
      </c>
      <c r="I75" s="0" t="n">
        <v>7182550.91151663</v>
      </c>
      <c r="J75" s="0" t="n">
        <v>3481620.04292429</v>
      </c>
      <c r="K75" s="0" t="n">
        <v>3377171.44163656</v>
      </c>
      <c r="L75" s="0" t="n">
        <v>4754464.21302951</v>
      </c>
      <c r="M75" s="0" t="n">
        <v>4490870.16998227</v>
      </c>
      <c r="N75" s="0" t="n">
        <v>4775079.84753198</v>
      </c>
      <c r="O75" s="0" t="n">
        <v>4510255.28761726</v>
      </c>
      <c r="P75" s="0" t="n">
        <v>580270.007154048</v>
      </c>
      <c r="Q75" s="0" t="n">
        <v>562861.906939426</v>
      </c>
    </row>
    <row r="76" customFormat="false" ht="12.8" hidden="false" customHeight="false" outlineLevel="0" collapsed="false">
      <c r="A76" s="0" t="n">
        <v>123</v>
      </c>
      <c r="B76" s="0" t="n">
        <v>28586424.8043229</v>
      </c>
      <c r="C76" s="0" t="n">
        <v>27398527.7130315</v>
      </c>
      <c r="D76" s="0" t="n">
        <v>28709207.3715977</v>
      </c>
      <c r="E76" s="0" t="n">
        <v>27513945.6367316</v>
      </c>
      <c r="F76" s="0" t="n">
        <v>20200905.3329695</v>
      </c>
      <c r="G76" s="0" t="n">
        <v>7197622.38006207</v>
      </c>
      <c r="H76" s="0" t="n">
        <v>20316323.7329205</v>
      </c>
      <c r="I76" s="0" t="n">
        <v>7197621.90381113</v>
      </c>
      <c r="J76" s="0" t="n">
        <v>3583789.86851786</v>
      </c>
      <c r="K76" s="0" t="n">
        <v>3476276.17246232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28623036.721857</v>
      </c>
      <c r="C77" s="0" t="n">
        <v>27433975.6202486</v>
      </c>
      <c r="D77" s="0" t="n">
        <v>28745992.7152318</v>
      </c>
      <c r="E77" s="0" t="n">
        <v>27549556.6052173</v>
      </c>
      <c r="F77" s="0" t="n">
        <v>20224139.8012372</v>
      </c>
      <c r="G77" s="0" t="n">
        <v>7209835.81901142</v>
      </c>
      <c r="H77" s="0" t="n">
        <v>20339721.2665756</v>
      </c>
      <c r="I77" s="0" t="n">
        <v>7209835.33864171</v>
      </c>
      <c r="J77" s="0" t="n">
        <v>3650040.89583499</v>
      </c>
      <c r="K77" s="0" t="n">
        <v>3540539.66895994</v>
      </c>
      <c r="L77" s="0" t="n">
        <v>4765896.42946451</v>
      </c>
      <c r="M77" s="0" t="n">
        <v>4502053.1489221</v>
      </c>
      <c r="N77" s="0" t="n">
        <v>4786389.51190578</v>
      </c>
      <c r="O77" s="0" t="n">
        <v>4521323.04614437</v>
      </c>
      <c r="P77" s="0" t="n">
        <v>608340.149305832</v>
      </c>
      <c r="Q77" s="0" t="n">
        <v>590089.944826657</v>
      </c>
    </row>
    <row r="78" customFormat="false" ht="12.8" hidden="false" customHeight="false" outlineLevel="0" collapsed="false">
      <c r="A78" s="0" t="n">
        <v>125</v>
      </c>
      <c r="B78" s="0" t="n">
        <v>28687430.4765974</v>
      </c>
      <c r="C78" s="0" t="n">
        <v>27495275.3424496</v>
      </c>
      <c r="D78" s="0" t="n">
        <v>28810475.9003109</v>
      </c>
      <c r="E78" s="0" t="n">
        <v>27610939.8662415</v>
      </c>
      <c r="F78" s="0" t="n">
        <v>20262218.4290385</v>
      </c>
      <c r="G78" s="0" t="n">
        <v>7233056.91341106</v>
      </c>
      <c r="H78" s="0" t="n">
        <v>20377883.4453748</v>
      </c>
      <c r="I78" s="0" t="n">
        <v>7233056.4208667</v>
      </c>
      <c r="J78" s="0" t="n">
        <v>3727622.50226437</v>
      </c>
      <c r="K78" s="0" t="n">
        <v>3615793.82719644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28791439.6676065</v>
      </c>
      <c r="C79" s="0" t="n">
        <v>27594064.4975151</v>
      </c>
      <c r="D79" s="0" t="n">
        <v>28912247.4246068</v>
      </c>
      <c r="E79" s="0" t="n">
        <v>27707625.6145323</v>
      </c>
      <c r="F79" s="0" t="n">
        <v>20322119.8458719</v>
      </c>
      <c r="G79" s="0" t="n">
        <v>7271944.65164316</v>
      </c>
      <c r="H79" s="0" t="n">
        <v>20435681.4554162</v>
      </c>
      <c r="I79" s="0" t="n">
        <v>7271944.15911611</v>
      </c>
      <c r="J79" s="0" t="n">
        <v>3817919.10193959</v>
      </c>
      <c r="K79" s="0" t="n">
        <v>3703381.5288814</v>
      </c>
      <c r="L79" s="0" t="n">
        <v>4795136.83943832</v>
      </c>
      <c r="M79" s="0" t="n">
        <v>4530620.64368742</v>
      </c>
      <c r="N79" s="0" t="n">
        <v>4815271.78926408</v>
      </c>
      <c r="O79" s="0" t="n">
        <v>4549553.8981568</v>
      </c>
      <c r="P79" s="0" t="n">
        <v>636319.850323264</v>
      </c>
      <c r="Q79" s="0" t="n">
        <v>617230.254813566</v>
      </c>
    </row>
    <row r="80" customFormat="false" ht="12.8" hidden="false" customHeight="false" outlineLevel="0" collapsed="false">
      <c r="A80" s="0" t="n">
        <v>127</v>
      </c>
      <c r="B80" s="0" t="n">
        <v>28801067.8505089</v>
      </c>
      <c r="C80" s="0" t="n">
        <v>27603234.1409293</v>
      </c>
      <c r="D80" s="0" t="n">
        <v>28921567.8398609</v>
      </c>
      <c r="E80" s="0" t="n">
        <v>27716508.9128397</v>
      </c>
      <c r="F80" s="0" t="n">
        <v>20342393.808896</v>
      </c>
      <c r="G80" s="0" t="n">
        <v>7260840.33203331</v>
      </c>
      <c r="H80" s="0" t="n">
        <v>20455669.0738908</v>
      </c>
      <c r="I80" s="0" t="n">
        <v>7260839.83894888</v>
      </c>
      <c r="J80" s="0" t="n">
        <v>3902719.71360701</v>
      </c>
      <c r="K80" s="0" t="n">
        <v>3785638.1221988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28809253.8917512</v>
      </c>
      <c r="C81" s="0" t="n">
        <v>27611891.9976402</v>
      </c>
      <c r="D81" s="0" t="n">
        <v>28929050.2057843</v>
      </c>
      <c r="E81" s="0" t="n">
        <v>27724505.3761306</v>
      </c>
      <c r="F81" s="0" t="n">
        <v>20353512.8836882</v>
      </c>
      <c r="G81" s="0" t="n">
        <v>7258379.11395193</v>
      </c>
      <c r="H81" s="0" t="n">
        <v>20466126.7558124</v>
      </c>
      <c r="I81" s="0" t="n">
        <v>7258378.6203182</v>
      </c>
      <c r="J81" s="0" t="n">
        <v>3998689.70860671</v>
      </c>
      <c r="K81" s="0" t="n">
        <v>3878729.01734851</v>
      </c>
      <c r="L81" s="0" t="n">
        <v>4799609.79517137</v>
      </c>
      <c r="M81" s="0" t="n">
        <v>4536080.83124067</v>
      </c>
      <c r="N81" s="0" t="n">
        <v>4819576.70625123</v>
      </c>
      <c r="O81" s="0" t="n">
        <v>4554855.84770032</v>
      </c>
      <c r="P81" s="0" t="n">
        <v>666448.284767786</v>
      </c>
      <c r="Q81" s="0" t="n">
        <v>646454.836224752</v>
      </c>
    </row>
    <row r="82" customFormat="false" ht="12.8" hidden="false" customHeight="false" outlineLevel="0" collapsed="false">
      <c r="A82" s="0" t="n">
        <v>129</v>
      </c>
      <c r="B82" s="0" t="n">
        <v>28918553.2576742</v>
      </c>
      <c r="C82" s="0" t="n">
        <v>27717219.3068622</v>
      </c>
      <c r="D82" s="0" t="n">
        <v>29037683.8128678</v>
      </c>
      <c r="E82" s="0" t="n">
        <v>27829206.8736406</v>
      </c>
      <c r="F82" s="0" t="n">
        <v>20418956.5282339</v>
      </c>
      <c r="G82" s="0" t="n">
        <v>7298262.77862832</v>
      </c>
      <c r="H82" s="0" t="n">
        <v>20530944.592506</v>
      </c>
      <c r="I82" s="0" t="n">
        <v>7298262.28113458</v>
      </c>
      <c r="J82" s="0" t="n">
        <v>4125691.55092679</v>
      </c>
      <c r="K82" s="0" t="n">
        <v>4001920.80439899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28971586.3327267</v>
      </c>
      <c r="C83" s="0" t="n">
        <v>27768440.0040649</v>
      </c>
      <c r="D83" s="0" t="n">
        <v>29090695.841997</v>
      </c>
      <c r="E83" s="0" t="n">
        <v>27880407.539478</v>
      </c>
      <c r="F83" s="0" t="n">
        <v>20475253.5910788</v>
      </c>
      <c r="G83" s="0" t="n">
        <v>7293186.41298608</v>
      </c>
      <c r="H83" s="0" t="n">
        <v>20587221.6263791</v>
      </c>
      <c r="I83" s="0" t="n">
        <v>7293185.9130989</v>
      </c>
      <c r="J83" s="0" t="n">
        <v>4216646.31914897</v>
      </c>
      <c r="K83" s="0" t="n">
        <v>4090146.9295745</v>
      </c>
      <c r="L83" s="0" t="n">
        <v>4826731.04568509</v>
      </c>
      <c r="M83" s="0" t="n">
        <v>4562476.06312703</v>
      </c>
      <c r="N83" s="0" t="n">
        <v>4846583.44558104</v>
      </c>
      <c r="O83" s="0" t="n">
        <v>4581143.44085739</v>
      </c>
      <c r="P83" s="0" t="n">
        <v>702774.386524828</v>
      </c>
      <c r="Q83" s="0" t="n">
        <v>681691.154929083</v>
      </c>
    </row>
    <row r="84" customFormat="false" ht="12.8" hidden="false" customHeight="false" outlineLevel="0" collapsed="false">
      <c r="A84" s="0" t="n">
        <v>131</v>
      </c>
      <c r="B84" s="0" t="n">
        <v>29063022.6233535</v>
      </c>
      <c r="C84" s="0" t="n">
        <v>27856695.6925504</v>
      </c>
      <c r="D84" s="0" t="n">
        <v>29180633.5921961</v>
      </c>
      <c r="E84" s="0" t="n">
        <v>27967254.7601013</v>
      </c>
      <c r="F84" s="0" t="n">
        <v>20558428.6555347</v>
      </c>
      <c r="G84" s="0" t="n">
        <v>7298267.03701574</v>
      </c>
      <c r="H84" s="0" t="n">
        <v>20668988.2235369</v>
      </c>
      <c r="I84" s="0" t="n">
        <v>7298266.53656443</v>
      </c>
      <c r="J84" s="0" t="n">
        <v>4298712.85248253</v>
      </c>
      <c r="K84" s="0" t="n">
        <v>4169751.46690806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29072635.5704223</v>
      </c>
      <c r="C85" s="0" t="n">
        <v>27866495.652946</v>
      </c>
      <c r="D85" s="0" t="n">
        <v>29188799.3231494</v>
      </c>
      <c r="E85" s="0" t="n">
        <v>27975695.1061541</v>
      </c>
      <c r="F85" s="0" t="n">
        <v>20545047.6914203</v>
      </c>
      <c r="G85" s="0" t="n">
        <v>7321447.96152566</v>
      </c>
      <c r="H85" s="0" t="n">
        <v>20654247.6456357</v>
      </c>
      <c r="I85" s="0" t="n">
        <v>7321447.46051842</v>
      </c>
      <c r="J85" s="0" t="n">
        <v>4378073.77223679</v>
      </c>
      <c r="K85" s="0" t="n">
        <v>4246731.55906968</v>
      </c>
      <c r="L85" s="0" t="n">
        <v>4843318.48443027</v>
      </c>
      <c r="M85" s="0" t="n">
        <v>4578675.62559292</v>
      </c>
      <c r="N85" s="0" t="n">
        <v>4862680.08960901</v>
      </c>
      <c r="O85" s="0" t="n">
        <v>4596881.6739149</v>
      </c>
      <c r="P85" s="0" t="n">
        <v>729678.962039464</v>
      </c>
      <c r="Q85" s="0" t="n">
        <v>707788.59317828</v>
      </c>
    </row>
    <row r="86" customFormat="false" ht="12.8" hidden="false" customHeight="false" outlineLevel="0" collapsed="false">
      <c r="A86" s="0" t="n">
        <v>133</v>
      </c>
      <c r="B86" s="0" t="n">
        <v>29261035.4060463</v>
      </c>
      <c r="C86" s="0" t="n">
        <v>28048299.8897325</v>
      </c>
      <c r="D86" s="0" t="n">
        <v>29376624.2465638</v>
      </c>
      <c r="E86" s="0" t="n">
        <v>28156958.9272685</v>
      </c>
      <c r="F86" s="0" t="n">
        <v>20714277.4785953</v>
      </c>
      <c r="G86" s="0" t="n">
        <v>7334022.41113722</v>
      </c>
      <c r="H86" s="0" t="n">
        <v>20822937.0173021</v>
      </c>
      <c r="I86" s="0" t="n">
        <v>7334021.90996635</v>
      </c>
      <c r="J86" s="0" t="n">
        <v>4452236.84999179</v>
      </c>
      <c r="K86" s="0" t="n">
        <v>4318669.74449203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29342586.6811939</v>
      </c>
      <c r="C87" s="0" t="n">
        <v>28126553.3249884</v>
      </c>
      <c r="D87" s="0" t="n">
        <v>29457698.1771887</v>
      </c>
      <c r="E87" s="0" t="n">
        <v>28234762.8298725</v>
      </c>
      <c r="F87" s="0" t="n">
        <v>20760196.7811698</v>
      </c>
      <c r="G87" s="0" t="n">
        <v>7366356.54381862</v>
      </c>
      <c r="H87" s="0" t="n">
        <v>20868406.787204</v>
      </c>
      <c r="I87" s="0" t="n">
        <v>7366356.04266852</v>
      </c>
      <c r="J87" s="0" t="n">
        <v>4516209.32226607</v>
      </c>
      <c r="K87" s="0" t="n">
        <v>4380723.04259809</v>
      </c>
      <c r="L87" s="0" t="n">
        <v>4888379.3648546</v>
      </c>
      <c r="M87" s="0" t="n">
        <v>4621938.89744682</v>
      </c>
      <c r="N87" s="0" t="n">
        <v>4907565.44728086</v>
      </c>
      <c r="O87" s="0" t="n">
        <v>4639979.96650892</v>
      </c>
      <c r="P87" s="0" t="n">
        <v>752701.553711012</v>
      </c>
      <c r="Q87" s="0" t="n">
        <v>730120.507099681</v>
      </c>
    </row>
    <row r="88" customFormat="false" ht="12.8" hidden="false" customHeight="false" outlineLevel="0" collapsed="false">
      <c r="A88" s="0" t="n">
        <v>135</v>
      </c>
      <c r="B88" s="0" t="n">
        <v>29463974.9545975</v>
      </c>
      <c r="C88" s="0" t="n">
        <v>28242361.2598556</v>
      </c>
      <c r="D88" s="0" t="n">
        <v>29578940.5645689</v>
      </c>
      <c r="E88" s="0" t="n">
        <v>28350432.6357296</v>
      </c>
      <c r="F88" s="0" t="n">
        <v>20825648.7533523</v>
      </c>
      <c r="G88" s="0" t="n">
        <v>7416712.5065033</v>
      </c>
      <c r="H88" s="0" t="n">
        <v>20933720.6309404</v>
      </c>
      <c r="I88" s="0" t="n">
        <v>7416712.00478922</v>
      </c>
      <c r="J88" s="0" t="n">
        <v>4545708.61668986</v>
      </c>
      <c r="K88" s="0" t="n">
        <v>4409337.35818916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29459557.4208966</v>
      </c>
      <c r="C89" s="0" t="n">
        <v>28240186.4265167</v>
      </c>
      <c r="D89" s="0" t="n">
        <v>29573125.0935533</v>
      </c>
      <c r="E89" s="0" t="n">
        <v>28346943.8255588</v>
      </c>
      <c r="F89" s="0" t="n">
        <v>20881429.4862535</v>
      </c>
      <c r="G89" s="0" t="n">
        <v>7358756.94026315</v>
      </c>
      <c r="H89" s="0" t="n">
        <v>20988187.3875655</v>
      </c>
      <c r="I89" s="0" t="n">
        <v>7358756.4379933</v>
      </c>
      <c r="J89" s="0" t="n">
        <v>4612023.55273669</v>
      </c>
      <c r="K89" s="0" t="n">
        <v>4473662.84615459</v>
      </c>
      <c r="L89" s="0" t="n">
        <v>4907441.05709157</v>
      </c>
      <c r="M89" s="0" t="n">
        <v>4640145.68797215</v>
      </c>
      <c r="N89" s="0" t="n">
        <v>4926369.67394302</v>
      </c>
      <c r="O89" s="0" t="n">
        <v>4657944.75314357</v>
      </c>
      <c r="P89" s="0" t="n">
        <v>768670.592122781</v>
      </c>
      <c r="Q89" s="0" t="n">
        <v>745610.474359098</v>
      </c>
    </row>
    <row r="90" customFormat="false" ht="12.8" hidden="false" customHeight="false" outlineLevel="0" collapsed="false">
      <c r="A90" s="0" t="n">
        <v>137</v>
      </c>
      <c r="B90" s="0" t="n">
        <v>29546316.1410718</v>
      </c>
      <c r="C90" s="0" t="n">
        <v>28323540.8854103</v>
      </c>
      <c r="D90" s="0" t="n">
        <v>29656770.314571</v>
      </c>
      <c r="E90" s="0" t="n">
        <v>28427372.9299499</v>
      </c>
      <c r="F90" s="0" t="n">
        <v>20953936.5508459</v>
      </c>
      <c r="G90" s="0" t="n">
        <v>7369604.33456434</v>
      </c>
      <c r="H90" s="0" t="n">
        <v>21057769.116399</v>
      </c>
      <c r="I90" s="0" t="n">
        <v>7369603.81355089</v>
      </c>
      <c r="J90" s="0" t="n">
        <v>4719288.59710208</v>
      </c>
      <c r="K90" s="0" t="n">
        <v>4577709.93918901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29569040.3839527</v>
      </c>
      <c r="C91" s="0" t="n">
        <v>28346890.3030947</v>
      </c>
      <c r="D91" s="0" t="n">
        <v>29678630.7057662</v>
      </c>
      <c r="E91" s="0" t="n">
        <v>28449910.3449752</v>
      </c>
      <c r="F91" s="0" t="n">
        <v>21028037.7011991</v>
      </c>
      <c r="G91" s="0" t="n">
        <v>7318852.60189564</v>
      </c>
      <c r="H91" s="0" t="n">
        <v>21131058.2675929</v>
      </c>
      <c r="I91" s="0" t="n">
        <v>7318852.07738231</v>
      </c>
      <c r="J91" s="0" t="n">
        <v>4803912.94456069</v>
      </c>
      <c r="K91" s="0" t="n">
        <v>4659795.55622387</v>
      </c>
      <c r="L91" s="0" t="n">
        <v>4925441.75115375</v>
      </c>
      <c r="M91" s="0" t="n">
        <v>4657945.75989836</v>
      </c>
      <c r="N91" s="0" t="n">
        <v>4943707.71602618</v>
      </c>
      <c r="O91" s="0" t="n">
        <v>4675121.06003248</v>
      </c>
      <c r="P91" s="0" t="n">
        <v>800652.157426782</v>
      </c>
      <c r="Q91" s="0" t="n">
        <v>776632.592703978</v>
      </c>
    </row>
    <row r="92" customFormat="false" ht="12.8" hidden="false" customHeight="false" outlineLevel="0" collapsed="false">
      <c r="A92" s="0" t="n">
        <v>139</v>
      </c>
      <c r="B92" s="0" t="n">
        <v>29775663.3534057</v>
      </c>
      <c r="C92" s="0" t="n">
        <v>28545572.3085825</v>
      </c>
      <c r="D92" s="0" t="n">
        <v>29884283.2365583</v>
      </c>
      <c r="E92" s="0" t="n">
        <v>28647680.1266251</v>
      </c>
      <c r="F92" s="0" t="n">
        <v>21213238.0990706</v>
      </c>
      <c r="G92" s="0" t="n">
        <v>7332334.20951195</v>
      </c>
      <c r="H92" s="0" t="n">
        <v>21315346.4422151</v>
      </c>
      <c r="I92" s="0" t="n">
        <v>7332333.68440996</v>
      </c>
      <c r="J92" s="0" t="n">
        <v>4881279.2513705</v>
      </c>
      <c r="K92" s="0" t="n">
        <v>4734840.87382938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29927891.0487863</v>
      </c>
      <c r="C93" s="0" t="n">
        <v>28691286.1608621</v>
      </c>
      <c r="D93" s="0" t="n">
        <v>30035258.2353427</v>
      </c>
      <c r="E93" s="0" t="n">
        <v>28792216.4497687</v>
      </c>
      <c r="F93" s="0" t="n">
        <v>21323299.1680257</v>
      </c>
      <c r="G93" s="0" t="n">
        <v>7367986.99283644</v>
      </c>
      <c r="H93" s="0" t="n">
        <v>21424229.9877047</v>
      </c>
      <c r="I93" s="0" t="n">
        <v>7367986.46206401</v>
      </c>
      <c r="J93" s="0" t="n">
        <v>4965722.39436542</v>
      </c>
      <c r="K93" s="0" t="n">
        <v>4816750.72253446</v>
      </c>
      <c r="L93" s="0" t="n">
        <v>4982596.46273958</v>
      </c>
      <c r="M93" s="0" t="n">
        <v>4711640.81598853</v>
      </c>
      <c r="N93" s="0" t="n">
        <v>5000491.90403507</v>
      </c>
      <c r="O93" s="0" t="n">
        <v>4728468.01870861</v>
      </c>
      <c r="P93" s="0" t="n">
        <v>827620.399060904</v>
      </c>
      <c r="Q93" s="0" t="n">
        <v>802791.787089077</v>
      </c>
    </row>
    <row r="94" customFormat="false" ht="12.8" hidden="false" customHeight="false" outlineLevel="0" collapsed="false">
      <c r="A94" s="0" t="n">
        <v>141</v>
      </c>
      <c r="B94" s="0" t="n">
        <v>29928960.5892868</v>
      </c>
      <c r="C94" s="0" t="n">
        <v>28693027.8483241</v>
      </c>
      <c r="D94" s="0" t="n">
        <v>30035249.5176407</v>
      </c>
      <c r="E94" s="0" t="n">
        <v>28792944.9208904</v>
      </c>
      <c r="F94" s="0" t="n">
        <v>21319312.8008905</v>
      </c>
      <c r="G94" s="0" t="n">
        <v>7373715.04743365</v>
      </c>
      <c r="H94" s="0" t="n">
        <v>21419230.4043993</v>
      </c>
      <c r="I94" s="0" t="n">
        <v>7373714.51649115</v>
      </c>
      <c r="J94" s="0" t="n">
        <v>5029875.06422311</v>
      </c>
      <c r="K94" s="0" t="n">
        <v>4878978.81229641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29955122.1111584</v>
      </c>
      <c r="C95" s="0" t="n">
        <v>28719205.1599202</v>
      </c>
      <c r="D95" s="0" t="n">
        <v>30060422.0627387</v>
      </c>
      <c r="E95" s="0" t="n">
        <v>28818192.2070876</v>
      </c>
      <c r="F95" s="0" t="n">
        <v>21367405.4564185</v>
      </c>
      <c r="G95" s="0" t="n">
        <v>7351799.70350171</v>
      </c>
      <c r="H95" s="0" t="n">
        <v>21466393.0345031</v>
      </c>
      <c r="I95" s="0" t="n">
        <v>7351799.1725845</v>
      </c>
      <c r="J95" s="0" t="n">
        <v>5120800.15407234</v>
      </c>
      <c r="K95" s="0" t="n">
        <v>4967176.14945017</v>
      </c>
      <c r="L95" s="0" t="n">
        <v>4985609.58804061</v>
      </c>
      <c r="M95" s="0" t="n">
        <v>4714921.17018816</v>
      </c>
      <c r="N95" s="0" t="n">
        <v>5003160.48292844</v>
      </c>
      <c r="O95" s="0" t="n">
        <v>4731424.52872319</v>
      </c>
      <c r="P95" s="0" t="n">
        <v>853466.69234539</v>
      </c>
      <c r="Q95" s="0" t="n">
        <v>827862.691575028</v>
      </c>
    </row>
    <row r="96" customFormat="false" ht="12.8" hidden="false" customHeight="false" outlineLevel="0" collapsed="false">
      <c r="A96" s="0" t="n">
        <v>143</v>
      </c>
      <c r="B96" s="0" t="n">
        <v>30043608.4210408</v>
      </c>
      <c r="C96" s="0" t="n">
        <v>28805604.091115</v>
      </c>
      <c r="D96" s="0" t="n">
        <v>30148993.6876774</v>
      </c>
      <c r="E96" s="0" t="n">
        <v>28904671.1966066</v>
      </c>
      <c r="F96" s="0" t="n">
        <v>21482412.3080819</v>
      </c>
      <c r="G96" s="0" t="n">
        <v>7323191.7830331</v>
      </c>
      <c r="H96" s="0" t="n">
        <v>21581479.9449787</v>
      </c>
      <c r="I96" s="0" t="n">
        <v>7323191.25162799</v>
      </c>
      <c r="J96" s="0" t="n">
        <v>5196219.45494636</v>
      </c>
      <c r="K96" s="0" t="n">
        <v>5040332.87129797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30098430.634827</v>
      </c>
      <c r="C97" s="0" t="n">
        <v>28859582.7284734</v>
      </c>
      <c r="D97" s="0" t="n">
        <v>30203046.229284</v>
      </c>
      <c r="E97" s="0" t="n">
        <v>28957926.3477017</v>
      </c>
      <c r="F97" s="0" t="n">
        <v>21518885.737933</v>
      </c>
      <c r="G97" s="0" t="n">
        <v>7340696.99054035</v>
      </c>
      <c r="H97" s="0" t="n">
        <v>21617229.8926784</v>
      </c>
      <c r="I97" s="0" t="n">
        <v>7340696.45502337</v>
      </c>
      <c r="J97" s="0" t="n">
        <v>5273317.09705241</v>
      </c>
      <c r="K97" s="0" t="n">
        <v>5115117.58414084</v>
      </c>
      <c r="L97" s="0" t="n">
        <v>5009968.78995682</v>
      </c>
      <c r="M97" s="0" t="n">
        <v>4738580.89468254</v>
      </c>
      <c r="N97" s="0" t="n">
        <v>5027405.60187674</v>
      </c>
      <c r="O97" s="0" t="n">
        <v>4754977.52579232</v>
      </c>
      <c r="P97" s="0" t="n">
        <v>878886.182842069</v>
      </c>
      <c r="Q97" s="0" t="n">
        <v>852519.597356807</v>
      </c>
    </row>
    <row r="98" customFormat="false" ht="12.8" hidden="false" customHeight="false" outlineLevel="0" collapsed="false">
      <c r="A98" s="0" t="n">
        <v>145</v>
      </c>
      <c r="B98" s="0" t="n">
        <v>30202974.1892415</v>
      </c>
      <c r="C98" s="0" t="n">
        <v>28961114.4682884</v>
      </c>
      <c r="D98" s="0" t="n">
        <v>30307122.1289268</v>
      </c>
      <c r="E98" s="0" t="n">
        <v>29059018.5149094</v>
      </c>
      <c r="F98" s="0" t="n">
        <v>21635277.6512771</v>
      </c>
      <c r="G98" s="0" t="n">
        <v>7325836.81701136</v>
      </c>
      <c r="H98" s="0" t="n">
        <v>21733182.2645492</v>
      </c>
      <c r="I98" s="0" t="n">
        <v>7325836.2503602</v>
      </c>
      <c r="J98" s="0" t="n">
        <v>5390453.83487762</v>
      </c>
      <c r="K98" s="0" t="n">
        <v>5228740.21983129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30346603.8101006</v>
      </c>
      <c r="C99" s="0" t="n">
        <v>29099470.9816273</v>
      </c>
      <c r="D99" s="0" t="n">
        <v>30449778.9464413</v>
      </c>
      <c r="E99" s="0" t="n">
        <v>29196460.5928518</v>
      </c>
      <c r="F99" s="0" t="n">
        <v>21744145.658172</v>
      </c>
      <c r="G99" s="0" t="n">
        <v>7355325.32345531</v>
      </c>
      <c r="H99" s="0" t="n">
        <v>21841135.836019</v>
      </c>
      <c r="I99" s="0" t="n">
        <v>7355324.75683286</v>
      </c>
      <c r="J99" s="0" t="n">
        <v>5466175.46545544</v>
      </c>
      <c r="K99" s="0" t="n">
        <v>5302190.20149178</v>
      </c>
      <c r="L99" s="0" t="n">
        <v>5049551.10401642</v>
      </c>
      <c r="M99" s="0" t="n">
        <v>4776157.38506569</v>
      </c>
      <c r="N99" s="0" t="n">
        <v>5066747.84359524</v>
      </c>
      <c r="O99" s="0" t="n">
        <v>4792328.34978236</v>
      </c>
      <c r="P99" s="0" t="n">
        <v>911029.244242574</v>
      </c>
      <c r="Q99" s="0" t="n">
        <v>883698.366915297</v>
      </c>
    </row>
    <row r="100" customFormat="false" ht="12.8" hidden="false" customHeight="false" outlineLevel="0" collapsed="false">
      <c r="A100" s="0" t="n">
        <v>147</v>
      </c>
      <c r="B100" s="0" t="n">
        <v>30385505.2791548</v>
      </c>
      <c r="C100" s="0" t="n">
        <v>29137579.47567</v>
      </c>
      <c r="D100" s="0" t="n">
        <v>30488552.8494847</v>
      </c>
      <c r="E100" s="0" t="n">
        <v>29234449.2655684</v>
      </c>
      <c r="F100" s="0" t="n">
        <v>21804520.7897758</v>
      </c>
      <c r="G100" s="0" t="n">
        <v>7333058.6858942</v>
      </c>
      <c r="H100" s="0" t="n">
        <v>21901391.1489847</v>
      </c>
      <c r="I100" s="0" t="n">
        <v>7333058.11658378</v>
      </c>
      <c r="J100" s="0" t="n">
        <v>5537424.12375747</v>
      </c>
      <c r="K100" s="0" t="n">
        <v>5371301.40004475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30568445.0419877</v>
      </c>
      <c r="C101" s="0" t="n">
        <v>29312866.6531192</v>
      </c>
      <c r="D101" s="0" t="n">
        <v>30669716.6680827</v>
      </c>
      <c r="E101" s="0" t="n">
        <v>29408065.5850478</v>
      </c>
      <c r="F101" s="0" t="n">
        <v>21927418.0258208</v>
      </c>
      <c r="G101" s="0" t="n">
        <v>7385448.62729833</v>
      </c>
      <c r="H101" s="0" t="n">
        <v>22022617.5309146</v>
      </c>
      <c r="I101" s="0" t="n">
        <v>7385448.05413318</v>
      </c>
      <c r="J101" s="0" t="n">
        <v>5671576.45794346</v>
      </c>
      <c r="K101" s="0" t="n">
        <v>5501429.16420515</v>
      </c>
      <c r="L101" s="0" t="n">
        <v>5087527.99227152</v>
      </c>
      <c r="M101" s="0" t="n">
        <v>4813340.96233431</v>
      </c>
      <c r="N101" s="0" t="n">
        <v>5104407.23552128</v>
      </c>
      <c r="O101" s="0" t="n">
        <v>4829213.45372865</v>
      </c>
      <c r="P101" s="0" t="n">
        <v>945262.742990576</v>
      </c>
      <c r="Q101" s="0" t="n">
        <v>916904.860700859</v>
      </c>
    </row>
    <row r="102" customFormat="false" ht="12.8" hidden="false" customHeight="false" outlineLevel="0" collapsed="false">
      <c r="A102" s="0" t="n">
        <v>149</v>
      </c>
      <c r="B102" s="0" t="n">
        <v>30751715.8964752</v>
      </c>
      <c r="C102" s="0" t="n">
        <v>29487343.0774282</v>
      </c>
      <c r="D102" s="0" t="n">
        <v>30851770.1107144</v>
      </c>
      <c r="E102" s="0" t="n">
        <v>29581397.4863552</v>
      </c>
      <c r="F102" s="0" t="n">
        <v>22080179.7538793</v>
      </c>
      <c r="G102" s="0" t="n">
        <v>7407163.32354895</v>
      </c>
      <c r="H102" s="0" t="n">
        <v>22174234.7367427</v>
      </c>
      <c r="I102" s="0" t="n">
        <v>7407162.74961251</v>
      </c>
      <c r="J102" s="0" t="n">
        <v>5776748.89173305</v>
      </c>
      <c r="K102" s="0" t="n">
        <v>5603446.42498106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30799379.4320553</v>
      </c>
      <c r="C103" s="0" t="n">
        <v>29532956.302133</v>
      </c>
      <c r="D103" s="0" t="n">
        <v>30898797.0586279</v>
      </c>
      <c r="E103" s="0" t="n">
        <v>29626412.3464439</v>
      </c>
      <c r="F103" s="0" t="n">
        <v>22113767.8624728</v>
      </c>
      <c r="G103" s="0" t="n">
        <v>7419188.43966026</v>
      </c>
      <c r="H103" s="0" t="n">
        <v>22207224.4638444</v>
      </c>
      <c r="I103" s="0" t="n">
        <v>7419187.8825995</v>
      </c>
      <c r="J103" s="0" t="n">
        <v>5838558.34054131</v>
      </c>
      <c r="K103" s="0" t="n">
        <v>5663401.59032507</v>
      </c>
      <c r="L103" s="0" t="n">
        <v>5125423.69664828</v>
      </c>
      <c r="M103" s="0" t="n">
        <v>4849378.85070394</v>
      </c>
      <c r="N103" s="0" t="n">
        <v>5141993.91727078</v>
      </c>
      <c r="O103" s="0" t="n">
        <v>4864961.59014379</v>
      </c>
      <c r="P103" s="0" t="n">
        <v>973093.056756885</v>
      </c>
      <c r="Q103" s="0" t="n">
        <v>943900.265054179</v>
      </c>
    </row>
    <row r="104" customFormat="false" ht="12.8" hidden="false" customHeight="false" outlineLevel="0" collapsed="false">
      <c r="A104" s="0" t="n">
        <v>151</v>
      </c>
      <c r="B104" s="0" t="n">
        <v>30916152.0366779</v>
      </c>
      <c r="C104" s="0" t="n">
        <v>29645285.9964522</v>
      </c>
      <c r="D104" s="0" t="n">
        <v>31013549.4234632</v>
      </c>
      <c r="E104" s="0" t="n">
        <v>29736843.0192316</v>
      </c>
      <c r="F104" s="0" t="n">
        <v>22216556.5477259</v>
      </c>
      <c r="G104" s="0" t="n">
        <v>7428729.44872629</v>
      </c>
      <c r="H104" s="0" t="n">
        <v>22308114.1281862</v>
      </c>
      <c r="I104" s="0" t="n">
        <v>7428728.89104544</v>
      </c>
      <c r="J104" s="0" t="n">
        <v>5958532.42369586</v>
      </c>
      <c r="K104" s="0" t="n">
        <v>5779776.45098498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31129054.0927791</v>
      </c>
      <c r="C105" s="0" t="n">
        <v>29849086.1306163</v>
      </c>
      <c r="D105" s="0" t="n">
        <v>31226221.8583471</v>
      </c>
      <c r="E105" s="0" t="n">
        <v>29940427.3132631</v>
      </c>
      <c r="F105" s="0" t="n">
        <v>22414426.2150539</v>
      </c>
      <c r="G105" s="0" t="n">
        <v>7434659.91556249</v>
      </c>
      <c r="H105" s="0" t="n">
        <v>22505767.9559924</v>
      </c>
      <c r="I105" s="0" t="n">
        <v>7434659.35727067</v>
      </c>
      <c r="J105" s="0" t="n">
        <v>6063224.98195754</v>
      </c>
      <c r="K105" s="0" t="n">
        <v>5881328.23249882</v>
      </c>
      <c r="L105" s="0" t="n">
        <v>5179618.37072876</v>
      </c>
      <c r="M105" s="0" t="n">
        <v>4900780.44135815</v>
      </c>
      <c r="N105" s="0" t="n">
        <v>5195813.61587889</v>
      </c>
      <c r="O105" s="0" t="n">
        <v>4916010.82186164</v>
      </c>
      <c r="P105" s="0" t="n">
        <v>1010537.49699292</v>
      </c>
      <c r="Q105" s="0" t="n">
        <v>980221.372083136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216</v>
      </c>
      <c r="B1" s="0" t="s">
        <v>217</v>
      </c>
      <c r="C1" s="0" t="s">
        <v>218</v>
      </c>
      <c r="D1" s="0" t="s">
        <v>219</v>
      </c>
      <c r="E1" s="0" t="s">
        <v>220</v>
      </c>
      <c r="F1" s="0" t="s">
        <v>221</v>
      </c>
      <c r="G1" s="0" t="s">
        <v>222</v>
      </c>
      <c r="H1" s="0" t="s">
        <v>223</v>
      </c>
      <c r="I1" s="0" t="s">
        <v>224</v>
      </c>
      <c r="J1" s="0" t="s">
        <v>225</v>
      </c>
      <c r="K1" s="0" t="s">
        <v>226</v>
      </c>
      <c r="L1" s="0" t="s">
        <v>227</v>
      </c>
      <c r="M1" s="0" t="s">
        <v>228</v>
      </c>
      <c r="N1" s="0" t="s">
        <v>229</v>
      </c>
      <c r="O1" s="0" t="s">
        <v>230</v>
      </c>
      <c r="P1" s="0" t="s">
        <v>231</v>
      </c>
      <c r="Q1" s="0" t="s">
        <v>232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18038207.7701649</v>
      </c>
      <c r="C22" s="0" t="n">
        <v>17319305.5357717</v>
      </c>
      <c r="D22" s="0" t="n">
        <v>18115536.2221315</v>
      </c>
      <c r="E22" s="0" t="n">
        <v>17391994.269576</v>
      </c>
      <c r="F22" s="0" t="n">
        <v>14039136.0970618</v>
      </c>
      <c r="G22" s="0" t="n">
        <v>3280169.4387099</v>
      </c>
      <c r="H22" s="0" t="n">
        <v>14111825.4947893</v>
      </c>
      <c r="I22" s="0" t="n">
        <v>3280168.77478671</v>
      </c>
      <c r="J22" s="0" t="n">
        <v>233628.109416372</v>
      </c>
      <c r="K22" s="0" t="n">
        <v>226619.266133881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18712853.0246036</v>
      </c>
      <c r="C23" s="0" t="n">
        <v>17976150.7893362</v>
      </c>
      <c r="D23" s="0" t="n">
        <v>18738983.2132049</v>
      </c>
      <c r="E23" s="0" t="n">
        <v>17999411.5065755</v>
      </c>
      <c r="F23" s="0" t="n">
        <v>14471041.4014</v>
      </c>
      <c r="G23" s="0" t="n">
        <v>3505109.38793617</v>
      </c>
      <c r="H23" s="0" t="n">
        <v>14542618.9096201</v>
      </c>
      <c r="I23" s="0" t="n">
        <v>3456792.59695543</v>
      </c>
      <c r="J23" s="0" t="n">
        <v>281812.281775581</v>
      </c>
      <c r="K23" s="0" t="n">
        <v>273357.913322313</v>
      </c>
      <c r="L23" s="0" t="n">
        <v>3121946.39298777</v>
      </c>
      <c r="M23" s="0" t="n">
        <v>2947241.52452823</v>
      </c>
      <c r="N23" s="0" t="n">
        <v>3126174.48113583</v>
      </c>
      <c r="O23" s="0" t="n">
        <v>2951092.79235712</v>
      </c>
      <c r="P23" s="0" t="n">
        <v>46968.7136292635</v>
      </c>
      <c r="Q23" s="0" t="n">
        <v>45559.6522203856</v>
      </c>
    </row>
    <row r="24" customFormat="false" ht="12.8" hidden="false" customHeight="false" outlineLevel="0" collapsed="false">
      <c r="A24" s="0" t="n">
        <v>71</v>
      </c>
      <c r="B24" s="0" t="n">
        <v>18981923.2679372</v>
      </c>
      <c r="C24" s="0" t="n">
        <v>18232372.592357</v>
      </c>
      <c r="D24" s="0" t="n">
        <v>19010998.8746111</v>
      </c>
      <c r="E24" s="0" t="n">
        <v>18258402.4589637</v>
      </c>
      <c r="F24" s="0" t="n">
        <v>14617151.3991496</v>
      </c>
      <c r="G24" s="0" t="n">
        <v>3615221.19320734</v>
      </c>
      <c r="H24" s="0" t="n">
        <v>14691541.4377787</v>
      </c>
      <c r="I24" s="0" t="n">
        <v>3566861.02118498</v>
      </c>
      <c r="J24" s="0" t="n">
        <v>293561.988430787</v>
      </c>
      <c r="K24" s="0" t="n">
        <v>284755.128777864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19041841.2555501</v>
      </c>
      <c r="C25" s="0" t="n">
        <v>18288797.4548541</v>
      </c>
      <c r="D25" s="0" t="n">
        <v>19071620.663767</v>
      </c>
      <c r="E25" s="0" t="n">
        <v>18315488.8949112</v>
      </c>
      <c r="F25" s="0" t="n">
        <v>14610765.1155166</v>
      </c>
      <c r="G25" s="0" t="n">
        <v>3678032.33933745</v>
      </c>
      <c r="H25" s="0" t="n">
        <v>14685816.7275961</v>
      </c>
      <c r="I25" s="0" t="n">
        <v>3629672.16731509</v>
      </c>
      <c r="J25" s="0" t="n">
        <v>324761.789563362</v>
      </c>
      <c r="K25" s="0" t="n">
        <v>315018.935876461</v>
      </c>
      <c r="L25" s="0" t="n">
        <v>3176282.34715083</v>
      </c>
      <c r="M25" s="0" t="n">
        <v>2997734.79946717</v>
      </c>
      <c r="N25" s="0" t="n">
        <v>3181119.68860744</v>
      </c>
      <c r="O25" s="0" t="n">
        <v>3002159.78394378</v>
      </c>
      <c r="P25" s="0" t="n">
        <v>54126.964927227</v>
      </c>
      <c r="Q25" s="0" t="n">
        <v>52503.1559794102</v>
      </c>
    </row>
    <row r="26" customFormat="false" ht="12.8" hidden="false" customHeight="false" outlineLevel="0" collapsed="false">
      <c r="A26" s="0" t="n">
        <v>73</v>
      </c>
      <c r="B26" s="0" t="n">
        <v>19203542.1552271</v>
      </c>
      <c r="C26" s="0" t="n">
        <v>18440657.4684151</v>
      </c>
      <c r="D26" s="0" t="n">
        <v>19235319.9304594</v>
      </c>
      <c r="E26" s="0" t="n">
        <v>18469228.0486159</v>
      </c>
      <c r="F26" s="0" t="n">
        <v>14657404.5310274</v>
      </c>
      <c r="G26" s="0" t="n">
        <v>3783252.93738764</v>
      </c>
      <c r="H26" s="0" t="n">
        <v>14734313.4544686</v>
      </c>
      <c r="I26" s="0" t="n">
        <v>3734914.59414733</v>
      </c>
      <c r="J26" s="0" t="n">
        <v>352641.73148523</v>
      </c>
      <c r="K26" s="0" t="n">
        <v>342062.479540673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19577199.7199862</v>
      </c>
      <c r="C27" s="0" t="n">
        <v>18798359.742824</v>
      </c>
      <c r="D27" s="0" t="n">
        <v>19611645.557916</v>
      </c>
      <c r="E27" s="0" t="n">
        <v>18829440.699401</v>
      </c>
      <c r="F27" s="0" t="n">
        <v>14890525.9306222</v>
      </c>
      <c r="G27" s="0" t="n">
        <v>3907833.81220182</v>
      </c>
      <c r="H27" s="0" t="n">
        <v>14969990.9742419</v>
      </c>
      <c r="I27" s="0" t="n">
        <v>3859449.72515915</v>
      </c>
      <c r="J27" s="0" t="n">
        <v>365858.703581414</v>
      </c>
      <c r="K27" s="0" t="n">
        <v>354882.942473972</v>
      </c>
      <c r="L27" s="0" t="n">
        <v>3265817.64939208</v>
      </c>
      <c r="M27" s="0" t="n">
        <v>3081709.99963986</v>
      </c>
      <c r="N27" s="0" t="n">
        <v>3271435.32862199</v>
      </c>
      <c r="O27" s="0" t="n">
        <v>3086871.0231257</v>
      </c>
      <c r="P27" s="0" t="n">
        <v>60976.4505969024</v>
      </c>
      <c r="Q27" s="0" t="n">
        <v>59147.1570789953</v>
      </c>
    </row>
    <row r="28" customFormat="false" ht="12.8" hidden="false" customHeight="false" outlineLevel="0" collapsed="false">
      <c r="A28" s="0" t="n">
        <v>75</v>
      </c>
      <c r="B28" s="0" t="n">
        <v>20156870.4858604</v>
      </c>
      <c r="C28" s="0" t="n">
        <v>19353528.9081354</v>
      </c>
      <c r="D28" s="0" t="n">
        <v>20197407.1738696</v>
      </c>
      <c r="E28" s="0" t="n">
        <v>19390422.2988572</v>
      </c>
      <c r="F28" s="0" t="n">
        <v>15300699.5000449</v>
      </c>
      <c r="G28" s="0" t="n">
        <v>4052829.40809048</v>
      </c>
      <c r="H28" s="0" t="n">
        <v>15383332.8788727</v>
      </c>
      <c r="I28" s="0" t="n">
        <v>4007089.4199845</v>
      </c>
      <c r="J28" s="0" t="n">
        <v>397443.305376431</v>
      </c>
      <c r="K28" s="0" t="n">
        <v>385520.006215138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20791995.7504123</v>
      </c>
      <c r="C29" s="0" t="n">
        <v>19961350.5667997</v>
      </c>
      <c r="D29" s="0" t="n">
        <v>20835997.2479432</v>
      </c>
      <c r="E29" s="0" t="n">
        <v>20001487.3391175</v>
      </c>
      <c r="F29" s="0" t="n">
        <v>15730620.4584934</v>
      </c>
      <c r="G29" s="0" t="n">
        <v>4230730.10830633</v>
      </c>
      <c r="H29" s="0" t="n">
        <v>15817104.367305</v>
      </c>
      <c r="I29" s="0" t="n">
        <v>4184382.97181249</v>
      </c>
      <c r="J29" s="0" t="n">
        <v>445894.227000196</v>
      </c>
      <c r="K29" s="0" t="n">
        <v>432517.40019019</v>
      </c>
      <c r="L29" s="0" t="n">
        <v>3467835.44957332</v>
      </c>
      <c r="M29" s="0" t="n">
        <v>3271901.37573967</v>
      </c>
      <c r="N29" s="0" t="n">
        <v>3475064.42770904</v>
      </c>
      <c r="O29" s="0" t="n">
        <v>3278595.43038247</v>
      </c>
      <c r="P29" s="0" t="n">
        <v>74315.7045000326</v>
      </c>
      <c r="Q29" s="0" t="n">
        <v>72086.2333650316</v>
      </c>
    </row>
    <row r="30" customFormat="false" ht="12.8" hidden="false" customHeight="false" outlineLevel="0" collapsed="false">
      <c r="A30" s="0" t="n">
        <v>77</v>
      </c>
      <c r="B30" s="0" t="n">
        <v>21363858.3910008</v>
      </c>
      <c r="C30" s="0" t="n">
        <v>20508510.5426014</v>
      </c>
      <c r="D30" s="0" t="n">
        <v>21411223.4832369</v>
      </c>
      <c r="E30" s="0" t="n">
        <v>20551788.6963224</v>
      </c>
      <c r="F30" s="0" t="n">
        <v>16096093.2090361</v>
      </c>
      <c r="G30" s="0" t="n">
        <v>4412417.33356528</v>
      </c>
      <c r="H30" s="0" t="n">
        <v>16186531.0350967</v>
      </c>
      <c r="I30" s="0" t="n">
        <v>4365257.66122569</v>
      </c>
      <c r="J30" s="0" t="n">
        <v>479865.673078517</v>
      </c>
      <c r="K30" s="0" t="n">
        <v>465469.702886162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21934632.5528132</v>
      </c>
      <c r="C31" s="0" t="n">
        <v>21054380.3369237</v>
      </c>
      <c r="D31" s="0" t="n">
        <v>21989329.0858136</v>
      </c>
      <c r="E31" s="0" t="n">
        <v>21104706.6430704</v>
      </c>
      <c r="F31" s="0" t="n">
        <v>16450166.4154939</v>
      </c>
      <c r="G31" s="0" t="n">
        <v>4604213.92142976</v>
      </c>
      <c r="H31" s="0" t="n">
        <v>16542892.8608155</v>
      </c>
      <c r="I31" s="0" t="n">
        <v>4561813.78225492</v>
      </c>
      <c r="J31" s="0" t="n">
        <v>507610.913568941</v>
      </c>
      <c r="K31" s="0" t="n">
        <v>492382.586161873</v>
      </c>
      <c r="L31" s="0" t="n">
        <v>3658255.29043093</v>
      </c>
      <c r="M31" s="0" t="n">
        <v>3450931.5808911</v>
      </c>
      <c r="N31" s="0" t="n">
        <v>3667262.67034123</v>
      </c>
      <c r="O31" s="0" t="n">
        <v>3459293.36513169</v>
      </c>
      <c r="P31" s="0" t="n">
        <v>84601.8189281568</v>
      </c>
      <c r="Q31" s="0" t="n">
        <v>82063.7643603121</v>
      </c>
    </row>
    <row r="32" customFormat="false" ht="12.8" hidden="false" customHeight="false" outlineLevel="0" collapsed="false">
      <c r="A32" s="0" t="n">
        <v>79</v>
      </c>
      <c r="B32" s="0" t="n">
        <v>22273641.7919534</v>
      </c>
      <c r="C32" s="0" t="n">
        <v>21377501.1364488</v>
      </c>
      <c r="D32" s="0" t="n">
        <v>22329844.6166187</v>
      </c>
      <c r="E32" s="0" t="n">
        <v>21429230.7239056</v>
      </c>
      <c r="F32" s="0" t="n">
        <v>16610025.4764317</v>
      </c>
      <c r="G32" s="0" t="n">
        <v>4767475.6600171</v>
      </c>
      <c r="H32" s="0" t="n">
        <v>16704647.3027985</v>
      </c>
      <c r="I32" s="0" t="n">
        <v>4724583.42110709</v>
      </c>
      <c r="J32" s="0" t="n">
        <v>531724.694654919</v>
      </c>
      <c r="K32" s="0" t="n">
        <v>515772.953815272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22608811.9982269</v>
      </c>
      <c r="C33" s="0" t="n">
        <v>21697026.9902085</v>
      </c>
      <c r="D33" s="0" t="n">
        <v>22668272.2353408</v>
      </c>
      <c r="E33" s="0" t="n">
        <v>21751806.1435784</v>
      </c>
      <c r="F33" s="0" t="n">
        <v>16803341.6927825</v>
      </c>
      <c r="G33" s="0" t="n">
        <v>4893685.29742599</v>
      </c>
      <c r="H33" s="0" t="n">
        <v>16901496.1992492</v>
      </c>
      <c r="I33" s="0" t="n">
        <v>4850309.94432923</v>
      </c>
      <c r="J33" s="0" t="n">
        <v>561297.463354999</v>
      </c>
      <c r="K33" s="0" t="n">
        <v>544458.539454349</v>
      </c>
      <c r="L33" s="0" t="n">
        <v>3768446.75486998</v>
      </c>
      <c r="M33" s="0" t="n">
        <v>3553837.44510772</v>
      </c>
      <c r="N33" s="0" t="n">
        <v>3778245.58510679</v>
      </c>
      <c r="O33" s="0" t="n">
        <v>3562940.77408706</v>
      </c>
      <c r="P33" s="0" t="n">
        <v>93549.5772258332</v>
      </c>
      <c r="Q33" s="0" t="n">
        <v>90743.0899090582</v>
      </c>
    </row>
    <row r="34" customFormat="false" ht="12.8" hidden="false" customHeight="false" outlineLevel="0" collapsed="false">
      <c r="A34" s="0" t="n">
        <v>81</v>
      </c>
      <c r="B34" s="0" t="n">
        <v>22829710.4129853</v>
      </c>
      <c r="C34" s="0" t="n">
        <v>21906571.5501759</v>
      </c>
      <c r="D34" s="0" t="n">
        <v>22891655.378031</v>
      </c>
      <c r="E34" s="0" t="n">
        <v>21963691.0569337</v>
      </c>
      <c r="F34" s="0" t="n">
        <v>16894076.966545</v>
      </c>
      <c r="G34" s="0" t="n">
        <v>5012494.58363096</v>
      </c>
      <c r="H34" s="0" t="n">
        <v>16994461.8709734</v>
      </c>
      <c r="I34" s="0" t="n">
        <v>4969229.18596025</v>
      </c>
      <c r="J34" s="0" t="n">
        <v>575202.540031571</v>
      </c>
      <c r="K34" s="0" t="n">
        <v>557946.463830623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22992551.6794592</v>
      </c>
      <c r="C35" s="0" t="n">
        <v>22061152.7017498</v>
      </c>
      <c r="D35" s="0" t="n">
        <v>23055749.5789079</v>
      </c>
      <c r="E35" s="0" t="n">
        <v>22119448.9221642</v>
      </c>
      <c r="F35" s="0" t="n">
        <v>16959026.5141829</v>
      </c>
      <c r="G35" s="0" t="n">
        <v>5102126.18756689</v>
      </c>
      <c r="H35" s="0" t="n">
        <v>17060661.2947608</v>
      </c>
      <c r="I35" s="0" t="n">
        <v>5058787.62740344</v>
      </c>
      <c r="J35" s="0" t="n">
        <v>576317.72355216</v>
      </c>
      <c r="K35" s="0" t="n">
        <v>559028.191845595</v>
      </c>
      <c r="L35" s="0" t="n">
        <v>3831860.34360963</v>
      </c>
      <c r="M35" s="0" t="n">
        <v>3613015.7905328</v>
      </c>
      <c r="N35" s="0" t="n">
        <v>3842283.7436964</v>
      </c>
      <c r="O35" s="0" t="n">
        <v>3622707.80559872</v>
      </c>
      <c r="P35" s="0" t="n">
        <v>96052.9539253599</v>
      </c>
      <c r="Q35" s="0" t="n">
        <v>93171.3653075991</v>
      </c>
    </row>
    <row r="36" customFormat="false" ht="12.8" hidden="false" customHeight="false" outlineLevel="0" collapsed="false">
      <c r="A36" s="0" t="n">
        <v>83</v>
      </c>
      <c r="B36" s="0" t="n">
        <v>23076753.8706298</v>
      </c>
      <c r="C36" s="0" t="n">
        <v>22141087.1600026</v>
      </c>
      <c r="D36" s="0" t="n">
        <v>23145089.9809325</v>
      </c>
      <c r="E36" s="0" t="n">
        <v>22204315.7336122</v>
      </c>
      <c r="F36" s="0" t="n">
        <v>16977452.2143942</v>
      </c>
      <c r="G36" s="0" t="n">
        <v>5163634.94560837</v>
      </c>
      <c r="H36" s="0" t="n">
        <v>17080741.7648382</v>
      </c>
      <c r="I36" s="0" t="n">
        <v>5123573.96877401</v>
      </c>
      <c r="J36" s="0" t="n">
        <v>608891.042217756</v>
      </c>
      <c r="K36" s="0" t="n">
        <v>590624.310951223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23279732.7488311</v>
      </c>
      <c r="C37" s="0" t="n">
        <v>22333882.4811068</v>
      </c>
      <c r="D37" s="0" t="n">
        <v>23350024.5898159</v>
      </c>
      <c r="E37" s="0" t="n">
        <v>22398945.0105924</v>
      </c>
      <c r="F37" s="0" t="n">
        <v>17092417.0159473</v>
      </c>
      <c r="G37" s="0" t="n">
        <v>5241465.46515953</v>
      </c>
      <c r="H37" s="0" t="n">
        <v>17197716.7321269</v>
      </c>
      <c r="I37" s="0" t="n">
        <v>5201228.2784655</v>
      </c>
      <c r="J37" s="0" t="n">
        <v>629660.127126915</v>
      </c>
      <c r="K37" s="0" t="n">
        <v>610770.323313107</v>
      </c>
      <c r="L37" s="0" t="n">
        <v>3879397.88696651</v>
      </c>
      <c r="M37" s="0" t="n">
        <v>3657189.54767958</v>
      </c>
      <c r="N37" s="0" t="n">
        <v>3891021.77581573</v>
      </c>
      <c r="O37" s="0" t="n">
        <v>3668027.64524581</v>
      </c>
      <c r="P37" s="0" t="n">
        <v>104943.354521152</v>
      </c>
      <c r="Q37" s="0" t="n">
        <v>101795.053885518</v>
      </c>
    </row>
    <row r="38" customFormat="false" ht="12.8" hidden="false" customHeight="false" outlineLevel="0" collapsed="false">
      <c r="A38" s="0" t="n">
        <v>85</v>
      </c>
      <c r="B38" s="0" t="n">
        <v>23582959.5946817</v>
      </c>
      <c r="C38" s="0" t="n">
        <v>22623336.9541336</v>
      </c>
      <c r="D38" s="0" t="n">
        <v>23654964.3988059</v>
      </c>
      <c r="E38" s="0" t="n">
        <v>22690001.1045923</v>
      </c>
      <c r="F38" s="0" t="n">
        <v>17275852.7172199</v>
      </c>
      <c r="G38" s="0" t="n">
        <v>5347484.23691372</v>
      </c>
      <c r="H38" s="0" t="n">
        <v>17383094.6415526</v>
      </c>
      <c r="I38" s="0" t="n">
        <v>5306906.46303968</v>
      </c>
      <c r="J38" s="0" t="n">
        <v>646615.528414308</v>
      </c>
      <c r="K38" s="0" t="n">
        <v>627217.062561879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23883425.8813613</v>
      </c>
      <c r="C39" s="0" t="n">
        <v>22910941.6381332</v>
      </c>
      <c r="D39" s="0" t="n">
        <v>23960529.8729816</v>
      </c>
      <c r="E39" s="0" t="n">
        <v>22982460.9791087</v>
      </c>
      <c r="F39" s="0" t="n">
        <v>17534140.4873576</v>
      </c>
      <c r="G39" s="0" t="n">
        <v>5376801.15077556</v>
      </c>
      <c r="H39" s="0" t="n">
        <v>17644310.7994503</v>
      </c>
      <c r="I39" s="0" t="n">
        <v>5338150.17965833</v>
      </c>
      <c r="J39" s="0" t="n">
        <v>673738.550144181</v>
      </c>
      <c r="K39" s="0" t="n">
        <v>653526.393639856</v>
      </c>
      <c r="L39" s="0" t="n">
        <v>3980368.54273326</v>
      </c>
      <c r="M39" s="0" t="n">
        <v>3751908.10446203</v>
      </c>
      <c r="N39" s="0" t="n">
        <v>3993138.89440448</v>
      </c>
      <c r="O39" s="0" t="n">
        <v>3763834.65425434</v>
      </c>
      <c r="P39" s="0" t="n">
        <v>112289.758357364</v>
      </c>
      <c r="Q39" s="0" t="n">
        <v>108921.065606643</v>
      </c>
    </row>
    <row r="40" customFormat="false" ht="12.8" hidden="false" customHeight="false" outlineLevel="0" collapsed="false">
      <c r="A40" s="0" t="n">
        <v>87</v>
      </c>
      <c r="B40" s="0" t="n">
        <v>24063558.6695779</v>
      </c>
      <c r="C40" s="0" t="n">
        <v>23082025.3617593</v>
      </c>
      <c r="D40" s="0" t="n">
        <v>24151602.4815964</v>
      </c>
      <c r="E40" s="0" t="n">
        <v>23164020.8958348</v>
      </c>
      <c r="F40" s="0" t="n">
        <v>17638766.3737376</v>
      </c>
      <c r="G40" s="0" t="n">
        <v>5443258.98802167</v>
      </c>
      <c r="H40" s="0" t="n">
        <v>17751057.3937775</v>
      </c>
      <c r="I40" s="0" t="n">
        <v>5412963.50205737</v>
      </c>
      <c r="J40" s="0" t="n">
        <v>695984.612529001</v>
      </c>
      <c r="K40" s="0" t="n">
        <v>675105.07415313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24196558.2436199</v>
      </c>
      <c r="C41" s="0" t="n">
        <v>23207842.0680214</v>
      </c>
      <c r="D41" s="0" t="n">
        <v>24286314.3558006</v>
      </c>
      <c r="E41" s="0" t="n">
        <v>23291444.7842625</v>
      </c>
      <c r="F41" s="0" t="n">
        <v>17666914.3251656</v>
      </c>
      <c r="G41" s="0" t="n">
        <v>5540927.74285581</v>
      </c>
      <c r="H41" s="0" t="n">
        <v>17780906.7004124</v>
      </c>
      <c r="I41" s="0" t="n">
        <v>5510538.08385009</v>
      </c>
      <c r="J41" s="0" t="n">
        <v>769651.265837196</v>
      </c>
      <c r="K41" s="0" t="n">
        <v>746561.72786208</v>
      </c>
      <c r="L41" s="0" t="n">
        <v>4032314.70897015</v>
      </c>
      <c r="M41" s="0" t="n">
        <v>3800876.09889517</v>
      </c>
      <c r="N41" s="0" t="n">
        <v>4047192.30559613</v>
      </c>
      <c r="O41" s="0" t="n">
        <v>3814782.35612227</v>
      </c>
      <c r="P41" s="0" t="n">
        <v>128275.210972866</v>
      </c>
      <c r="Q41" s="0" t="n">
        <v>124426.95464368</v>
      </c>
    </row>
    <row r="42" customFormat="false" ht="12.8" hidden="false" customHeight="false" outlineLevel="0" collapsed="false">
      <c r="A42" s="0" t="n">
        <v>89</v>
      </c>
      <c r="B42" s="0" t="n">
        <v>24450593.7660999</v>
      </c>
      <c r="C42" s="0" t="n">
        <v>23450942.021271</v>
      </c>
      <c r="D42" s="0" t="n">
        <v>24541840.9692308</v>
      </c>
      <c r="E42" s="0" t="n">
        <v>23535941.9702315</v>
      </c>
      <c r="F42" s="0" t="n">
        <v>17792704.0231591</v>
      </c>
      <c r="G42" s="0" t="n">
        <v>5658237.99811189</v>
      </c>
      <c r="H42" s="0" t="n">
        <v>17908273.2499932</v>
      </c>
      <c r="I42" s="0" t="n">
        <v>5627668.72023835</v>
      </c>
      <c r="J42" s="0" t="n">
        <v>839566.818343491</v>
      </c>
      <c r="K42" s="0" t="n">
        <v>814379.813793187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24669922.1797844</v>
      </c>
      <c r="C43" s="0" t="n">
        <v>23660749.0634888</v>
      </c>
      <c r="D43" s="0" t="n">
        <v>24762510.5911529</v>
      </c>
      <c r="E43" s="0" t="n">
        <v>23747004.2641188</v>
      </c>
      <c r="F43" s="0" t="n">
        <v>17940147.9332771</v>
      </c>
      <c r="G43" s="0" t="n">
        <v>5720601.13021171</v>
      </c>
      <c r="H43" s="0" t="n">
        <v>18057189.4222994</v>
      </c>
      <c r="I43" s="0" t="n">
        <v>5689814.84181934</v>
      </c>
      <c r="J43" s="0" t="n">
        <v>944687.044001701</v>
      </c>
      <c r="K43" s="0" t="n">
        <v>916346.43268165</v>
      </c>
      <c r="L43" s="0" t="n">
        <v>4110076.42892158</v>
      </c>
      <c r="M43" s="0" t="n">
        <v>3874529.20276676</v>
      </c>
      <c r="N43" s="0" t="n">
        <v>4125425.03456507</v>
      </c>
      <c r="O43" s="0" t="n">
        <v>3888877.21451979</v>
      </c>
      <c r="P43" s="0" t="n">
        <v>157447.84066695</v>
      </c>
      <c r="Q43" s="0" t="n">
        <v>152724.405446942</v>
      </c>
    </row>
    <row r="44" customFormat="false" ht="12.8" hidden="false" customHeight="false" outlineLevel="0" collapsed="false">
      <c r="A44" s="0" t="n">
        <v>91</v>
      </c>
      <c r="B44" s="0" t="n">
        <v>24831500.4460325</v>
      </c>
      <c r="C44" s="0" t="n">
        <v>23814830.5044821</v>
      </c>
      <c r="D44" s="0" t="n">
        <v>24924276.8683933</v>
      </c>
      <c r="E44" s="0" t="n">
        <v>23901260.4562296</v>
      </c>
      <c r="F44" s="0" t="n">
        <v>18039206.26025</v>
      </c>
      <c r="G44" s="0" t="n">
        <v>5775624.24423206</v>
      </c>
      <c r="H44" s="0" t="n">
        <v>18156500.8297499</v>
      </c>
      <c r="I44" s="0" t="n">
        <v>5744759.62647965</v>
      </c>
      <c r="J44" s="0" t="n">
        <v>1008000.50935035</v>
      </c>
      <c r="K44" s="0" t="n">
        <v>977760.494069841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25084786.3727562</v>
      </c>
      <c r="C45" s="0" t="n">
        <v>24056412.1895492</v>
      </c>
      <c r="D45" s="0" t="n">
        <v>25179020.5262109</v>
      </c>
      <c r="E45" s="0" t="n">
        <v>24144220.0278773</v>
      </c>
      <c r="F45" s="0" t="n">
        <v>18204323.189545</v>
      </c>
      <c r="G45" s="0" t="n">
        <v>5852089.00000412</v>
      </c>
      <c r="H45" s="0" t="n">
        <v>18322752.728089</v>
      </c>
      <c r="I45" s="0" t="n">
        <v>5821467.29978831</v>
      </c>
      <c r="J45" s="0" t="n">
        <v>1110753.81436693</v>
      </c>
      <c r="K45" s="0" t="n">
        <v>1077431.19993593</v>
      </c>
      <c r="L45" s="0" t="n">
        <v>4179445.32163409</v>
      </c>
      <c r="M45" s="0" t="n">
        <v>3940399.50578748</v>
      </c>
      <c r="N45" s="0" t="n">
        <v>4195069.49625487</v>
      </c>
      <c r="O45" s="0" t="n">
        <v>3955007.87513135</v>
      </c>
      <c r="P45" s="0" t="n">
        <v>185125.635727822</v>
      </c>
      <c r="Q45" s="0" t="n">
        <v>179571.866655988</v>
      </c>
    </row>
    <row r="46" customFormat="false" ht="12.8" hidden="false" customHeight="false" outlineLevel="0" collapsed="false">
      <c r="A46" s="0" t="n">
        <v>93</v>
      </c>
      <c r="B46" s="0" t="n">
        <v>25553626.2836649</v>
      </c>
      <c r="C46" s="0" t="n">
        <v>24504895.0996031</v>
      </c>
      <c r="D46" s="0" t="n">
        <v>25650276.419909</v>
      </c>
      <c r="E46" s="0" t="n">
        <v>24594964.9703193</v>
      </c>
      <c r="F46" s="0" t="n">
        <v>18538387.9548497</v>
      </c>
      <c r="G46" s="0" t="n">
        <v>5966507.14475333</v>
      </c>
      <c r="H46" s="0" t="n">
        <v>18659425.1110588</v>
      </c>
      <c r="I46" s="0" t="n">
        <v>5935539.85926049</v>
      </c>
      <c r="J46" s="0" t="n">
        <v>1223144.3393099</v>
      </c>
      <c r="K46" s="0" t="n">
        <v>1186450.0091306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26104533.4994885</v>
      </c>
      <c r="C47" s="0" t="n">
        <v>25031441.0632008</v>
      </c>
      <c r="D47" s="0" t="n">
        <v>26214326.741925</v>
      </c>
      <c r="E47" s="0" t="n">
        <v>25134146.3339093</v>
      </c>
      <c r="F47" s="0" t="n">
        <v>18915166.567558</v>
      </c>
      <c r="G47" s="0" t="n">
        <v>6116274.49564282</v>
      </c>
      <c r="H47" s="0" t="n">
        <v>19037592.8868484</v>
      </c>
      <c r="I47" s="0" t="n">
        <v>6096553.44706086</v>
      </c>
      <c r="J47" s="0" t="n">
        <v>1326096.97139556</v>
      </c>
      <c r="K47" s="0" t="n">
        <v>1286314.06225369</v>
      </c>
      <c r="L47" s="0" t="n">
        <v>4348243.06729419</v>
      </c>
      <c r="M47" s="0" t="n">
        <v>4100079.71897942</v>
      </c>
      <c r="N47" s="0" t="n">
        <v>4366472.72611341</v>
      </c>
      <c r="O47" s="0" t="n">
        <v>4117149.24449185</v>
      </c>
      <c r="P47" s="0" t="n">
        <v>221016.16189926</v>
      </c>
      <c r="Q47" s="0" t="n">
        <v>214385.677042282</v>
      </c>
    </row>
    <row r="48" customFormat="false" ht="12.8" hidden="false" customHeight="false" outlineLevel="0" collapsed="false">
      <c r="A48" s="0" t="n">
        <v>95</v>
      </c>
      <c r="B48" s="0" t="n">
        <v>26277053.7056789</v>
      </c>
      <c r="C48" s="0" t="n">
        <v>25195457.0401134</v>
      </c>
      <c r="D48" s="0" t="n">
        <v>26387246.236724</v>
      </c>
      <c r="E48" s="0" t="n">
        <v>25298539.0109235</v>
      </c>
      <c r="F48" s="0" t="n">
        <v>18999248.2441813</v>
      </c>
      <c r="G48" s="0" t="n">
        <v>6196208.79593214</v>
      </c>
      <c r="H48" s="0" t="n">
        <v>19122017.234964</v>
      </c>
      <c r="I48" s="0" t="n">
        <v>6176521.77595944</v>
      </c>
      <c r="J48" s="0" t="n">
        <v>1404523.27461245</v>
      </c>
      <c r="K48" s="0" t="n">
        <v>1362387.57637408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26427953.7249854</v>
      </c>
      <c r="C49" s="0" t="n">
        <v>25338388.7397565</v>
      </c>
      <c r="D49" s="0" t="n">
        <v>26540237.3535235</v>
      </c>
      <c r="E49" s="0" t="n">
        <v>25443435.4603238</v>
      </c>
      <c r="F49" s="0" t="n">
        <v>19050908.6835925</v>
      </c>
      <c r="G49" s="0" t="n">
        <v>6287480.05616404</v>
      </c>
      <c r="H49" s="0" t="n">
        <v>19175677.2206105</v>
      </c>
      <c r="I49" s="0" t="n">
        <v>6267758.23971333</v>
      </c>
      <c r="J49" s="0" t="n">
        <v>1456130.42225211</v>
      </c>
      <c r="K49" s="0" t="n">
        <v>1412446.50958455</v>
      </c>
      <c r="L49" s="0" t="n">
        <v>4402102.74751529</v>
      </c>
      <c r="M49" s="0" t="n">
        <v>4151373.88462743</v>
      </c>
      <c r="N49" s="0" t="n">
        <v>4420747.62620177</v>
      </c>
      <c r="O49" s="0" t="n">
        <v>4168833.88331297</v>
      </c>
      <c r="P49" s="0" t="n">
        <v>242688.403708685</v>
      </c>
      <c r="Q49" s="0" t="n">
        <v>235407.751597425</v>
      </c>
    </row>
    <row r="50" customFormat="false" ht="12.8" hidden="false" customHeight="false" outlineLevel="0" collapsed="false">
      <c r="A50" s="0" t="n">
        <v>97</v>
      </c>
      <c r="B50" s="0" t="n">
        <v>26568749.2698495</v>
      </c>
      <c r="C50" s="0" t="n">
        <v>25473253.5268323</v>
      </c>
      <c r="D50" s="0" t="n">
        <v>26682398.5367586</v>
      </c>
      <c r="E50" s="0" t="n">
        <v>25579594.6417082</v>
      </c>
      <c r="F50" s="0" t="n">
        <v>19149556.3990974</v>
      </c>
      <c r="G50" s="0" t="n">
        <v>6323697.12773494</v>
      </c>
      <c r="H50" s="0" t="n">
        <v>19275279.2988796</v>
      </c>
      <c r="I50" s="0" t="n">
        <v>6304315.34282862</v>
      </c>
      <c r="J50" s="0" t="n">
        <v>1528369.23964123</v>
      </c>
      <c r="K50" s="0" t="n">
        <v>1482518.16245199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26648805.8391387</v>
      </c>
      <c r="C51" s="0" t="n">
        <v>25548886.7337102</v>
      </c>
      <c r="D51" s="0" t="n">
        <v>26763907.1918117</v>
      </c>
      <c r="E51" s="0" t="n">
        <v>25656616.0951454</v>
      </c>
      <c r="F51" s="0" t="n">
        <v>19214920.9715633</v>
      </c>
      <c r="G51" s="0" t="n">
        <v>6333965.76214692</v>
      </c>
      <c r="H51" s="0" t="n">
        <v>19341280.7287217</v>
      </c>
      <c r="I51" s="0" t="n">
        <v>6315335.36642373</v>
      </c>
      <c r="J51" s="0" t="n">
        <v>1581631.96843515</v>
      </c>
      <c r="K51" s="0" t="n">
        <v>1534183.0093821</v>
      </c>
      <c r="L51" s="0" t="n">
        <v>4437884.11455271</v>
      </c>
      <c r="M51" s="0" t="n">
        <v>4185272.18047835</v>
      </c>
      <c r="N51" s="0" t="n">
        <v>4457004.70055987</v>
      </c>
      <c r="O51" s="0" t="n">
        <v>4203187.28342433</v>
      </c>
      <c r="P51" s="0" t="n">
        <v>263605.328072525</v>
      </c>
      <c r="Q51" s="0" t="n">
        <v>255697.16823035</v>
      </c>
    </row>
    <row r="52" customFormat="false" ht="12.8" hidden="false" customHeight="false" outlineLevel="0" collapsed="false">
      <c r="A52" s="0" t="n">
        <v>99</v>
      </c>
      <c r="B52" s="0" t="n">
        <v>26848406.1303377</v>
      </c>
      <c r="C52" s="0" t="n">
        <v>25738659.3567811</v>
      </c>
      <c r="D52" s="0" t="n">
        <v>26964214.6298</v>
      </c>
      <c r="E52" s="0" t="n">
        <v>25847071.1127062</v>
      </c>
      <c r="F52" s="0" t="n">
        <v>19335662.3510202</v>
      </c>
      <c r="G52" s="0" t="n">
        <v>6402997.00576089</v>
      </c>
      <c r="H52" s="0" t="n">
        <v>19462139.2346089</v>
      </c>
      <c r="I52" s="0" t="n">
        <v>6384931.87809731</v>
      </c>
      <c r="J52" s="0" t="n">
        <v>1682988.41891156</v>
      </c>
      <c r="K52" s="0" t="n">
        <v>1632498.76634421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27050574.7308452</v>
      </c>
      <c r="C53" s="0" t="n">
        <v>25931172.446589</v>
      </c>
      <c r="D53" s="0" t="n">
        <v>27167711.9778222</v>
      </c>
      <c r="E53" s="0" t="n">
        <v>26040832.4434966</v>
      </c>
      <c r="F53" s="0" t="n">
        <v>19449132.4847701</v>
      </c>
      <c r="G53" s="0" t="n">
        <v>6482039.96181887</v>
      </c>
      <c r="H53" s="0" t="n">
        <v>19576889.1221828</v>
      </c>
      <c r="I53" s="0" t="n">
        <v>6463943.3213138</v>
      </c>
      <c r="J53" s="0" t="n">
        <v>1785577.45492682</v>
      </c>
      <c r="K53" s="0" t="n">
        <v>1732010.13127902</v>
      </c>
      <c r="L53" s="0" t="n">
        <v>4503601.41775799</v>
      </c>
      <c r="M53" s="0" t="n">
        <v>4247558.12468563</v>
      </c>
      <c r="N53" s="0" t="n">
        <v>4523064.38379662</v>
      </c>
      <c r="O53" s="0" t="n">
        <v>4265798.04717854</v>
      </c>
      <c r="P53" s="0" t="n">
        <v>297596.242487804</v>
      </c>
      <c r="Q53" s="0" t="n">
        <v>288668.35521317</v>
      </c>
    </row>
    <row r="54" customFormat="false" ht="12.8" hidden="false" customHeight="false" outlineLevel="0" collapsed="false">
      <c r="A54" s="0" t="n">
        <v>101</v>
      </c>
      <c r="B54" s="0" t="n">
        <v>27262379.812026</v>
      </c>
      <c r="C54" s="0" t="n">
        <v>26133102.9054649</v>
      </c>
      <c r="D54" s="0" t="n">
        <v>27386478.0850822</v>
      </c>
      <c r="E54" s="0" t="n">
        <v>26249484.1904098</v>
      </c>
      <c r="F54" s="0" t="n">
        <v>19598842.2668993</v>
      </c>
      <c r="G54" s="0" t="n">
        <v>6534260.63856566</v>
      </c>
      <c r="H54" s="0" t="n">
        <v>19727573.0436077</v>
      </c>
      <c r="I54" s="0" t="n">
        <v>6521911.14680212</v>
      </c>
      <c r="J54" s="0" t="n">
        <v>1878546.57119658</v>
      </c>
      <c r="K54" s="0" t="n">
        <v>1822190.17406069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27372877.4609385</v>
      </c>
      <c r="C55" s="0" t="n">
        <v>26238664.3869288</v>
      </c>
      <c r="D55" s="0" t="n">
        <v>27498529.8446545</v>
      </c>
      <c r="E55" s="0" t="n">
        <v>26356527.1862528</v>
      </c>
      <c r="F55" s="0" t="n">
        <v>19706218.4382267</v>
      </c>
      <c r="G55" s="0" t="n">
        <v>6532445.94870216</v>
      </c>
      <c r="H55" s="0" t="n">
        <v>19835768.4695982</v>
      </c>
      <c r="I55" s="0" t="n">
        <v>6520758.71665453</v>
      </c>
      <c r="J55" s="0" t="n">
        <v>1980017.44672802</v>
      </c>
      <c r="K55" s="0" t="n">
        <v>1920616.92332618</v>
      </c>
      <c r="L55" s="0" t="n">
        <v>4559734.11471535</v>
      </c>
      <c r="M55" s="0" t="n">
        <v>4301792.23253383</v>
      </c>
      <c r="N55" s="0" t="n">
        <v>4580651.53967285</v>
      </c>
      <c r="O55" s="0" t="n">
        <v>4321433.93326446</v>
      </c>
      <c r="P55" s="0" t="n">
        <v>330002.907788004</v>
      </c>
      <c r="Q55" s="0" t="n">
        <v>320102.820554364</v>
      </c>
    </row>
    <row r="56" customFormat="false" ht="12.8" hidden="false" customHeight="false" outlineLevel="0" collapsed="false">
      <c r="A56" s="0" t="n">
        <v>103</v>
      </c>
      <c r="B56" s="0" t="n">
        <v>27512132.9122199</v>
      </c>
      <c r="C56" s="0" t="n">
        <v>26371051.1453476</v>
      </c>
      <c r="D56" s="0" t="n">
        <v>27639452.7810294</v>
      </c>
      <c r="E56" s="0" t="n">
        <v>26490486.6936797</v>
      </c>
      <c r="F56" s="0" t="n">
        <v>19791217.0042118</v>
      </c>
      <c r="G56" s="0" t="n">
        <v>6579834.14113585</v>
      </c>
      <c r="H56" s="0" t="n">
        <v>19922174.2130084</v>
      </c>
      <c r="I56" s="0" t="n">
        <v>6568312.48067134</v>
      </c>
      <c r="J56" s="0" t="n">
        <v>2035836.2073014</v>
      </c>
      <c r="K56" s="0" t="n">
        <v>1974761.12108236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27676681.1986959</v>
      </c>
      <c r="C57" s="0" t="n">
        <v>26527860.792122</v>
      </c>
      <c r="D57" s="0" t="n">
        <v>27805214.0003187</v>
      </c>
      <c r="E57" s="0" t="n">
        <v>26648456.3198047</v>
      </c>
      <c r="F57" s="0" t="n">
        <v>19885766.6908441</v>
      </c>
      <c r="G57" s="0" t="n">
        <v>6642094.10127798</v>
      </c>
      <c r="H57" s="0" t="n">
        <v>20017248.3832884</v>
      </c>
      <c r="I57" s="0" t="n">
        <v>6631207.9365163</v>
      </c>
      <c r="J57" s="0" t="n">
        <v>2125438.11173794</v>
      </c>
      <c r="K57" s="0" t="n">
        <v>2061674.9683858</v>
      </c>
      <c r="L57" s="0" t="n">
        <v>4611200.56172755</v>
      </c>
      <c r="M57" s="0" t="n">
        <v>4350727.9242787</v>
      </c>
      <c r="N57" s="0" t="n">
        <v>4632602.58136989</v>
      </c>
      <c r="O57" s="0" t="n">
        <v>4370829.5484889</v>
      </c>
      <c r="P57" s="0" t="n">
        <v>354239.685289657</v>
      </c>
      <c r="Q57" s="0" t="n">
        <v>343612.494730967</v>
      </c>
    </row>
    <row r="58" customFormat="false" ht="12.8" hidden="false" customHeight="false" outlineLevel="0" collapsed="false">
      <c r="A58" s="0" t="n">
        <v>105</v>
      </c>
      <c r="B58" s="0" t="n">
        <v>27897867.2395309</v>
      </c>
      <c r="C58" s="0" t="n">
        <v>26738189.758638</v>
      </c>
      <c r="D58" s="0" t="n">
        <v>28027510.1381479</v>
      </c>
      <c r="E58" s="0" t="n">
        <v>26859828.4229406</v>
      </c>
      <c r="F58" s="0" t="n">
        <v>20031976.8218922</v>
      </c>
      <c r="G58" s="0" t="n">
        <v>6706212.93674579</v>
      </c>
      <c r="H58" s="0" t="n">
        <v>20164518.766338</v>
      </c>
      <c r="I58" s="0" t="n">
        <v>6695309.65660261</v>
      </c>
      <c r="J58" s="0" t="n">
        <v>2189350.70245563</v>
      </c>
      <c r="K58" s="0" t="n">
        <v>2123670.18138196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28012890.1411348</v>
      </c>
      <c r="C59" s="0" t="n">
        <v>26848417.9527689</v>
      </c>
      <c r="D59" s="0" t="n">
        <v>28146691.6813634</v>
      </c>
      <c r="E59" s="0" t="n">
        <v>26974039.8130597</v>
      </c>
      <c r="F59" s="0" t="n">
        <v>20130290.3939221</v>
      </c>
      <c r="G59" s="0" t="n">
        <v>6718127.55884673</v>
      </c>
      <c r="H59" s="0" t="n">
        <v>20263461.7019473</v>
      </c>
      <c r="I59" s="0" t="n">
        <v>6710578.11111239</v>
      </c>
      <c r="J59" s="0" t="n">
        <v>2291904.07210131</v>
      </c>
      <c r="K59" s="0" t="n">
        <v>2223146.94993827</v>
      </c>
      <c r="L59" s="0" t="n">
        <v>4668649.64798358</v>
      </c>
      <c r="M59" s="0" t="n">
        <v>4405795.45508494</v>
      </c>
      <c r="N59" s="0" t="n">
        <v>4690929.1779012</v>
      </c>
      <c r="O59" s="0" t="n">
        <v>4426719.31617266</v>
      </c>
      <c r="P59" s="0" t="n">
        <v>381984.012016885</v>
      </c>
      <c r="Q59" s="0" t="n">
        <v>370524.491656379</v>
      </c>
    </row>
    <row r="60" customFormat="false" ht="12.8" hidden="false" customHeight="false" outlineLevel="0" collapsed="false">
      <c r="A60" s="0" t="n">
        <v>107</v>
      </c>
      <c r="B60" s="0" t="n">
        <v>28161109.2044327</v>
      </c>
      <c r="C60" s="0" t="n">
        <v>26989275.2044811</v>
      </c>
      <c r="D60" s="0" t="n">
        <v>28294880.160727</v>
      </c>
      <c r="E60" s="0" t="n">
        <v>27114868.0565428</v>
      </c>
      <c r="F60" s="0" t="n">
        <v>20184316.2607769</v>
      </c>
      <c r="G60" s="0" t="n">
        <v>6804958.94370421</v>
      </c>
      <c r="H60" s="0" t="n">
        <v>20317471.4755215</v>
      </c>
      <c r="I60" s="0" t="n">
        <v>6797396.58102132</v>
      </c>
      <c r="J60" s="0" t="n">
        <v>2333424.73879005</v>
      </c>
      <c r="K60" s="0" t="n">
        <v>2263421.99662635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28271159.2005088</v>
      </c>
      <c r="C61" s="0" t="n">
        <v>27094065.822056</v>
      </c>
      <c r="D61" s="0" t="n">
        <v>28406053.3339194</v>
      </c>
      <c r="E61" s="0" t="n">
        <v>27220731.0058704</v>
      </c>
      <c r="F61" s="0" t="n">
        <v>20199528.1474019</v>
      </c>
      <c r="G61" s="0" t="n">
        <v>6894537.67465412</v>
      </c>
      <c r="H61" s="0" t="n">
        <v>20333225.2504477</v>
      </c>
      <c r="I61" s="0" t="n">
        <v>6887505.75542275</v>
      </c>
      <c r="J61" s="0" t="n">
        <v>2415674.75636693</v>
      </c>
      <c r="K61" s="0" t="n">
        <v>2343204.51367592</v>
      </c>
      <c r="L61" s="0" t="n">
        <v>4711480.97754503</v>
      </c>
      <c r="M61" s="0" t="n">
        <v>4446561.98100395</v>
      </c>
      <c r="N61" s="0" t="n">
        <v>4733945.5149222</v>
      </c>
      <c r="O61" s="0" t="n">
        <v>4467662.57456983</v>
      </c>
      <c r="P61" s="0" t="n">
        <v>402612.459394488</v>
      </c>
      <c r="Q61" s="0" t="n">
        <v>390534.085612654</v>
      </c>
    </row>
    <row r="62" customFormat="false" ht="12.8" hidden="false" customHeight="false" outlineLevel="0" collapsed="false">
      <c r="A62" s="0" t="n">
        <v>109</v>
      </c>
      <c r="B62" s="0" t="n">
        <v>28346099.2081306</v>
      </c>
      <c r="C62" s="0" t="n">
        <v>27165471.4933228</v>
      </c>
      <c r="D62" s="0" t="n">
        <v>28480938.4502524</v>
      </c>
      <c r="E62" s="0" t="n">
        <v>27292085.066278</v>
      </c>
      <c r="F62" s="0" t="n">
        <v>20199072.958994</v>
      </c>
      <c r="G62" s="0" t="n">
        <v>6966398.5343288</v>
      </c>
      <c r="H62" s="0" t="n">
        <v>20332729.3600705</v>
      </c>
      <c r="I62" s="0" t="n">
        <v>6959355.70620745</v>
      </c>
      <c r="J62" s="0" t="n">
        <v>2480338.33128796</v>
      </c>
      <c r="K62" s="0" t="n">
        <v>2405928.18134932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28624548.2452005</v>
      </c>
      <c r="C63" s="0" t="n">
        <v>27430983.2542771</v>
      </c>
      <c r="D63" s="0" t="n">
        <v>28761950.5524754</v>
      </c>
      <c r="E63" s="0" t="n">
        <v>27560021.1183316</v>
      </c>
      <c r="F63" s="0" t="n">
        <v>20458888.6255509</v>
      </c>
      <c r="G63" s="0" t="n">
        <v>6972094.62872614</v>
      </c>
      <c r="H63" s="0" t="n">
        <v>20594480.9588786</v>
      </c>
      <c r="I63" s="0" t="n">
        <v>6965540.15945304</v>
      </c>
      <c r="J63" s="0" t="n">
        <v>2545242.15354415</v>
      </c>
      <c r="K63" s="0" t="n">
        <v>2468884.88893782</v>
      </c>
      <c r="L63" s="0" t="n">
        <v>4769938.15924532</v>
      </c>
      <c r="M63" s="0" t="n">
        <v>4501840.68016256</v>
      </c>
      <c r="N63" s="0" t="n">
        <v>4792823.40329741</v>
      </c>
      <c r="O63" s="0" t="n">
        <v>4523339.34240314</v>
      </c>
      <c r="P63" s="0" t="n">
        <v>424207.025590691</v>
      </c>
      <c r="Q63" s="0" t="n">
        <v>411480.81482297</v>
      </c>
    </row>
    <row r="64" customFormat="false" ht="12.8" hidden="false" customHeight="false" outlineLevel="0" collapsed="false">
      <c r="A64" s="0" t="n">
        <v>111</v>
      </c>
      <c r="B64" s="0" t="n">
        <v>28789441.4209586</v>
      </c>
      <c r="C64" s="0" t="n">
        <v>27587742.8714787</v>
      </c>
      <c r="D64" s="0" t="n">
        <v>28927401.4387649</v>
      </c>
      <c r="E64" s="0" t="n">
        <v>27717306.0793347</v>
      </c>
      <c r="F64" s="0" t="n">
        <v>20575123.5105084</v>
      </c>
      <c r="G64" s="0" t="n">
        <v>7012619.36097033</v>
      </c>
      <c r="H64" s="0" t="n">
        <v>20711252.2653004</v>
      </c>
      <c r="I64" s="0" t="n">
        <v>7006053.81403432</v>
      </c>
      <c r="J64" s="0" t="n">
        <v>2601228.57194026</v>
      </c>
      <c r="K64" s="0" t="n">
        <v>2523191.71478206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28919501.5887403</v>
      </c>
      <c r="C65" s="0" t="n">
        <v>27710502.7234835</v>
      </c>
      <c r="D65" s="0" t="n">
        <v>29059142.7749777</v>
      </c>
      <c r="E65" s="0" t="n">
        <v>27841646.0594726</v>
      </c>
      <c r="F65" s="0" t="n">
        <v>20626606.3078154</v>
      </c>
      <c r="G65" s="0" t="n">
        <v>7083896.41566818</v>
      </c>
      <c r="H65" s="0" t="n">
        <v>20764326.244428</v>
      </c>
      <c r="I65" s="0" t="n">
        <v>7077319.81504462</v>
      </c>
      <c r="J65" s="0" t="n">
        <v>2608016.40488815</v>
      </c>
      <c r="K65" s="0" t="n">
        <v>2529775.91274151</v>
      </c>
      <c r="L65" s="0" t="n">
        <v>4819352.61516401</v>
      </c>
      <c r="M65" s="0" t="n">
        <v>4549055.7859395</v>
      </c>
      <c r="N65" s="0" t="n">
        <v>4842611.19074397</v>
      </c>
      <c r="O65" s="0" t="n">
        <v>4570905.33434401</v>
      </c>
      <c r="P65" s="0" t="n">
        <v>434669.400814692</v>
      </c>
      <c r="Q65" s="0" t="n">
        <v>421629.318790251</v>
      </c>
    </row>
    <row r="66" customFormat="false" ht="12.8" hidden="false" customHeight="false" outlineLevel="0" collapsed="false">
      <c r="A66" s="0" t="n">
        <v>113</v>
      </c>
      <c r="B66" s="0" t="n">
        <v>29137366.2302042</v>
      </c>
      <c r="C66" s="0" t="n">
        <v>27917069.628909</v>
      </c>
      <c r="D66" s="0" t="n">
        <v>29275301.3848699</v>
      </c>
      <c r="E66" s="0" t="n">
        <v>28046623.9915057</v>
      </c>
      <c r="F66" s="0" t="n">
        <v>20789977.0447569</v>
      </c>
      <c r="G66" s="0" t="n">
        <v>7127092.5841521</v>
      </c>
      <c r="H66" s="0" t="n">
        <v>20925643.4089395</v>
      </c>
      <c r="I66" s="0" t="n">
        <v>7120980.58256615</v>
      </c>
      <c r="J66" s="0" t="n">
        <v>2718197.03594915</v>
      </c>
      <c r="K66" s="0" t="n">
        <v>2636651.12487068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29209044.5696325</v>
      </c>
      <c r="C67" s="0" t="n">
        <v>27985288.3386634</v>
      </c>
      <c r="D67" s="0" t="n">
        <v>29348309.2619934</v>
      </c>
      <c r="E67" s="0" t="n">
        <v>28116150.6052764</v>
      </c>
      <c r="F67" s="0" t="n">
        <v>20790913.138967</v>
      </c>
      <c r="G67" s="0" t="n">
        <v>7194375.19969636</v>
      </c>
      <c r="H67" s="0" t="n">
        <v>20926012.6335241</v>
      </c>
      <c r="I67" s="0" t="n">
        <v>7190137.97175226</v>
      </c>
      <c r="J67" s="0" t="n">
        <v>2789950.64449459</v>
      </c>
      <c r="K67" s="0" t="n">
        <v>2706252.12515975</v>
      </c>
      <c r="L67" s="0" t="n">
        <v>4866643.29061003</v>
      </c>
      <c r="M67" s="0" t="n">
        <v>4593914.25382352</v>
      </c>
      <c r="N67" s="0" t="n">
        <v>4889852.04975193</v>
      </c>
      <c r="O67" s="0" t="n">
        <v>4615729.48285485</v>
      </c>
      <c r="P67" s="0" t="n">
        <v>464991.774082431</v>
      </c>
      <c r="Q67" s="0" t="n">
        <v>451042.020859958</v>
      </c>
    </row>
    <row r="68" customFormat="false" ht="12.8" hidden="false" customHeight="false" outlineLevel="0" collapsed="false">
      <c r="A68" s="0" t="n">
        <v>115</v>
      </c>
      <c r="B68" s="0" t="n">
        <v>29396229.7447547</v>
      </c>
      <c r="C68" s="0" t="n">
        <v>28163073.1567086</v>
      </c>
      <c r="D68" s="0" t="n">
        <v>29536183.1128949</v>
      </c>
      <c r="E68" s="0" t="n">
        <v>28294581.8323703</v>
      </c>
      <c r="F68" s="0" t="n">
        <v>20905759.7426757</v>
      </c>
      <c r="G68" s="0" t="n">
        <v>7257313.41403288</v>
      </c>
      <c r="H68" s="0" t="n">
        <v>21041512.7286484</v>
      </c>
      <c r="I68" s="0" t="n">
        <v>7253069.10372182</v>
      </c>
      <c r="J68" s="0" t="n">
        <v>2838859.89241852</v>
      </c>
      <c r="K68" s="0" t="n">
        <v>2753694.09564596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29607898.7023678</v>
      </c>
      <c r="C69" s="0" t="n">
        <v>28366108.5012129</v>
      </c>
      <c r="D69" s="0" t="n">
        <v>29750692.5642346</v>
      </c>
      <c r="E69" s="0" t="n">
        <v>28500316.8865231</v>
      </c>
      <c r="F69" s="0" t="n">
        <v>21074919.2110537</v>
      </c>
      <c r="G69" s="0" t="n">
        <v>7291189.29015918</v>
      </c>
      <c r="H69" s="0" t="n">
        <v>21209708.6173795</v>
      </c>
      <c r="I69" s="0" t="n">
        <v>7290608.26914354</v>
      </c>
      <c r="J69" s="0" t="n">
        <v>2936274.56475278</v>
      </c>
      <c r="K69" s="0" t="n">
        <v>2848186.3278102</v>
      </c>
      <c r="L69" s="0" t="n">
        <v>4933238.2331989</v>
      </c>
      <c r="M69" s="0" t="n">
        <v>4657141.12062494</v>
      </c>
      <c r="N69" s="0" t="n">
        <v>4957034.04619716</v>
      </c>
      <c r="O69" s="0" t="n">
        <v>4679508.02012617</v>
      </c>
      <c r="P69" s="0" t="n">
        <v>489379.094125464</v>
      </c>
      <c r="Q69" s="0" t="n">
        <v>474697.7213017</v>
      </c>
    </row>
    <row r="70" customFormat="false" ht="12.8" hidden="false" customHeight="false" outlineLevel="0" collapsed="false">
      <c r="A70" s="0" t="n">
        <v>117</v>
      </c>
      <c r="B70" s="0" t="n">
        <v>29750142.1799784</v>
      </c>
      <c r="C70" s="0" t="n">
        <v>28502165.6421268</v>
      </c>
      <c r="D70" s="0" t="n">
        <v>29892532.8919743</v>
      </c>
      <c r="E70" s="0" t="n">
        <v>28635989.4086527</v>
      </c>
      <c r="F70" s="0" t="n">
        <v>21180941.6367456</v>
      </c>
      <c r="G70" s="0" t="n">
        <v>7321224.00538124</v>
      </c>
      <c r="H70" s="0" t="n">
        <v>21315347.3107872</v>
      </c>
      <c r="I70" s="0" t="n">
        <v>7320642.09786558</v>
      </c>
      <c r="J70" s="0" t="n">
        <v>3032894.13898094</v>
      </c>
      <c r="K70" s="0" t="n">
        <v>2941907.31481151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29946944.0313847</v>
      </c>
      <c r="C71" s="0" t="n">
        <v>28689693.4637829</v>
      </c>
      <c r="D71" s="0" t="n">
        <v>30089982.6681391</v>
      </c>
      <c r="E71" s="0" t="n">
        <v>28824127.9223687</v>
      </c>
      <c r="F71" s="0" t="n">
        <v>21346461.5921405</v>
      </c>
      <c r="G71" s="0" t="n">
        <v>7343231.87164236</v>
      </c>
      <c r="H71" s="0" t="n">
        <v>21481478.7931799</v>
      </c>
      <c r="I71" s="0" t="n">
        <v>7342649.12918882</v>
      </c>
      <c r="J71" s="0" t="n">
        <v>3094062.5397757</v>
      </c>
      <c r="K71" s="0" t="n">
        <v>3001240.66358243</v>
      </c>
      <c r="L71" s="0" t="n">
        <v>4989204.92550449</v>
      </c>
      <c r="M71" s="0" t="n">
        <v>4710468.6714562</v>
      </c>
      <c r="N71" s="0" t="n">
        <v>5013040.82241687</v>
      </c>
      <c r="O71" s="0" t="n">
        <v>4732872.92719769</v>
      </c>
      <c r="P71" s="0" t="n">
        <v>515677.089962616</v>
      </c>
      <c r="Q71" s="0" t="n">
        <v>500206.777263738</v>
      </c>
    </row>
    <row r="72" customFormat="false" ht="12.8" hidden="false" customHeight="false" outlineLevel="0" collapsed="false">
      <c r="A72" s="0" t="n">
        <v>119</v>
      </c>
      <c r="B72" s="0" t="n">
        <v>30216493.064118</v>
      </c>
      <c r="C72" s="0" t="n">
        <v>28947368.4247242</v>
      </c>
      <c r="D72" s="0" t="n">
        <v>30360879.8296572</v>
      </c>
      <c r="E72" s="0" t="n">
        <v>29083074.6477723</v>
      </c>
      <c r="F72" s="0" t="n">
        <v>21610180.649876</v>
      </c>
      <c r="G72" s="0" t="n">
        <v>7337187.77484826</v>
      </c>
      <c r="H72" s="0" t="n">
        <v>21746323.1538606</v>
      </c>
      <c r="I72" s="0" t="n">
        <v>7336751.49391167</v>
      </c>
      <c r="J72" s="0" t="n">
        <v>3234753.12570317</v>
      </c>
      <c r="K72" s="0" t="n">
        <v>3137710.53193207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30372528.4502821</v>
      </c>
      <c r="C73" s="0" t="n">
        <v>29096769.7612223</v>
      </c>
      <c r="D73" s="0" t="n">
        <v>30516772.9537149</v>
      </c>
      <c r="E73" s="0" t="n">
        <v>29232355.7251049</v>
      </c>
      <c r="F73" s="0" t="n">
        <v>21727351.2103436</v>
      </c>
      <c r="G73" s="0" t="n">
        <v>7369418.55087874</v>
      </c>
      <c r="H73" s="0" t="n">
        <v>21862937.8240961</v>
      </c>
      <c r="I73" s="0" t="n">
        <v>7369417.90100875</v>
      </c>
      <c r="J73" s="0" t="n">
        <v>3326866.78389828</v>
      </c>
      <c r="K73" s="0" t="n">
        <v>3227060.78038133</v>
      </c>
      <c r="L73" s="0" t="n">
        <v>5058585.94564878</v>
      </c>
      <c r="M73" s="0" t="n">
        <v>4776283.92925932</v>
      </c>
      <c r="N73" s="0" t="n">
        <v>5082626.01016697</v>
      </c>
      <c r="O73" s="0" t="n">
        <v>4798883.2041745</v>
      </c>
      <c r="P73" s="0" t="n">
        <v>554477.79731638</v>
      </c>
      <c r="Q73" s="0" t="n">
        <v>537843.463396889</v>
      </c>
    </row>
    <row r="74" customFormat="false" ht="12.8" hidden="false" customHeight="false" outlineLevel="0" collapsed="false">
      <c r="A74" s="0" t="n">
        <v>121</v>
      </c>
      <c r="B74" s="0" t="n">
        <v>30513299.2772567</v>
      </c>
      <c r="C74" s="0" t="n">
        <v>29231654.8556327</v>
      </c>
      <c r="D74" s="0" t="n">
        <v>30657956.1659095</v>
      </c>
      <c r="E74" s="0" t="n">
        <v>29367628.4557949</v>
      </c>
      <c r="F74" s="0" t="n">
        <v>21849171.0538859</v>
      </c>
      <c r="G74" s="0" t="n">
        <v>7382483.8017468</v>
      </c>
      <c r="H74" s="0" t="n">
        <v>21985145.3048878</v>
      </c>
      <c r="I74" s="0" t="n">
        <v>7382483.15090712</v>
      </c>
      <c r="J74" s="0" t="n">
        <v>3393054.23251473</v>
      </c>
      <c r="K74" s="0" t="n">
        <v>3291262.60553929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30551026.4705805</v>
      </c>
      <c r="C75" s="0" t="n">
        <v>29268406.8267782</v>
      </c>
      <c r="D75" s="0" t="n">
        <v>30695414.8828627</v>
      </c>
      <c r="E75" s="0" t="n">
        <v>29404128.2587926</v>
      </c>
      <c r="F75" s="0" t="n">
        <v>21862172.0994463</v>
      </c>
      <c r="G75" s="0" t="n">
        <v>7406234.72733188</v>
      </c>
      <c r="H75" s="0" t="n">
        <v>21997894.1832218</v>
      </c>
      <c r="I75" s="0" t="n">
        <v>7406234.07557082</v>
      </c>
      <c r="J75" s="0" t="n">
        <v>3472484.86426347</v>
      </c>
      <c r="K75" s="0" t="n">
        <v>3368310.31833557</v>
      </c>
      <c r="L75" s="0" t="n">
        <v>5087434.77594375</v>
      </c>
      <c r="M75" s="0" t="n">
        <v>4803790.8488719</v>
      </c>
      <c r="N75" s="0" t="n">
        <v>5111498.85963424</v>
      </c>
      <c r="O75" s="0" t="n">
        <v>4826413.83728295</v>
      </c>
      <c r="P75" s="0" t="n">
        <v>578747.477377246</v>
      </c>
      <c r="Q75" s="0" t="n">
        <v>561385.053055928</v>
      </c>
    </row>
    <row r="76" customFormat="false" ht="12.8" hidden="false" customHeight="false" outlineLevel="0" collapsed="false">
      <c r="A76" s="0" t="n">
        <v>123</v>
      </c>
      <c r="B76" s="0" t="n">
        <v>30726199.0710301</v>
      </c>
      <c r="C76" s="0" t="n">
        <v>29436443.3554019</v>
      </c>
      <c r="D76" s="0" t="n">
        <v>30870904.2644404</v>
      </c>
      <c r="E76" s="0" t="n">
        <v>29572462.5556799</v>
      </c>
      <c r="F76" s="0" t="n">
        <v>21975327.6547896</v>
      </c>
      <c r="G76" s="0" t="n">
        <v>7461115.70061221</v>
      </c>
      <c r="H76" s="0" t="n">
        <v>22111347.5078921</v>
      </c>
      <c r="I76" s="0" t="n">
        <v>7461115.04778778</v>
      </c>
      <c r="J76" s="0" t="n">
        <v>3571933.12006422</v>
      </c>
      <c r="K76" s="0" t="n">
        <v>3464775.12646229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30798859.4657553</v>
      </c>
      <c r="C77" s="0" t="n">
        <v>29506131.6057579</v>
      </c>
      <c r="D77" s="0" t="n">
        <v>30943424.012126</v>
      </c>
      <c r="E77" s="0" t="n">
        <v>29642019.9993892</v>
      </c>
      <c r="F77" s="0" t="n">
        <v>22020354.9578567</v>
      </c>
      <c r="G77" s="0" t="n">
        <v>7485776.64790122</v>
      </c>
      <c r="H77" s="0" t="n">
        <v>22156244.0076869</v>
      </c>
      <c r="I77" s="0" t="n">
        <v>7485775.99170229</v>
      </c>
      <c r="J77" s="0" t="n">
        <v>3672072.33627344</v>
      </c>
      <c r="K77" s="0" t="n">
        <v>3561910.16618524</v>
      </c>
      <c r="L77" s="0" t="n">
        <v>5128225.30056677</v>
      </c>
      <c r="M77" s="0" t="n">
        <v>4842908.23423994</v>
      </c>
      <c r="N77" s="0" t="n">
        <v>5152318.98738082</v>
      </c>
      <c r="O77" s="0" t="n">
        <v>4865559.03443032</v>
      </c>
      <c r="P77" s="0" t="n">
        <v>612012.056045574</v>
      </c>
      <c r="Q77" s="0" t="n">
        <v>593651.694364207</v>
      </c>
    </row>
    <row r="78" customFormat="false" ht="12.8" hidden="false" customHeight="false" outlineLevel="0" collapsed="false">
      <c r="A78" s="0" t="n">
        <v>125</v>
      </c>
      <c r="B78" s="0" t="n">
        <v>30988478.3333037</v>
      </c>
      <c r="C78" s="0" t="n">
        <v>29687448.7539481</v>
      </c>
      <c r="D78" s="0" t="n">
        <v>31133567.861058</v>
      </c>
      <c r="E78" s="0" t="n">
        <v>29823830.6267207</v>
      </c>
      <c r="F78" s="0" t="n">
        <v>22169778.4044226</v>
      </c>
      <c r="G78" s="0" t="n">
        <v>7517670.34952547</v>
      </c>
      <c r="H78" s="0" t="n">
        <v>22306160.934361</v>
      </c>
      <c r="I78" s="0" t="n">
        <v>7517669.69235975</v>
      </c>
      <c r="J78" s="0" t="n">
        <v>3735163.23418554</v>
      </c>
      <c r="K78" s="0" t="n">
        <v>3623108.33715998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31227620.8212724</v>
      </c>
      <c r="C79" s="0" t="n">
        <v>29915858.8125871</v>
      </c>
      <c r="D79" s="0" t="n">
        <v>31373280.0867314</v>
      </c>
      <c r="E79" s="0" t="n">
        <v>30052776.2355763</v>
      </c>
      <c r="F79" s="0" t="n">
        <v>22405987.2135694</v>
      </c>
      <c r="G79" s="0" t="n">
        <v>7509871.59901776</v>
      </c>
      <c r="H79" s="0" t="n">
        <v>22542905.2958122</v>
      </c>
      <c r="I79" s="0" t="n">
        <v>7509870.9397641</v>
      </c>
      <c r="J79" s="0" t="n">
        <v>3714313.78940527</v>
      </c>
      <c r="K79" s="0" t="n">
        <v>3602884.37572311</v>
      </c>
      <c r="L79" s="0" t="n">
        <v>5198705.0828455</v>
      </c>
      <c r="M79" s="0" t="n">
        <v>4909274.61006841</v>
      </c>
      <c r="N79" s="0" t="n">
        <v>5222981.22167336</v>
      </c>
      <c r="O79" s="0" t="n">
        <v>4932097.42107339</v>
      </c>
      <c r="P79" s="0" t="n">
        <v>619052.298234211</v>
      </c>
      <c r="Q79" s="0" t="n">
        <v>600480.729287185</v>
      </c>
    </row>
    <row r="80" customFormat="false" ht="12.8" hidden="false" customHeight="false" outlineLevel="0" collapsed="false">
      <c r="A80" s="0" t="n">
        <v>127</v>
      </c>
      <c r="B80" s="0" t="n">
        <v>31339327.1020469</v>
      </c>
      <c r="C80" s="0" t="n">
        <v>30023744.5093273</v>
      </c>
      <c r="D80" s="0" t="n">
        <v>31482398.9352445</v>
      </c>
      <c r="E80" s="0" t="n">
        <v>30158231.6958665</v>
      </c>
      <c r="F80" s="0" t="n">
        <v>22507594.9175543</v>
      </c>
      <c r="G80" s="0" t="n">
        <v>7516149.591773</v>
      </c>
      <c r="H80" s="0" t="n">
        <v>22642082.7644105</v>
      </c>
      <c r="I80" s="0" t="n">
        <v>7516148.931456</v>
      </c>
      <c r="J80" s="0" t="n">
        <v>3789664.46977503</v>
      </c>
      <c r="K80" s="0" t="n">
        <v>3675974.53568178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31423512.7984347</v>
      </c>
      <c r="C81" s="0" t="n">
        <v>30105151.087927</v>
      </c>
      <c r="D81" s="0" t="n">
        <v>31564311.5016812</v>
      </c>
      <c r="E81" s="0" t="n">
        <v>30237501.5317713</v>
      </c>
      <c r="F81" s="0" t="n">
        <v>22560746.3136592</v>
      </c>
      <c r="G81" s="0" t="n">
        <v>7544404.77426784</v>
      </c>
      <c r="H81" s="0" t="n">
        <v>22693097.4188815</v>
      </c>
      <c r="I81" s="0" t="n">
        <v>7544404.11288976</v>
      </c>
      <c r="J81" s="0" t="n">
        <v>3862414.41959155</v>
      </c>
      <c r="K81" s="0" t="n">
        <v>3746541.9870038</v>
      </c>
      <c r="L81" s="0" t="n">
        <v>5229532.93711628</v>
      </c>
      <c r="M81" s="0" t="n">
        <v>4938715.25762611</v>
      </c>
      <c r="N81" s="0" t="n">
        <v>5252999.32786881</v>
      </c>
      <c r="O81" s="0" t="n">
        <v>4960777.06123357</v>
      </c>
      <c r="P81" s="0" t="n">
        <v>643735.736598592</v>
      </c>
      <c r="Q81" s="0" t="n">
        <v>624423.664500634</v>
      </c>
    </row>
    <row r="82" customFormat="false" ht="12.8" hidden="false" customHeight="false" outlineLevel="0" collapsed="false">
      <c r="A82" s="0" t="n">
        <v>129</v>
      </c>
      <c r="B82" s="0" t="n">
        <v>31736937.6067555</v>
      </c>
      <c r="C82" s="0" t="n">
        <v>30404438.5388708</v>
      </c>
      <c r="D82" s="0" t="n">
        <v>31877380.0204755</v>
      </c>
      <c r="E82" s="0" t="n">
        <v>30536454.0950148</v>
      </c>
      <c r="F82" s="0" t="n">
        <v>22786700.3896895</v>
      </c>
      <c r="G82" s="0" t="n">
        <v>7617738.14918128</v>
      </c>
      <c r="H82" s="0" t="n">
        <v>22918716.5881302</v>
      </c>
      <c r="I82" s="0" t="n">
        <v>7617737.50688451</v>
      </c>
      <c r="J82" s="0" t="n">
        <v>3947946.44930072</v>
      </c>
      <c r="K82" s="0" t="n">
        <v>3829508.0558217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31847183.2862918</v>
      </c>
      <c r="C83" s="0" t="n">
        <v>30510256.350596</v>
      </c>
      <c r="D83" s="0" t="n">
        <v>31987263.7336943</v>
      </c>
      <c r="E83" s="0" t="n">
        <v>30641932.1058053</v>
      </c>
      <c r="F83" s="0" t="n">
        <v>22866396.0925071</v>
      </c>
      <c r="G83" s="0" t="n">
        <v>7643860.25808896</v>
      </c>
      <c r="H83" s="0" t="n">
        <v>22998072.4908987</v>
      </c>
      <c r="I83" s="0" t="n">
        <v>7643859.61490663</v>
      </c>
      <c r="J83" s="0" t="n">
        <v>4027588.2342195</v>
      </c>
      <c r="K83" s="0" t="n">
        <v>3906760.58719291</v>
      </c>
      <c r="L83" s="0" t="n">
        <v>5301439.17147164</v>
      </c>
      <c r="M83" s="0" t="n">
        <v>5007376.08337954</v>
      </c>
      <c r="N83" s="0" t="n">
        <v>5324785.93657966</v>
      </c>
      <c r="O83" s="0" t="n">
        <v>5029325.4528669</v>
      </c>
      <c r="P83" s="0" t="n">
        <v>671264.70570325</v>
      </c>
      <c r="Q83" s="0" t="n">
        <v>651126.764532153</v>
      </c>
    </row>
    <row r="84" customFormat="false" ht="12.8" hidden="false" customHeight="false" outlineLevel="0" collapsed="false">
      <c r="A84" s="0" t="n">
        <v>131</v>
      </c>
      <c r="B84" s="0" t="n">
        <v>31883927.2703829</v>
      </c>
      <c r="C84" s="0" t="n">
        <v>30545733.5133725</v>
      </c>
      <c r="D84" s="0" t="n">
        <v>32024223.0652258</v>
      </c>
      <c r="E84" s="0" t="n">
        <v>30677611.6712501</v>
      </c>
      <c r="F84" s="0" t="n">
        <v>22860787.3542706</v>
      </c>
      <c r="G84" s="0" t="n">
        <v>7684946.1591019</v>
      </c>
      <c r="H84" s="0" t="n">
        <v>22992666.1563563</v>
      </c>
      <c r="I84" s="0" t="n">
        <v>7684945.51489381</v>
      </c>
      <c r="J84" s="0" t="n">
        <v>4078884.29932264</v>
      </c>
      <c r="K84" s="0" t="n">
        <v>3956517.77034296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31899313.1291524</v>
      </c>
      <c r="C85" s="0" t="n">
        <v>30561367.0818328</v>
      </c>
      <c r="D85" s="0" t="n">
        <v>32037975.7135627</v>
      </c>
      <c r="E85" s="0" t="n">
        <v>30691709.5283123</v>
      </c>
      <c r="F85" s="0" t="n">
        <v>22846732.3748721</v>
      </c>
      <c r="G85" s="0" t="n">
        <v>7714634.70696078</v>
      </c>
      <c r="H85" s="0" t="n">
        <v>22977075.4665832</v>
      </c>
      <c r="I85" s="0" t="n">
        <v>7714634.06172911</v>
      </c>
      <c r="J85" s="0" t="n">
        <v>4173244.79273579</v>
      </c>
      <c r="K85" s="0" t="n">
        <v>4048047.44895372</v>
      </c>
      <c r="L85" s="0" t="n">
        <v>5308850.27486811</v>
      </c>
      <c r="M85" s="0" t="n">
        <v>5014800.80547548</v>
      </c>
      <c r="N85" s="0" t="n">
        <v>5331960.63771909</v>
      </c>
      <c r="O85" s="0" t="n">
        <v>5036528.40884892</v>
      </c>
      <c r="P85" s="0" t="n">
        <v>695540.798789299</v>
      </c>
      <c r="Q85" s="0" t="n">
        <v>674674.574825619</v>
      </c>
    </row>
    <row r="86" customFormat="false" ht="12.8" hidden="false" customHeight="false" outlineLevel="0" collapsed="false">
      <c r="A86" s="0" t="n">
        <v>133</v>
      </c>
      <c r="B86" s="0" t="n">
        <v>32055039.2934866</v>
      </c>
      <c r="C86" s="0" t="n">
        <v>30710345.541816</v>
      </c>
      <c r="D86" s="0" t="n">
        <v>32193605.6911897</v>
      </c>
      <c r="E86" s="0" t="n">
        <v>30840597.5722405</v>
      </c>
      <c r="F86" s="0" t="n">
        <v>22918236.4282144</v>
      </c>
      <c r="G86" s="0" t="n">
        <v>7792109.11360154</v>
      </c>
      <c r="H86" s="0" t="n">
        <v>23048489.0241126</v>
      </c>
      <c r="I86" s="0" t="n">
        <v>7792108.54812799</v>
      </c>
      <c r="J86" s="0" t="n">
        <v>4244530.19011106</v>
      </c>
      <c r="K86" s="0" t="n">
        <v>4117194.28440773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32216077.9245719</v>
      </c>
      <c r="C87" s="0" t="n">
        <v>30864594.4050868</v>
      </c>
      <c r="D87" s="0" t="n">
        <v>32354240.1272953</v>
      </c>
      <c r="E87" s="0" t="n">
        <v>30994466.4917086</v>
      </c>
      <c r="F87" s="0" t="n">
        <v>22995341.1901052</v>
      </c>
      <c r="G87" s="0" t="n">
        <v>7869253.21498163</v>
      </c>
      <c r="H87" s="0" t="n">
        <v>23125213.8429701</v>
      </c>
      <c r="I87" s="0" t="n">
        <v>7869252.6487385</v>
      </c>
      <c r="J87" s="0" t="n">
        <v>4340601.05106414</v>
      </c>
      <c r="K87" s="0" t="n">
        <v>4210383.01953222</v>
      </c>
      <c r="L87" s="0" t="n">
        <v>5360294.01969647</v>
      </c>
      <c r="M87" s="0" t="n">
        <v>5063762.88663485</v>
      </c>
      <c r="N87" s="0" t="n">
        <v>5383320.98540955</v>
      </c>
      <c r="O87" s="0" t="n">
        <v>5085412.12934816</v>
      </c>
      <c r="P87" s="0" t="n">
        <v>723433.50851069</v>
      </c>
      <c r="Q87" s="0" t="n">
        <v>701730.50325537</v>
      </c>
    </row>
    <row r="88" customFormat="false" ht="12.8" hidden="false" customHeight="false" outlineLevel="0" collapsed="false">
      <c r="A88" s="0" t="n">
        <v>135</v>
      </c>
      <c r="B88" s="0" t="n">
        <v>32404794.4272082</v>
      </c>
      <c r="C88" s="0" t="n">
        <v>31044336.4094569</v>
      </c>
      <c r="D88" s="0" t="n">
        <v>32542398.6858457</v>
      </c>
      <c r="E88" s="0" t="n">
        <v>31173684.807181</v>
      </c>
      <c r="F88" s="0" t="n">
        <v>23129217.6121054</v>
      </c>
      <c r="G88" s="0" t="n">
        <v>7915118.7973515</v>
      </c>
      <c r="H88" s="0" t="n">
        <v>23258566.5769657</v>
      </c>
      <c r="I88" s="0" t="n">
        <v>7915118.23021535</v>
      </c>
      <c r="J88" s="0" t="n">
        <v>4401638.25593841</v>
      </c>
      <c r="K88" s="0" t="n">
        <v>4269589.10826026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32500484.1180917</v>
      </c>
      <c r="C89" s="0" t="n">
        <v>31136861.2999655</v>
      </c>
      <c r="D89" s="0" t="n">
        <v>32637669.9231255</v>
      </c>
      <c r="E89" s="0" t="n">
        <v>31265816.3519223</v>
      </c>
      <c r="F89" s="0" t="n">
        <v>23214551.9322942</v>
      </c>
      <c r="G89" s="0" t="n">
        <v>7922309.36767135</v>
      </c>
      <c r="H89" s="0" t="n">
        <v>23343507.5522783</v>
      </c>
      <c r="I89" s="0" t="n">
        <v>7922308.79964406</v>
      </c>
      <c r="J89" s="0" t="n">
        <v>4493991.16297795</v>
      </c>
      <c r="K89" s="0" t="n">
        <v>4359171.42808861</v>
      </c>
      <c r="L89" s="0" t="n">
        <v>5409321.64921396</v>
      </c>
      <c r="M89" s="0" t="n">
        <v>5110859.82566951</v>
      </c>
      <c r="N89" s="0" t="n">
        <v>5432186.02012828</v>
      </c>
      <c r="O89" s="0" t="n">
        <v>5132356.31556312</v>
      </c>
      <c r="P89" s="0" t="n">
        <v>748998.527162992</v>
      </c>
      <c r="Q89" s="0" t="n">
        <v>726528.571348102</v>
      </c>
    </row>
    <row r="90" customFormat="false" ht="12.8" hidden="false" customHeight="false" outlineLevel="0" collapsed="false">
      <c r="A90" s="0" t="n">
        <v>137</v>
      </c>
      <c r="B90" s="0" t="n">
        <v>32625371.9194516</v>
      </c>
      <c r="C90" s="0" t="n">
        <v>31256646.305857</v>
      </c>
      <c r="D90" s="0" t="n">
        <v>32761792.3745312</v>
      </c>
      <c r="E90" s="0" t="n">
        <v>31384881.9294179</v>
      </c>
      <c r="F90" s="0" t="n">
        <v>23287974.9698579</v>
      </c>
      <c r="G90" s="0" t="n">
        <v>7968671.33599917</v>
      </c>
      <c r="H90" s="0" t="n">
        <v>23416211.1621762</v>
      </c>
      <c r="I90" s="0" t="n">
        <v>7968670.76724165</v>
      </c>
      <c r="J90" s="0" t="n">
        <v>4571440.59379728</v>
      </c>
      <c r="K90" s="0" t="n">
        <v>4434297.37598336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32874074.3612153</v>
      </c>
      <c r="C91" s="0" t="n">
        <v>31493851.9371328</v>
      </c>
      <c r="D91" s="0" t="n">
        <v>33009461.2423984</v>
      </c>
      <c r="E91" s="0" t="n">
        <v>31621116.0148594</v>
      </c>
      <c r="F91" s="0" t="n">
        <v>23477865.7437639</v>
      </c>
      <c r="G91" s="0" t="n">
        <v>8015986.19336892</v>
      </c>
      <c r="H91" s="0" t="n">
        <v>23605130.3910121</v>
      </c>
      <c r="I91" s="0" t="n">
        <v>8015985.62384725</v>
      </c>
      <c r="J91" s="0" t="n">
        <v>4677048.83033488</v>
      </c>
      <c r="K91" s="0" t="n">
        <v>4536737.36542483</v>
      </c>
      <c r="L91" s="0" t="n">
        <v>5470414.49569398</v>
      </c>
      <c r="M91" s="0" t="n">
        <v>5168811.15472939</v>
      </c>
      <c r="N91" s="0" t="n">
        <v>5492979.04848237</v>
      </c>
      <c r="O91" s="0" t="n">
        <v>5190025.84050023</v>
      </c>
      <c r="P91" s="0" t="n">
        <v>779508.138389147</v>
      </c>
      <c r="Q91" s="0" t="n">
        <v>756122.894237472</v>
      </c>
    </row>
    <row r="92" customFormat="false" ht="12.8" hidden="false" customHeight="false" outlineLevel="0" collapsed="false">
      <c r="A92" s="0" t="n">
        <v>139</v>
      </c>
      <c r="B92" s="0" t="n">
        <v>33058872.1895497</v>
      </c>
      <c r="C92" s="0" t="n">
        <v>31670878.33464</v>
      </c>
      <c r="D92" s="0" t="n">
        <v>33192769.6803205</v>
      </c>
      <c r="E92" s="0" t="n">
        <v>31796743.074327</v>
      </c>
      <c r="F92" s="0" t="n">
        <v>23603700.4169362</v>
      </c>
      <c r="G92" s="0" t="n">
        <v>8067177.91770378</v>
      </c>
      <c r="H92" s="0" t="n">
        <v>23729565.7270332</v>
      </c>
      <c r="I92" s="0" t="n">
        <v>8067177.34729377</v>
      </c>
      <c r="J92" s="0" t="n">
        <v>4752902.60116278</v>
      </c>
      <c r="K92" s="0" t="n">
        <v>4610315.52312789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33307220.1651009</v>
      </c>
      <c r="C93" s="0" t="n">
        <v>31908220.107501</v>
      </c>
      <c r="D93" s="0" t="n">
        <v>33440496.2429012</v>
      </c>
      <c r="E93" s="0" t="n">
        <v>32033500.7207027</v>
      </c>
      <c r="F93" s="0" t="n">
        <v>23787573.6318881</v>
      </c>
      <c r="G93" s="0" t="n">
        <v>8120646.47561286</v>
      </c>
      <c r="H93" s="0" t="n">
        <v>23912854.8273672</v>
      </c>
      <c r="I93" s="0" t="n">
        <v>8120645.89333546</v>
      </c>
      <c r="J93" s="0" t="n">
        <v>4847588.39065593</v>
      </c>
      <c r="K93" s="0" t="n">
        <v>4702160.73893625</v>
      </c>
      <c r="L93" s="0" t="n">
        <v>5540200.22516594</v>
      </c>
      <c r="M93" s="0" t="n">
        <v>5234550.07035205</v>
      </c>
      <c r="N93" s="0" t="n">
        <v>5562413.0998471</v>
      </c>
      <c r="O93" s="0" t="n">
        <v>5255434.19114939</v>
      </c>
      <c r="P93" s="0" t="n">
        <v>807931.398442654</v>
      </c>
      <c r="Q93" s="0" t="n">
        <v>783693.456489375</v>
      </c>
    </row>
    <row r="94" customFormat="false" ht="12.8" hidden="false" customHeight="false" outlineLevel="0" collapsed="false">
      <c r="A94" s="0" t="n">
        <v>141</v>
      </c>
      <c r="B94" s="0" t="n">
        <v>33471426.1192991</v>
      </c>
      <c r="C94" s="0" t="n">
        <v>32066322.5705829</v>
      </c>
      <c r="D94" s="0" t="n">
        <v>33604473.6281117</v>
      </c>
      <c r="E94" s="0" t="n">
        <v>32191388.330479</v>
      </c>
      <c r="F94" s="0" t="n">
        <v>23934593.9488836</v>
      </c>
      <c r="G94" s="0" t="n">
        <v>8131728.62169932</v>
      </c>
      <c r="H94" s="0" t="n">
        <v>24059660.2918738</v>
      </c>
      <c r="I94" s="0" t="n">
        <v>8131728.03860529</v>
      </c>
      <c r="J94" s="0" t="n">
        <v>4918406.81163615</v>
      </c>
      <c r="K94" s="0" t="n">
        <v>4770854.60728706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33578582.1876075</v>
      </c>
      <c r="C95" s="0" t="n">
        <v>32168369.5768241</v>
      </c>
      <c r="D95" s="0" t="n">
        <v>33709046.6636998</v>
      </c>
      <c r="E95" s="0" t="n">
        <v>32291007.309988</v>
      </c>
      <c r="F95" s="0" t="n">
        <v>24011411.8295316</v>
      </c>
      <c r="G95" s="0" t="n">
        <v>8156957.74729251</v>
      </c>
      <c r="H95" s="0" t="n">
        <v>24134050.146563</v>
      </c>
      <c r="I95" s="0" t="n">
        <v>8156957.16342498</v>
      </c>
      <c r="J95" s="0" t="n">
        <v>4934194.11008929</v>
      </c>
      <c r="K95" s="0" t="n">
        <v>4786168.28678661</v>
      </c>
      <c r="L95" s="0" t="n">
        <v>5584578.00883559</v>
      </c>
      <c r="M95" s="0" t="n">
        <v>5276581.61814213</v>
      </c>
      <c r="N95" s="0" t="n">
        <v>5606322.28776536</v>
      </c>
      <c r="O95" s="0" t="n">
        <v>5297025.47142179</v>
      </c>
      <c r="P95" s="0" t="n">
        <v>822365.685014882</v>
      </c>
      <c r="Q95" s="0" t="n">
        <v>797694.714464436</v>
      </c>
    </row>
    <row r="96" customFormat="false" ht="12.8" hidden="false" customHeight="false" outlineLevel="0" collapsed="false">
      <c r="A96" s="0" t="n">
        <v>143</v>
      </c>
      <c r="B96" s="0" t="n">
        <v>33603303.7784692</v>
      </c>
      <c r="C96" s="0" t="n">
        <v>32192755.8724291</v>
      </c>
      <c r="D96" s="0" t="n">
        <v>33732881.1605277</v>
      </c>
      <c r="E96" s="0" t="n">
        <v>32314558.9749027</v>
      </c>
      <c r="F96" s="0" t="n">
        <v>23984059.2612304</v>
      </c>
      <c r="G96" s="0" t="n">
        <v>8208696.61119873</v>
      </c>
      <c r="H96" s="0" t="n">
        <v>24105862.9203662</v>
      </c>
      <c r="I96" s="0" t="n">
        <v>8208696.05453647</v>
      </c>
      <c r="J96" s="0" t="n">
        <v>4993313.9361181</v>
      </c>
      <c r="K96" s="0" t="n">
        <v>4843514.51803456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33761217.6178157</v>
      </c>
      <c r="C97" s="0" t="n">
        <v>32343051.7301421</v>
      </c>
      <c r="D97" s="0" t="n">
        <v>33889861.5995722</v>
      </c>
      <c r="E97" s="0" t="n">
        <v>32463977.4368903</v>
      </c>
      <c r="F97" s="0" t="n">
        <v>24076021.6654067</v>
      </c>
      <c r="G97" s="0" t="n">
        <v>8267030.06473531</v>
      </c>
      <c r="H97" s="0" t="n">
        <v>24196947.9295597</v>
      </c>
      <c r="I97" s="0" t="n">
        <v>8267029.50733069</v>
      </c>
      <c r="J97" s="0" t="n">
        <v>5026879.88901901</v>
      </c>
      <c r="K97" s="0" t="n">
        <v>4876073.49234844</v>
      </c>
      <c r="L97" s="0" t="n">
        <v>5614600.15420805</v>
      </c>
      <c r="M97" s="0" t="n">
        <v>5305306.4324917</v>
      </c>
      <c r="N97" s="0" t="n">
        <v>5636040.88235491</v>
      </c>
      <c r="O97" s="0" t="n">
        <v>5325465.22888687</v>
      </c>
      <c r="P97" s="0" t="n">
        <v>837813.314836502</v>
      </c>
      <c r="Q97" s="0" t="n">
        <v>812678.915391407</v>
      </c>
    </row>
    <row r="98" customFormat="false" ht="12.8" hidden="false" customHeight="false" outlineLevel="0" collapsed="false">
      <c r="A98" s="0" t="n">
        <v>145</v>
      </c>
      <c r="B98" s="0" t="n">
        <v>33913936.9307677</v>
      </c>
      <c r="C98" s="0" t="n">
        <v>32490592.1789747</v>
      </c>
      <c r="D98" s="0" t="n">
        <v>34042307.0943529</v>
      </c>
      <c r="E98" s="0" t="n">
        <v>32611260.4971463</v>
      </c>
      <c r="F98" s="0" t="n">
        <v>24225896.7426294</v>
      </c>
      <c r="G98" s="0" t="n">
        <v>8264695.43634539</v>
      </c>
      <c r="H98" s="0" t="n">
        <v>24346565.6135081</v>
      </c>
      <c r="I98" s="0" t="n">
        <v>8264694.88363816</v>
      </c>
      <c r="J98" s="0" t="n">
        <v>5120623.01181384</v>
      </c>
      <c r="K98" s="0" t="n">
        <v>4967004.32145943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34261287.8325829</v>
      </c>
      <c r="C99" s="0" t="n">
        <v>32823058.1326049</v>
      </c>
      <c r="D99" s="0" t="n">
        <v>34387954.080995</v>
      </c>
      <c r="E99" s="0" t="n">
        <v>32942124.7709911</v>
      </c>
      <c r="F99" s="0" t="n">
        <v>24491210.5534474</v>
      </c>
      <c r="G99" s="0" t="n">
        <v>8331847.5791575</v>
      </c>
      <c r="H99" s="0" t="n">
        <v>24610277.7452649</v>
      </c>
      <c r="I99" s="0" t="n">
        <v>8331847.02572625</v>
      </c>
      <c r="J99" s="0" t="n">
        <v>5237850.21213205</v>
      </c>
      <c r="K99" s="0" t="n">
        <v>5080714.70576809</v>
      </c>
      <c r="L99" s="0" t="n">
        <v>5698572.34537665</v>
      </c>
      <c r="M99" s="0" t="n">
        <v>5385526.45269687</v>
      </c>
      <c r="N99" s="0" t="n">
        <v>5719683.45147348</v>
      </c>
      <c r="O99" s="0" t="n">
        <v>5405375.41646839</v>
      </c>
      <c r="P99" s="0" t="n">
        <v>872975.035355342</v>
      </c>
      <c r="Q99" s="0" t="n">
        <v>846785.784294682</v>
      </c>
    </row>
    <row r="100" customFormat="false" ht="12.8" hidden="false" customHeight="false" outlineLevel="0" collapsed="false">
      <c r="A100" s="0" t="n">
        <v>147</v>
      </c>
      <c r="B100" s="0" t="n">
        <v>34458089.2912385</v>
      </c>
      <c r="C100" s="0" t="n">
        <v>33010600.8223359</v>
      </c>
      <c r="D100" s="0" t="n">
        <v>34584131.2419814</v>
      </c>
      <c r="E100" s="0" t="n">
        <v>33129080.62147</v>
      </c>
      <c r="F100" s="0" t="n">
        <v>24591439.7048641</v>
      </c>
      <c r="G100" s="0" t="n">
        <v>8419161.11747176</v>
      </c>
      <c r="H100" s="0" t="n">
        <v>24709920.062269</v>
      </c>
      <c r="I100" s="0" t="n">
        <v>8419160.55920091</v>
      </c>
      <c r="J100" s="0" t="n">
        <v>5312770.59818053</v>
      </c>
      <c r="K100" s="0" t="n">
        <v>5153387.48023511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34643673.6962877</v>
      </c>
      <c r="C101" s="0" t="n">
        <v>33189276.4176015</v>
      </c>
      <c r="D101" s="0" t="n">
        <v>34767839.4691342</v>
      </c>
      <c r="E101" s="0" t="n">
        <v>33305992.7186818</v>
      </c>
      <c r="F101" s="0" t="n">
        <v>24770420.1516596</v>
      </c>
      <c r="G101" s="0" t="n">
        <v>8418856.26594195</v>
      </c>
      <c r="H101" s="0" t="n">
        <v>24887137.0043414</v>
      </c>
      <c r="I101" s="0" t="n">
        <v>8418855.71434047</v>
      </c>
      <c r="J101" s="0" t="n">
        <v>5431177.28097408</v>
      </c>
      <c r="K101" s="0" t="n">
        <v>5268241.96254486</v>
      </c>
      <c r="L101" s="0" t="n">
        <v>5763590.99439006</v>
      </c>
      <c r="M101" s="0" t="n">
        <v>5448067.93354807</v>
      </c>
      <c r="N101" s="0" t="n">
        <v>5784285.37401423</v>
      </c>
      <c r="O101" s="0" t="n">
        <v>5467525.18823186</v>
      </c>
      <c r="P101" s="0" t="n">
        <v>905196.21349568</v>
      </c>
      <c r="Q101" s="0" t="n">
        <v>878040.32709081</v>
      </c>
    </row>
    <row r="102" customFormat="false" ht="12.8" hidden="false" customHeight="false" outlineLevel="0" collapsed="false">
      <c r="A102" s="0" t="n">
        <v>149</v>
      </c>
      <c r="B102" s="0" t="n">
        <v>34763223.7535737</v>
      </c>
      <c r="C102" s="0" t="n">
        <v>33303502.7240913</v>
      </c>
      <c r="D102" s="0" t="n">
        <v>34884007.1874431</v>
      </c>
      <c r="E102" s="0" t="n">
        <v>33417039.4782772</v>
      </c>
      <c r="F102" s="0" t="n">
        <v>24825727.6696845</v>
      </c>
      <c r="G102" s="0" t="n">
        <v>8477775.05440688</v>
      </c>
      <c r="H102" s="0" t="n">
        <v>24939264.9762272</v>
      </c>
      <c r="I102" s="0" t="n">
        <v>8477774.50205001</v>
      </c>
      <c r="J102" s="0" t="n">
        <v>5512317.11719897</v>
      </c>
      <c r="K102" s="0" t="n">
        <v>5346947.603683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34891312.2453379</v>
      </c>
      <c r="C103" s="0" t="n">
        <v>33426169.0456437</v>
      </c>
      <c r="D103" s="0" t="n">
        <v>35011101.2908003</v>
      </c>
      <c r="E103" s="0" t="n">
        <v>33538771.0751492</v>
      </c>
      <c r="F103" s="0" t="n">
        <v>24910173.9560717</v>
      </c>
      <c r="G103" s="0" t="n">
        <v>8515995.08957198</v>
      </c>
      <c r="H103" s="0" t="n">
        <v>25022776.5441605</v>
      </c>
      <c r="I103" s="0" t="n">
        <v>8515994.53098871</v>
      </c>
      <c r="J103" s="0" t="n">
        <v>5559056.24306255</v>
      </c>
      <c r="K103" s="0" t="n">
        <v>5392284.55577067</v>
      </c>
      <c r="L103" s="0" t="n">
        <v>5802886.01017285</v>
      </c>
      <c r="M103" s="0" t="n">
        <v>5485226.85978484</v>
      </c>
      <c r="N103" s="0" t="n">
        <v>5822850.90902134</v>
      </c>
      <c r="O103" s="0" t="n">
        <v>5503999.01643473</v>
      </c>
      <c r="P103" s="0" t="n">
        <v>926509.373843759</v>
      </c>
      <c r="Q103" s="0" t="n">
        <v>898714.092628446</v>
      </c>
    </row>
    <row r="104" customFormat="false" ht="12.8" hidden="false" customHeight="false" outlineLevel="0" collapsed="false">
      <c r="A104" s="0" t="n">
        <v>151</v>
      </c>
      <c r="B104" s="0" t="n">
        <v>35067628.6438403</v>
      </c>
      <c r="C104" s="0" t="n">
        <v>33595620.3111217</v>
      </c>
      <c r="D104" s="0" t="n">
        <v>35186120.371973</v>
      </c>
      <c r="E104" s="0" t="n">
        <v>33707003.0125742</v>
      </c>
      <c r="F104" s="0" t="n">
        <v>25062100.1558162</v>
      </c>
      <c r="G104" s="0" t="n">
        <v>8533520.15530555</v>
      </c>
      <c r="H104" s="0" t="n">
        <v>25173483.4166955</v>
      </c>
      <c r="I104" s="0" t="n">
        <v>8533519.59587867</v>
      </c>
      <c r="J104" s="0" t="n">
        <v>5676124.25960128</v>
      </c>
      <c r="K104" s="0" t="n">
        <v>5505840.53181324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35449190.2616772</v>
      </c>
      <c r="C105" s="0" t="n">
        <v>33959849.3389172</v>
      </c>
      <c r="D105" s="0" t="n">
        <v>35566282.7642452</v>
      </c>
      <c r="E105" s="0" t="n">
        <v>34069916.8136666</v>
      </c>
      <c r="F105" s="0" t="n">
        <v>25374289.22483</v>
      </c>
      <c r="G105" s="0" t="n">
        <v>8585560.11408727</v>
      </c>
      <c r="H105" s="0" t="n">
        <v>25484357.2600485</v>
      </c>
      <c r="I105" s="0" t="n">
        <v>8585559.55361818</v>
      </c>
      <c r="J105" s="0" t="n">
        <v>5788023.61219744</v>
      </c>
      <c r="K105" s="0" t="n">
        <v>5614382.90383152</v>
      </c>
      <c r="L105" s="0" t="n">
        <v>5897083.69032027</v>
      </c>
      <c r="M105" s="0" t="n">
        <v>5575146.77160577</v>
      </c>
      <c r="N105" s="0" t="n">
        <v>5916599.20002761</v>
      </c>
      <c r="O105" s="0" t="n">
        <v>5593496.52401353</v>
      </c>
      <c r="P105" s="0" t="n">
        <v>964670.602032907</v>
      </c>
      <c r="Q105" s="0" t="n">
        <v>935730.48397192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216</v>
      </c>
      <c r="B1" s="0" t="s">
        <v>233</v>
      </c>
      <c r="C1" s="0" t="s">
        <v>234</v>
      </c>
      <c r="D1" s="0" t="s">
        <v>235</v>
      </c>
      <c r="E1" s="0" t="s">
        <v>236</v>
      </c>
      <c r="F1" s="0" t="s">
        <v>237</v>
      </c>
      <c r="G1" s="0" t="s">
        <v>238</v>
      </c>
      <c r="H1" s="0" t="s">
        <v>239</v>
      </c>
      <c r="I1" s="0" t="s">
        <v>240</v>
      </c>
      <c r="J1" s="0" t="s">
        <v>241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3280008.34930647</v>
      </c>
      <c r="C21" s="0" t="n">
        <v>1621841.57231222</v>
      </c>
      <c r="D21" s="0" t="n">
        <v>1285564.82994</v>
      </c>
      <c r="E21" s="0" t="n">
        <v>286645.367277408</v>
      </c>
      <c r="F21" s="0" t="n">
        <v>0</v>
      </c>
      <c r="G21" s="0" t="n">
        <v>5749.74666316357</v>
      </c>
      <c r="H21" s="0" t="n">
        <v>49217.7045734385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3827419.4883404</v>
      </c>
      <c r="C22" s="0" t="n">
        <v>1463687.39392188</v>
      </c>
      <c r="D22" s="0" t="n">
        <v>1354670.80616431</v>
      </c>
      <c r="E22" s="0" t="n">
        <v>284942.759971258</v>
      </c>
      <c r="F22" s="0" t="n">
        <v>630979.228214535</v>
      </c>
      <c r="G22" s="0" t="n">
        <v>6755.81107102849</v>
      </c>
      <c r="H22" s="0" t="n">
        <v>40431.3490442281</v>
      </c>
      <c r="I22" s="0" t="n">
        <v>39655.4753988891</v>
      </c>
      <c r="J22" s="0" t="n">
        <v>5611.18121263208</v>
      </c>
    </row>
    <row r="23" customFormat="false" ht="12.8" hidden="false" customHeight="false" outlineLevel="0" collapsed="false">
      <c r="A23" s="0" t="n">
        <v>70</v>
      </c>
      <c r="B23" s="0" t="n">
        <v>3289700.30890224</v>
      </c>
      <c r="C23" s="0" t="n">
        <v>1666022.3277125</v>
      </c>
      <c r="D23" s="0" t="n">
        <v>1205145.31048573</v>
      </c>
      <c r="E23" s="0" t="n">
        <v>304687.208139261</v>
      </c>
      <c r="F23" s="0" t="n">
        <v>0</v>
      </c>
      <c r="G23" s="0" t="n">
        <v>9058.26954497593</v>
      </c>
      <c r="H23" s="0" t="n">
        <v>50467.1818766067</v>
      </c>
      <c r="I23" s="0" t="n">
        <v>47284.9605712046</v>
      </c>
      <c r="J23" s="0" t="n">
        <v>6417.50510863915</v>
      </c>
    </row>
    <row r="24" customFormat="false" ht="12.8" hidden="false" customHeight="false" outlineLevel="0" collapsed="false">
      <c r="A24" s="0" t="n">
        <v>71</v>
      </c>
      <c r="B24" s="0" t="n">
        <v>3267344.1199598</v>
      </c>
      <c r="C24" s="0" t="n">
        <v>1747621.17587459</v>
      </c>
      <c r="D24" s="0" t="n">
        <v>1107603.15442336</v>
      </c>
      <c r="E24" s="0" t="n">
        <v>305629.86281831</v>
      </c>
      <c r="F24" s="0" t="n">
        <v>0</v>
      </c>
      <c r="G24" s="0" t="n">
        <v>4748.66780506815</v>
      </c>
      <c r="H24" s="0" t="n">
        <v>57451.6040027708</v>
      </c>
      <c r="I24" s="0" t="n">
        <v>36522.5681400675</v>
      </c>
      <c r="J24" s="0" t="n">
        <v>7154.04506785761</v>
      </c>
    </row>
    <row r="25" customFormat="false" ht="12.8" hidden="false" customHeight="false" outlineLevel="0" collapsed="false">
      <c r="A25" s="0" t="n">
        <v>72</v>
      </c>
      <c r="B25" s="0" t="n">
        <v>3303085.16063005</v>
      </c>
      <c r="C25" s="0" t="n">
        <v>1783234.16007114</v>
      </c>
      <c r="D25" s="0" t="n">
        <v>1112588.36418356</v>
      </c>
      <c r="E25" s="0" t="n">
        <v>302138.912346403</v>
      </c>
      <c r="F25" s="0" t="n">
        <v>0</v>
      </c>
      <c r="G25" s="0" t="n">
        <v>6552.54262805059</v>
      </c>
      <c r="H25" s="0" t="n">
        <v>64163.7845830617</v>
      </c>
      <c r="I25" s="0" t="n">
        <v>26849.2529454322</v>
      </c>
      <c r="J25" s="0" t="n">
        <v>7695.24616731248</v>
      </c>
    </row>
    <row r="26" customFormat="false" ht="12.8" hidden="false" customHeight="false" outlineLevel="0" collapsed="false">
      <c r="A26" s="0" t="n">
        <v>73</v>
      </c>
      <c r="B26" s="0" t="n">
        <v>3849827.25061544</v>
      </c>
      <c r="C26" s="0" t="n">
        <v>1685541.3257386</v>
      </c>
      <c r="D26" s="0" t="n">
        <v>1088724.33044761</v>
      </c>
      <c r="E26" s="0" t="n">
        <v>295523.325623469</v>
      </c>
      <c r="F26" s="0" t="n">
        <v>675045.428573297</v>
      </c>
      <c r="G26" s="0" t="n">
        <v>6314.59345201097</v>
      </c>
      <c r="H26" s="0" t="n">
        <v>54596.5201156651</v>
      </c>
      <c r="I26" s="0" t="n">
        <v>36256.7690414789</v>
      </c>
      <c r="J26" s="0" t="n">
        <v>7512.32111376475</v>
      </c>
    </row>
    <row r="27" customFormat="false" ht="12.8" hidden="false" customHeight="false" outlineLevel="0" collapsed="false">
      <c r="A27" s="0" t="n">
        <v>74</v>
      </c>
      <c r="B27" s="0" t="n">
        <v>3324445.97528663</v>
      </c>
      <c r="C27" s="0" t="n">
        <v>1834466.42996459</v>
      </c>
      <c r="D27" s="0" t="n">
        <v>1064402.0658237</v>
      </c>
      <c r="E27" s="0" t="n">
        <v>304754.212240331</v>
      </c>
      <c r="F27" s="0" t="n">
        <v>0</v>
      </c>
      <c r="G27" s="0" t="n">
        <v>9211.60671173787</v>
      </c>
      <c r="H27" s="0" t="n">
        <v>64030.3935069251</v>
      </c>
      <c r="I27" s="0" t="n">
        <v>40133.7207660953</v>
      </c>
      <c r="J27" s="0" t="n">
        <v>7378.06076937768</v>
      </c>
    </row>
    <row r="28" customFormat="false" ht="12.8" hidden="false" customHeight="false" outlineLevel="0" collapsed="false">
      <c r="A28" s="0" t="n">
        <v>75</v>
      </c>
      <c r="B28" s="0" t="n">
        <v>3387492.51268359</v>
      </c>
      <c r="C28" s="0" t="n">
        <v>1806013.07071856</v>
      </c>
      <c r="D28" s="0" t="n">
        <v>1138456.96327197</v>
      </c>
      <c r="E28" s="0" t="n">
        <v>312825.37559433</v>
      </c>
      <c r="F28" s="0" t="n">
        <v>0</v>
      </c>
      <c r="G28" s="0" t="n">
        <v>8223.72345825548</v>
      </c>
      <c r="H28" s="0" t="n">
        <v>71218.7583100278</v>
      </c>
      <c r="I28" s="0" t="n">
        <v>43092.6739938038</v>
      </c>
      <c r="J28" s="0" t="n">
        <v>7356.40240158659</v>
      </c>
    </row>
    <row r="29" customFormat="false" ht="12.8" hidden="false" customHeight="false" outlineLevel="0" collapsed="false">
      <c r="A29" s="0" t="n">
        <v>76</v>
      </c>
      <c r="B29" s="0" t="n">
        <v>3474208.18416188</v>
      </c>
      <c r="C29" s="0" t="n">
        <v>1912059.23391947</v>
      </c>
      <c r="D29" s="0" t="n">
        <v>1112339.25801523</v>
      </c>
      <c r="E29" s="0" t="n">
        <v>319179.603739421</v>
      </c>
      <c r="F29" s="0" t="n">
        <v>0</v>
      </c>
      <c r="G29" s="0" t="n">
        <v>8545.79156274443</v>
      </c>
      <c r="H29" s="0" t="n">
        <v>63122.5517283367</v>
      </c>
      <c r="I29" s="0" t="n">
        <v>48918.6433838528</v>
      </c>
      <c r="J29" s="0" t="n">
        <v>9730.09768033769</v>
      </c>
    </row>
    <row r="30" customFormat="false" ht="12.8" hidden="false" customHeight="false" outlineLevel="0" collapsed="false">
      <c r="A30" s="0" t="n">
        <v>77</v>
      </c>
      <c r="B30" s="0" t="n">
        <v>4259169.62871782</v>
      </c>
      <c r="C30" s="0" t="n">
        <v>1894553.88020334</v>
      </c>
      <c r="D30" s="0" t="n">
        <v>1179999.12737976</v>
      </c>
      <c r="E30" s="0" t="n">
        <v>319059.261342062</v>
      </c>
      <c r="F30" s="0" t="n">
        <v>749701.228234083</v>
      </c>
      <c r="G30" s="0" t="n">
        <v>7789.78018020146</v>
      </c>
      <c r="H30" s="0" t="n">
        <v>57715.1307845267</v>
      </c>
      <c r="I30" s="0" t="n">
        <v>42038.1993514526</v>
      </c>
      <c r="J30" s="0" t="n">
        <v>8157.89116654827</v>
      </c>
    </row>
    <row r="31" customFormat="false" ht="12.8" hidden="false" customHeight="false" outlineLevel="0" collapsed="false">
      <c r="A31" s="0" t="n">
        <v>78</v>
      </c>
      <c r="B31" s="0" t="n">
        <v>3585356.72049324</v>
      </c>
      <c r="C31" s="0" t="n">
        <v>1878561.24623403</v>
      </c>
      <c r="D31" s="0" t="n">
        <v>1240360.40420868</v>
      </c>
      <c r="E31" s="0" t="n">
        <v>320920.98108593</v>
      </c>
      <c r="F31" s="0" t="n">
        <v>0</v>
      </c>
      <c r="G31" s="0" t="n">
        <v>8346.05681710407</v>
      </c>
      <c r="H31" s="0" t="n">
        <v>80901.4156789973</v>
      </c>
      <c r="I31" s="0" t="n">
        <v>46676.1155730909</v>
      </c>
      <c r="J31" s="0" t="n">
        <v>9390.18373964183</v>
      </c>
    </row>
    <row r="32" customFormat="false" ht="12.8" hidden="false" customHeight="false" outlineLevel="0" collapsed="false">
      <c r="A32" s="0" t="n">
        <v>79</v>
      </c>
      <c r="B32" s="0" t="n">
        <v>3551951.1239453</v>
      </c>
      <c r="C32" s="0" t="n">
        <v>1961748.35438857</v>
      </c>
      <c r="D32" s="0" t="n">
        <v>1141326.27011128</v>
      </c>
      <c r="E32" s="0" t="n">
        <v>322184.857660324</v>
      </c>
      <c r="F32" s="0" t="n">
        <v>0</v>
      </c>
      <c r="G32" s="0" t="n">
        <v>8164.19469338054</v>
      </c>
      <c r="H32" s="0" t="n">
        <v>64827.3561918712</v>
      </c>
      <c r="I32" s="0" t="n">
        <v>45038.3757413323</v>
      </c>
      <c r="J32" s="0" t="n">
        <v>8459.35165388527</v>
      </c>
    </row>
    <row r="33" customFormat="false" ht="12.8" hidden="false" customHeight="false" outlineLevel="0" collapsed="false">
      <c r="A33" s="0" t="n">
        <v>80</v>
      </c>
      <c r="B33" s="0" t="n">
        <v>3556924.89525576</v>
      </c>
      <c r="C33" s="0" t="n">
        <v>1953278.73554157</v>
      </c>
      <c r="D33" s="0" t="n">
        <v>1146008.09369959</v>
      </c>
      <c r="E33" s="0" t="n">
        <v>324328.761247447</v>
      </c>
      <c r="F33" s="0" t="n">
        <v>0</v>
      </c>
      <c r="G33" s="0" t="n">
        <v>7360.33588304929</v>
      </c>
      <c r="H33" s="0" t="n">
        <v>69527.6912790068</v>
      </c>
      <c r="I33" s="0" t="n">
        <v>43930.2533609477</v>
      </c>
      <c r="J33" s="0" t="n">
        <v>11852.9771342966</v>
      </c>
    </row>
    <row r="34" customFormat="false" ht="12.8" hidden="false" customHeight="false" outlineLevel="0" collapsed="false">
      <c r="A34" s="0" t="n">
        <v>81</v>
      </c>
      <c r="B34" s="0" t="n">
        <v>4329875.0666036</v>
      </c>
      <c r="C34" s="0" t="n">
        <v>1973209.31732377</v>
      </c>
      <c r="D34" s="0" t="n">
        <v>1136703.09132194</v>
      </c>
      <c r="E34" s="0" t="n">
        <v>329842.775741153</v>
      </c>
      <c r="F34" s="0" t="n">
        <v>764467.733574371</v>
      </c>
      <c r="G34" s="0" t="n">
        <v>8033.04225831204</v>
      </c>
      <c r="H34" s="0" t="n">
        <v>74852.150159395</v>
      </c>
      <c r="I34" s="0" t="n">
        <v>31607.5267211371</v>
      </c>
      <c r="J34" s="0" t="n">
        <v>10684.8855886695</v>
      </c>
    </row>
    <row r="35" customFormat="false" ht="12.8" hidden="false" customHeight="false" outlineLevel="0" collapsed="false">
      <c r="A35" s="0" t="n">
        <v>82</v>
      </c>
      <c r="B35" s="0" t="n">
        <v>3596391.1815119</v>
      </c>
      <c r="C35" s="0" t="n">
        <v>1986712.33727981</v>
      </c>
      <c r="D35" s="0" t="n">
        <v>1139281.6946525</v>
      </c>
      <c r="E35" s="0" t="n">
        <v>328359.542419563</v>
      </c>
      <c r="F35" s="0" t="n">
        <v>0</v>
      </c>
      <c r="G35" s="0" t="n">
        <v>9043.41547831661</v>
      </c>
      <c r="H35" s="0" t="n">
        <v>64027.3912810257</v>
      </c>
      <c r="I35" s="0" t="n">
        <v>60461.4808418477</v>
      </c>
      <c r="J35" s="0" t="n">
        <v>8250.64050725336</v>
      </c>
    </row>
    <row r="36" customFormat="false" ht="12.8" hidden="false" customHeight="false" outlineLevel="0" collapsed="false">
      <c r="A36" s="0" t="n">
        <v>83</v>
      </c>
      <c r="B36" s="0" t="n">
        <v>3631599.18603</v>
      </c>
      <c r="C36" s="0" t="n">
        <v>2023539.50180973</v>
      </c>
      <c r="D36" s="0" t="n">
        <v>1127689.40180359</v>
      </c>
      <c r="E36" s="0" t="n">
        <v>326831.564480843</v>
      </c>
      <c r="F36" s="0" t="n">
        <v>0</v>
      </c>
      <c r="G36" s="0" t="n">
        <v>8150.71730656531</v>
      </c>
      <c r="H36" s="0" t="n">
        <v>81124.5021931311</v>
      </c>
      <c r="I36" s="0" t="n">
        <v>52497.0089952946</v>
      </c>
      <c r="J36" s="0" t="n">
        <v>10365.2894857349</v>
      </c>
    </row>
    <row r="37" customFormat="false" ht="12.8" hidden="false" customHeight="false" outlineLevel="0" collapsed="false">
      <c r="A37" s="0" t="n">
        <v>84</v>
      </c>
      <c r="B37" s="0" t="n">
        <v>3639443.78579712</v>
      </c>
      <c r="C37" s="0" t="n">
        <v>2040247.78544685</v>
      </c>
      <c r="D37" s="0" t="n">
        <v>1130668.26272081</v>
      </c>
      <c r="E37" s="0" t="n">
        <v>330368.149577086</v>
      </c>
      <c r="F37" s="0" t="n">
        <v>0</v>
      </c>
      <c r="G37" s="0" t="n">
        <v>10275.2787994848</v>
      </c>
      <c r="H37" s="0" t="n">
        <v>70680.1647437005</v>
      </c>
      <c r="I37" s="0" t="n">
        <v>45569.8620168678</v>
      </c>
      <c r="J37" s="0" t="n">
        <v>10331.5923800114</v>
      </c>
    </row>
    <row r="38" customFormat="false" ht="12.8" hidden="false" customHeight="false" outlineLevel="0" collapsed="false">
      <c r="A38" s="0" t="n">
        <v>85</v>
      </c>
      <c r="B38" s="0" t="n">
        <v>4424842.46948825</v>
      </c>
      <c r="C38" s="0" t="n">
        <v>2034943.21160779</v>
      </c>
      <c r="D38" s="0" t="n">
        <v>1149949.03853683</v>
      </c>
      <c r="E38" s="0" t="n">
        <v>329523.347117742</v>
      </c>
      <c r="F38" s="0" t="n">
        <v>784285.76751812</v>
      </c>
      <c r="G38" s="0" t="n">
        <v>11203.0721747389</v>
      </c>
      <c r="H38" s="0" t="n">
        <v>63828.4490128707</v>
      </c>
      <c r="I38" s="0" t="n">
        <v>41299.8199162578</v>
      </c>
      <c r="J38" s="0" t="n">
        <v>8530.36265184097</v>
      </c>
    </row>
    <row r="39" customFormat="false" ht="12.8" hidden="false" customHeight="false" outlineLevel="0" collapsed="false">
      <c r="A39" s="0" t="n">
        <v>86</v>
      </c>
      <c r="B39" s="0" t="n">
        <v>3700461.35410883</v>
      </c>
      <c r="C39" s="0" t="n">
        <v>2101629.03523516</v>
      </c>
      <c r="D39" s="0" t="n">
        <v>1130066.99644237</v>
      </c>
      <c r="E39" s="0" t="n">
        <v>330478.559567702</v>
      </c>
      <c r="F39" s="0" t="n">
        <v>0</v>
      </c>
      <c r="G39" s="0" t="n">
        <v>5462.07098652008</v>
      </c>
      <c r="H39" s="0" t="n">
        <v>76145.2099251106</v>
      </c>
      <c r="I39" s="0" t="n">
        <v>45323.8876902847</v>
      </c>
      <c r="J39" s="0" t="n">
        <v>10036.1862166794</v>
      </c>
    </row>
    <row r="40" customFormat="false" ht="12.8" hidden="false" customHeight="false" outlineLevel="0" collapsed="false">
      <c r="A40" s="0" t="n">
        <v>87</v>
      </c>
      <c r="B40" s="0" t="n">
        <v>3693239.30256175</v>
      </c>
      <c r="C40" s="0" t="n">
        <v>2101777.34894777</v>
      </c>
      <c r="D40" s="0" t="n">
        <v>1136303.74471238</v>
      </c>
      <c r="E40" s="0" t="n">
        <v>329651.497641346</v>
      </c>
      <c r="F40" s="0" t="n">
        <v>0</v>
      </c>
      <c r="G40" s="0" t="n">
        <v>8013.63080208879</v>
      </c>
      <c r="H40" s="0" t="n">
        <v>61680.7795053277</v>
      </c>
      <c r="I40" s="0" t="n">
        <v>46792.5142699839</v>
      </c>
      <c r="J40" s="0" t="n">
        <v>7709.59628329217</v>
      </c>
    </row>
    <row r="41" customFormat="false" ht="12.8" hidden="false" customHeight="false" outlineLevel="0" collapsed="false">
      <c r="A41" s="0" t="n">
        <v>88</v>
      </c>
      <c r="B41" s="0" t="n">
        <v>3755750.30601693</v>
      </c>
      <c r="C41" s="0" t="n">
        <v>2194785.44846849</v>
      </c>
      <c r="D41" s="0" t="n">
        <v>1083320.6399957</v>
      </c>
      <c r="E41" s="0" t="n">
        <v>329786.357563453</v>
      </c>
      <c r="F41" s="0" t="n">
        <v>0</v>
      </c>
      <c r="G41" s="0" t="n">
        <v>13151.6456462298</v>
      </c>
      <c r="H41" s="0" t="n">
        <v>84823.9566127976</v>
      </c>
      <c r="I41" s="0" t="n">
        <v>37006.4093463717</v>
      </c>
      <c r="J41" s="0" t="n">
        <v>11364.8824317444</v>
      </c>
    </row>
    <row r="42" customFormat="false" ht="12.8" hidden="false" customHeight="false" outlineLevel="0" collapsed="false">
      <c r="A42" s="0" t="n">
        <v>89</v>
      </c>
      <c r="B42" s="0" t="n">
        <v>4601099.18040221</v>
      </c>
      <c r="C42" s="0" t="n">
        <v>2188855.59859964</v>
      </c>
      <c r="D42" s="0" t="n">
        <v>1123427.62754909</v>
      </c>
      <c r="E42" s="0" t="n">
        <v>332260.406295632</v>
      </c>
      <c r="F42" s="0" t="n">
        <v>802840.33070438</v>
      </c>
      <c r="G42" s="0" t="n">
        <v>8793.0516068457</v>
      </c>
      <c r="H42" s="0" t="n">
        <v>89765.511750006</v>
      </c>
      <c r="I42" s="0" t="n">
        <v>43954.6337995698</v>
      </c>
      <c r="J42" s="0" t="n">
        <v>12573.3471573533</v>
      </c>
    </row>
    <row r="43" customFormat="false" ht="12.8" hidden="false" customHeight="false" outlineLevel="0" collapsed="false">
      <c r="A43" s="0" t="n">
        <v>90</v>
      </c>
      <c r="B43" s="0" t="n">
        <v>3888301.23598829</v>
      </c>
      <c r="C43" s="0" t="n">
        <v>2256622.59798919</v>
      </c>
      <c r="D43" s="0" t="n">
        <v>1134859.91908458</v>
      </c>
      <c r="E43" s="0" t="n">
        <v>333033.045654596</v>
      </c>
      <c r="F43" s="0" t="n">
        <v>0</v>
      </c>
      <c r="G43" s="0" t="n">
        <v>8927.19519329498</v>
      </c>
      <c r="H43" s="0" t="n">
        <v>93428.1538343385</v>
      </c>
      <c r="I43" s="0" t="n">
        <v>50995.2541860287</v>
      </c>
      <c r="J43" s="0" t="n">
        <v>12147.8951487578</v>
      </c>
    </row>
    <row r="44" customFormat="false" ht="12.8" hidden="false" customHeight="false" outlineLevel="0" collapsed="false">
      <c r="A44" s="0" t="n">
        <v>91</v>
      </c>
      <c r="B44" s="0" t="n">
        <v>3812034.45142973</v>
      </c>
      <c r="C44" s="0" t="n">
        <v>2209716.62201195</v>
      </c>
      <c r="D44" s="0" t="n">
        <v>1101604.1859735</v>
      </c>
      <c r="E44" s="0" t="n">
        <v>334502.556246121</v>
      </c>
      <c r="F44" s="0" t="n">
        <v>0</v>
      </c>
      <c r="G44" s="0" t="n">
        <v>8849.66236447959</v>
      </c>
      <c r="H44" s="0" t="n">
        <v>89987.1324208848</v>
      </c>
      <c r="I44" s="0" t="n">
        <v>55220.9798491026</v>
      </c>
      <c r="J44" s="0" t="n">
        <v>13990.2398488119</v>
      </c>
    </row>
    <row r="45" customFormat="false" ht="12.8" hidden="false" customHeight="false" outlineLevel="0" collapsed="false">
      <c r="A45" s="0" t="n">
        <v>92</v>
      </c>
      <c r="B45" s="0" t="n">
        <v>3786973.14921498</v>
      </c>
      <c r="C45" s="0" t="n">
        <v>2298913.59151982</v>
      </c>
      <c r="D45" s="0" t="n">
        <v>1034592.10322619</v>
      </c>
      <c r="E45" s="0" t="n">
        <v>334988.253282963</v>
      </c>
      <c r="F45" s="0" t="n">
        <v>0</v>
      </c>
      <c r="G45" s="0" t="n">
        <v>8491.52267840863</v>
      </c>
      <c r="H45" s="0" t="n">
        <v>66528.0336811997</v>
      </c>
      <c r="I45" s="0" t="n">
        <v>36233.535769859</v>
      </c>
      <c r="J45" s="0" t="n">
        <v>9261.25538843039</v>
      </c>
    </row>
    <row r="46" customFormat="false" ht="12.8" hidden="false" customHeight="false" outlineLevel="0" collapsed="false">
      <c r="A46" s="0" t="n">
        <v>93</v>
      </c>
      <c r="B46" s="0" t="n">
        <v>4621915.0637106</v>
      </c>
      <c r="C46" s="0" t="n">
        <v>2244287.09346508</v>
      </c>
      <c r="D46" s="0" t="n">
        <v>1089906.02359657</v>
      </c>
      <c r="E46" s="0" t="n">
        <v>339243.04521179</v>
      </c>
      <c r="F46" s="0" t="n">
        <v>801017.333698682</v>
      </c>
      <c r="G46" s="0" t="n">
        <v>10299.2073513964</v>
      </c>
      <c r="H46" s="0" t="n">
        <v>84577.6896213448</v>
      </c>
      <c r="I46" s="0" t="n">
        <v>44977.7688736887</v>
      </c>
      <c r="J46" s="0" t="n">
        <v>10357.1782060287</v>
      </c>
    </row>
    <row r="47" customFormat="false" ht="12.8" hidden="false" customHeight="false" outlineLevel="0" collapsed="false">
      <c r="A47" s="0" t="n">
        <v>94</v>
      </c>
      <c r="B47" s="0" t="n">
        <v>3930184.1969155</v>
      </c>
      <c r="C47" s="0" t="n">
        <v>2303265.63470006</v>
      </c>
      <c r="D47" s="0" t="n">
        <v>1123956.81861623</v>
      </c>
      <c r="E47" s="0" t="n">
        <v>341729.067744071</v>
      </c>
      <c r="F47" s="0" t="n">
        <v>0</v>
      </c>
      <c r="G47" s="0" t="n">
        <v>11435.3833047023</v>
      </c>
      <c r="H47" s="0" t="n">
        <v>75970.7288794166</v>
      </c>
      <c r="I47" s="0" t="n">
        <v>62208.9319884477</v>
      </c>
      <c r="J47" s="0" t="n">
        <v>12433.8974732826</v>
      </c>
    </row>
    <row r="48" customFormat="false" ht="12.8" hidden="false" customHeight="false" outlineLevel="0" collapsed="false">
      <c r="A48" s="0" t="n">
        <v>95</v>
      </c>
      <c r="B48" s="0" t="n">
        <v>3936716.06396624</v>
      </c>
      <c r="C48" s="0" t="n">
        <v>2271048.39422511</v>
      </c>
      <c r="D48" s="0" t="n">
        <v>1164805.55749813</v>
      </c>
      <c r="E48" s="0" t="n">
        <v>340849.720365721</v>
      </c>
      <c r="F48" s="0" t="n">
        <v>0</v>
      </c>
      <c r="G48" s="0" t="n">
        <v>8637.12146060628</v>
      </c>
      <c r="H48" s="0" t="n">
        <v>97348.3620052486</v>
      </c>
      <c r="I48" s="0" t="n">
        <v>42498.6198749664</v>
      </c>
      <c r="J48" s="0" t="n">
        <v>13069.2274460212</v>
      </c>
    </row>
    <row r="49" customFormat="false" ht="12.8" hidden="false" customHeight="false" outlineLevel="0" collapsed="false">
      <c r="A49" s="0" t="n">
        <v>96</v>
      </c>
      <c r="B49" s="0" t="n">
        <v>3892670.5596638</v>
      </c>
      <c r="C49" s="0" t="n">
        <v>2310096.04148131</v>
      </c>
      <c r="D49" s="0" t="n">
        <v>1108085.20276014</v>
      </c>
      <c r="E49" s="0" t="n">
        <v>338048.545633149</v>
      </c>
      <c r="F49" s="0" t="n">
        <v>0</v>
      </c>
      <c r="G49" s="0" t="n">
        <v>7183.42124589961</v>
      </c>
      <c r="H49" s="0" t="n">
        <v>65161.2100671571</v>
      </c>
      <c r="I49" s="0" t="n">
        <v>56550.256215657</v>
      </c>
      <c r="J49" s="0" t="n">
        <v>8781.36980477416</v>
      </c>
    </row>
    <row r="50" customFormat="false" ht="12.8" hidden="false" customHeight="false" outlineLevel="0" collapsed="false">
      <c r="A50" s="0" t="n">
        <v>97</v>
      </c>
      <c r="B50" s="0" t="n">
        <v>4766557.45926535</v>
      </c>
      <c r="C50" s="0" t="n">
        <v>2333854.08743169</v>
      </c>
      <c r="D50" s="0" t="n">
        <v>1089413.97215141</v>
      </c>
      <c r="E50" s="0" t="n">
        <v>339250.90890119</v>
      </c>
      <c r="F50" s="0" t="n">
        <v>820423.124017001</v>
      </c>
      <c r="G50" s="0" t="n">
        <v>14368.1652384134</v>
      </c>
      <c r="H50" s="0" t="n">
        <v>107738.650168576</v>
      </c>
      <c r="I50" s="0" t="n">
        <v>51042.2496880589</v>
      </c>
      <c r="J50" s="0" t="n">
        <v>11593.8959582148</v>
      </c>
    </row>
    <row r="51" customFormat="false" ht="12.8" hidden="false" customHeight="false" outlineLevel="0" collapsed="false">
      <c r="A51" s="0" t="n">
        <v>98</v>
      </c>
      <c r="B51" s="0" t="n">
        <v>3918062.43746514</v>
      </c>
      <c r="C51" s="0" t="n">
        <v>2338255.28501771</v>
      </c>
      <c r="D51" s="0" t="n">
        <v>1096288.4774328</v>
      </c>
      <c r="E51" s="0" t="n">
        <v>338155.826450572</v>
      </c>
      <c r="F51" s="0" t="n">
        <v>0</v>
      </c>
      <c r="G51" s="0" t="n">
        <v>14776.8570970096</v>
      </c>
      <c r="H51" s="0" t="n">
        <v>84651.9788167894</v>
      </c>
      <c r="I51" s="0" t="n">
        <v>35192.1398397687</v>
      </c>
      <c r="J51" s="0" t="n">
        <v>10971.6844096835</v>
      </c>
    </row>
    <row r="52" customFormat="false" ht="12.8" hidden="false" customHeight="false" outlineLevel="0" collapsed="false">
      <c r="A52" s="0" t="n">
        <v>99</v>
      </c>
      <c r="B52" s="0" t="n">
        <v>3841574.11564175</v>
      </c>
      <c r="C52" s="0" t="n">
        <v>2252201.32093312</v>
      </c>
      <c r="D52" s="0" t="n">
        <v>1101746.01927865</v>
      </c>
      <c r="E52" s="0" t="n">
        <v>337035.472772174</v>
      </c>
      <c r="F52" s="0" t="n">
        <v>0</v>
      </c>
      <c r="G52" s="0" t="n">
        <v>12362.6423188157</v>
      </c>
      <c r="H52" s="0" t="n">
        <v>87464.0803728035</v>
      </c>
      <c r="I52" s="0" t="n">
        <v>39594.4749208022</v>
      </c>
      <c r="J52" s="0" t="n">
        <v>11102.6359994797</v>
      </c>
    </row>
    <row r="53" customFormat="false" ht="12.8" hidden="false" customHeight="false" outlineLevel="0" collapsed="false">
      <c r="A53" s="0" t="n">
        <v>100</v>
      </c>
      <c r="B53" s="0" t="n">
        <v>3816059.29861636</v>
      </c>
      <c r="C53" s="0" t="n">
        <v>2271262.845658</v>
      </c>
      <c r="D53" s="0" t="n">
        <v>1070175.41774498</v>
      </c>
      <c r="E53" s="0" t="n">
        <v>336270.364506433</v>
      </c>
      <c r="F53" s="0" t="n">
        <v>0</v>
      </c>
      <c r="G53" s="0" t="n">
        <v>12241.7231816476</v>
      </c>
      <c r="H53" s="0" t="n">
        <v>77949.7974815358</v>
      </c>
      <c r="I53" s="0" t="n">
        <v>39942.1179055682</v>
      </c>
      <c r="J53" s="0" t="n">
        <v>9242.0651041238</v>
      </c>
    </row>
    <row r="54" customFormat="false" ht="12.8" hidden="false" customHeight="false" outlineLevel="0" collapsed="false">
      <c r="A54" s="0" t="n">
        <v>101</v>
      </c>
      <c r="B54" s="0" t="n">
        <v>4645691.30186065</v>
      </c>
      <c r="C54" s="0" t="n">
        <v>2268938.7217047</v>
      </c>
      <c r="D54" s="0" t="n">
        <v>1065420.71406366</v>
      </c>
      <c r="E54" s="0" t="n">
        <v>333426.868986465</v>
      </c>
      <c r="F54" s="0" t="n">
        <v>809299.183679826</v>
      </c>
      <c r="G54" s="0" t="n">
        <v>15495.1368764437</v>
      </c>
      <c r="H54" s="0" t="n">
        <v>99168.1734899333</v>
      </c>
      <c r="I54" s="0" t="n">
        <v>44691.7556942962</v>
      </c>
      <c r="J54" s="0" t="n">
        <v>11129.2721686246</v>
      </c>
    </row>
    <row r="55" customFormat="false" ht="12.8" hidden="false" customHeight="false" outlineLevel="0" collapsed="false">
      <c r="A55" s="0" t="n">
        <v>102</v>
      </c>
      <c r="B55" s="0" t="n">
        <v>3740361.75875221</v>
      </c>
      <c r="C55" s="0" t="n">
        <v>2224050.88825528</v>
      </c>
      <c r="D55" s="0" t="n">
        <v>1024223.91806503</v>
      </c>
      <c r="E55" s="0" t="n">
        <v>332905.396847445</v>
      </c>
      <c r="F55" s="0" t="n">
        <v>0</v>
      </c>
      <c r="G55" s="0" t="n">
        <v>8615.8960304023</v>
      </c>
      <c r="H55" s="0" t="n">
        <v>82736.7536788357</v>
      </c>
      <c r="I55" s="0" t="n">
        <v>55731.9088414938</v>
      </c>
      <c r="J55" s="0" t="n">
        <v>12300.1648835964</v>
      </c>
    </row>
    <row r="56" customFormat="false" ht="12.8" hidden="false" customHeight="false" outlineLevel="0" collapsed="false">
      <c r="A56" s="0" t="n">
        <v>103</v>
      </c>
      <c r="B56" s="0" t="n">
        <v>3707364.85880892</v>
      </c>
      <c r="C56" s="0" t="n">
        <v>2205840.18242966</v>
      </c>
      <c r="D56" s="0" t="n">
        <v>1010522.81552754</v>
      </c>
      <c r="E56" s="0" t="n">
        <v>334389.229081098</v>
      </c>
      <c r="F56" s="0" t="n">
        <v>0</v>
      </c>
      <c r="G56" s="0" t="n">
        <v>12010.3813961426</v>
      </c>
      <c r="H56" s="0" t="n">
        <v>95576.214791754</v>
      </c>
      <c r="I56" s="0" t="n">
        <v>37627.3251357633</v>
      </c>
      <c r="J56" s="0" t="n">
        <v>11799.3296095592</v>
      </c>
    </row>
    <row r="57" customFormat="false" ht="12.8" hidden="false" customHeight="false" outlineLevel="0" collapsed="false">
      <c r="A57" s="0" t="n">
        <v>104</v>
      </c>
      <c r="B57" s="0" t="n">
        <v>3696993.61047032</v>
      </c>
      <c r="C57" s="0" t="n">
        <v>2211772.11565755</v>
      </c>
      <c r="D57" s="0" t="n">
        <v>1012292.86549863</v>
      </c>
      <c r="E57" s="0" t="n">
        <v>333651.800735004</v>
      </c>
      <c r="F57" s="0" t="n">
        <v>0</v>
      </c>
      <c r="G57" s="0" t="n">
        <v>9870.06628433208</v>
      </c>
      <c r="H57" s="0" t="n">
        <v>83226.2980780671</v>
      </c>
      <c r="I57" s="0" t="n">
        <v>34810.3387902494</v>
      </c>
      <c r="J57" s="0" t="n">
        <v>11607.0207443472</v>
      </c>
    </row>
    <row r="58" customFormat="false" ht="12.8" hidden="false" customHeight="false" outlineLevel="0" collapsed="false">
      <c r="A58" s="0" t="n">
        <v>105</v>
      </c>
      <c r="B58" s="0" t="n">
        <v>4551998.74489983</v>
      </c>
      <c r="C58" s="0" t="n">
        <v>2290703.28320817</v>
      </c>
      <c r="D58" s="0" t="n">
        <v>977617.349034447</v>
      </c>
      <c r="E58" s="0" t="n">
        <v>332351.800098282</v>
      </c>
      <c r="F58" s="0" t="n">
        <v>801940.804575959</v>
      </c>
      <c r="G58" s="0" t="n">
        <v>9658.24509646121</v>
      </c>
      <c r="H58" s="0" t="n">
        <v>91137.7132791717</v>
      </c>
      <c r="I58" s="0" t="n">
        <v>36281.5853991593</v>
      </c>
      <c r="J58" s="0" t="n">
        <v>12273.5748465315</v>
      </c>
    </row>
    <row r="59" customFormat="false" ht="12.8" hidden="false" customHeight="false" outlineLevel="0" collapsed="false">
      <c r="A59" s="0" t="n">
        <v>106</v>
      </c>
      <c r="B59" s="0" t="n">
        <v>3746938.11413055</v>
      </c>
      <c r="C59" s="0" t="n">
        <v>2297555.2096974</v>
      </c>
      <c r="D59" s="0" t="n">
        <v>967798.119396256</v>
      </c>
      <c r="E59" s="0" t="n">
        <v>333033.201813917</v>
      </c>
      <c r="F59" s="0" t="n">
        <v>0</v>
      </c>
      <c r="G59" s="0" t="n">
        <v>13344.6843854615</v>
      </c>
      <c r="H59" s="0" t="n">
        <v>86179.8138278162</v>
      </c>
      <c r="I59" s="0" t="n">
        <v>40426.9490470729</v>
      </c>
      <c r="J59" s="0" t="n">
        <v>11277.8175262924</v>
      </c>
    </row>
    <row r="60" customFormat="false" ht="12.8" hidden="false" customHeight="false" outlineLevel="0" collapsed="false">
      <c r="A60" s="0" t="n">
        <v>107</v>
      </c>
      <c r="B60" s="0" t="n">
        <v>3721950.63707784</v>
      </c>
      <c r="C60" s="0" t="n">
        <v>2290334.45061741</v>
      </c>
      <c r="D60" s="0" t="n">
        <v>972959.28070412</v>
      </c>
      <c r="E60" s="0" t="n">
        <v>333568.665627944</v>
      </c>
      <c r="F60" s="0" t="n">
        <v>0</v>
      </c>
      <c r="G60" s="0" t="n">
        <v>15151.0942111459</v>
      </c>
      <c r="H60" s="0" t="n">
        <v>69815.4079258692</v>
      </c>
      <c r="I60" s="0" t="n">
        <v>35994.5814817978</v>
      </c>
      <c r="J60" s="0" t="n">
        <v>9714.97500531885</v>
      </c>
    </row>
    <row r="61" customFormat="false" ht="12.8" hidden="false" customHeight="false" outlineLevel="0" collapsed="false">
      <c r="A61" s="0" t="n">
        <v>108</v>
      </c>
      <c r="B61" s="0" t="n">
        <v>3691362.13005498</v>
      </c>
      <c r="C61" s="0" t="n">
        <v>2291969.34763252</v>
      </c>
      <c r="D61" s="0" t="n">
        <v>952944.39953441</v>
      </c>
      <c r="E61" s="0" t="n">
        <v>328834.482748292</v>
      </c>
      <c r="F61" s="0" t="n">
        <v>0</v>
      </c>
      <c r="G61" s="0" t="n">
        <v>7448.21901924208</v>
      </c>
      <c r="H61" s="0" t="n">
        <v>74680.1546818454</v>
      </c>
      <c r="I61" s="0" t="n">
        <v>26616.7967092813</v>
      </c>
      <c r="J61" s="0" t="n">
        <v>11347.159867167</v>
      </c>
    </row>
    <row r="62" customFormat="false" ht="12.8" hidden="false" customHeight="false" outlineLevel="0" collapsed="false">
      <c r="A62" s="0" t="n">
        <v>109</v>
      </c>
      <c r="B62" s="0" t="n">
        <v>4521039.84357195</v>
      </c>
      <c r="C62" s="0" t="n">
        <v>2261260.63015823</v>
      </c>
      <c r="D62" s="0" t="n">
        <v>999555.893359854</v>
      </c>
      <c r="E62" s="0" t="n">
        <v>328703.550631223</v>
      </c>
      <c r="F62" s="0" t="n">
        <v>801577.778438329</v>
      </c>
      <c r="G62" s="0" t="n">
        <v>9519.0246790737</v>
      </c>
      <c r="H62" s="0" t="n">
        <v>82686.2233008041</v>
      </c>
      <c r="I62" s="0" t="n">
        <v>32934.840550785</v>
      </c>
      <c r="J62" s="0" t="n">
        <v>11211.2823848932</v>
      </c>
    </row>
    <row r="63" customFormat="false" ht="12.8" hidden="false" customHeight="false" outlineLevel="0" collapsed="false">
      <c r="A63" s="0" t="n">
        <v>110</v>
      </c>
      <c r="B63" s="0" t="n">
        <v>3730701.90242063</v>
      </c>
      <c r="C63" s="0" t="n">
        <v>2195438.51908482</v>
      </c>
      <c r="D63" s="0" t="n">
        <v>1048873.42260522</v>
      </c>
      <c r="E63" s="0" t="n">
        <v>330255.635766401</v>
      </c>
      <c r="F63" s="0" t="n">
        <v>0</v>
      </c>
      <c r="G63" s="0" t="n">
        <v>11106.6015694305</v>
      </c>
      <c r="H63" s="0" t="n">
        <v>101319.243958743</v>
      </c>
      <c r="I63" s="0" t="n">
        <v>35644.7156637408</v>
      </c>
      <c r="J63" s="0" t="n">
        <v>13522.2250442907</v>
      </c>
    </row>
    <row r="64" customFormat="false" ht="12.8" hidden="false" customHeight="false" outlineLevel="0" collapsed="false">
      <c r="A64" s="0" t="n">
        <v>111</v>
      </c>
      <c r="B64" s="0" t="n">
        <v>3716565.81039719</v>
      </c>
      <c r="C64" s="0" t="n">
        <v>2275364.95714163</v>
      </c>
      <c r="D64" s="0" t="n">
        <v>986644.996005289</v>
      </c>
      <c r="E64" s="0" t="n">
        <v>328105.372908695</v>
      </c>
      <c r="F64" s="0" t="n">
        <v>0</v>
      </c>
      <c r="G64" s="0" t="n">
        <v>10197.5797229476</v>
      </c>
      <c r="H64" s="0" t="n">
        <v>66281.8246101574</v>
      </c>
      <c r="I64" s="0" t="n">
        <v>44794.5323289504</v>
      </c>
      <c r="J64" s="0" t="n">
        <v>10114.5175641195</v>
      </c>
    </row>
    <row r="65" customFormat="false" ht="12.8" hidden="false" customHeight="false" outlineLevel="0" collapsed="false">
      <c r="A65" s="0" t="n">
        <v>112</v>
      </c>
      <c r="B65" s="0" t="n">
        <v>3638315.35709467</v>
      </c>
      <c r="C65" s="0" t="n">
        <v>2266479.54360023</v>
      </c>
      <c r="D65" s="0" t="n">
        <v>924669.410312817</v>
      </c>
      <c r="E65" s="0" t="n">
        <v>328145.678961302</v>
      </c>
      <c r="F65" s="0" t="n">
        <v>0</v>
      </c>
      <c r="G65" s="0" t="n">
        <v>8770.09137207597</v>
      </c>
      <c r="H65" s="0" t="n">
        <v>70975.162743295</v>
      </c>
      <c r="I65" s="0" t="n">
        <v>31615.5171185872</v>
      </c>
      <c r="J65" s="0" t="n">
        <v>10743.4306733621</v>
      </c>
    </row>
    <row r="66" customFormat="false" ht="12.8" hidden="false" customHeight="false" outlineLevel="0" collapsed="false">
      <c r="A66" s="0" t="n">
        <v>113</v>
      </c>
      <c r="B66" s="0" t="n">
        <v>4398168.51256617</v>
      </c>
      <c r="C66" s="0" t="n">
        <v>2213131.28142334</v>
      </c>
      <c r="D66" s="0" t="n">
        <v>934680.656133968</v>
      </c>
      <c r="E66" s="0" t="n">
        <v>327221.815234419</v>
      </c>
      <c r="F66" s="0" t="n">
        <v>765892.074474936</v>
      </c>
      <c r="G66" s="0" t="n">
        <v>11018.4922182603</v>
      </c>
      <c r="H66" s="0" t="n">
        <v>104553.480349578</v>
      </c>
      <c r="I66" s="0" t="n">
        <v>30268.4460578279</v>
      </c>
      <c r="J66" s="0" t="n">
        <v>15783.7729011061</v>
      </c>
    </row>
    <row r="67" customFormat="false" ht="12.8" hidden="false" customHeight="false" outlineLevel="0" collapsed="false">
      <c r="A67" s="0" t="n">
        <v>114</v>
      </c>
      <c r="B67" s="0" t="n">
        <v>3651319.292019</v>
      </c>
      <c r="C67" s="0" t="n">
        <v>2237361.26853244</v>
      </c>
      <c r="D67" s="0" t="n">
        <v>931548.951511807</v>
      </c>
      <c r="E67" s="0" t="n">
        <v>329303.375865262</v>
      </c>
      <c r="F67" s="0" t="n">
        <v>0</v>
      </c>
      <c r="G67" s="0" t="n">
        <v>15410.9196199262</v>
      </c>
      <c r="H67" s="0" t="n">
        <v>96095.2470230706</v>
      </c>
      <c r="I67" s="0" t="n">
        <v>29088.8264607807</v>
      </c>
      <c r="J67" s="0" t="n">
        <v>14059.8737585128</v>
      </c>
    </row>
    <row r="68" customFormat="false" ht="12.8" hidden="false" customHeight="false" outlineLevel="0" collapsed="false">
      <c r="A68" s="0" t="n">
        <v>115</v>
      </c>
      <c r="B68" s="0" t="n">
        <v>3594745.9451312</v>
      </c>
      <c r="C68" s="0" t="n">
        <v>2297860.55720801</v>
      </c>
      <c r="D68" s="0" t="n">
        <v>843147.490130686</v>
      </c>
      <c r="E68" s="0" t="n">
        <v>326574.881092592</v>
      </c>
      <c r="F68" s="0" t="n">
        <v>0</v>
      </c>
      <c r="G68" s="0" t="n">
        <v>9244.96528008772</v>
      </c>
      <c r="H68" s="0" t="n">
        <v>79287.8282263497</v>
      </c>
      <c r="I68" s="0" t="n">
        <v>27540.491357855</v>
      </c>
      <c r="J68" s="0" t="n">
        <v>12494.4349881827</v>
      </c>
    </row>
    <row r="69" customFormat="false" ht="12.8" hidden="false" customHeight="false" outlineLevel="0" collapsed="false">
      <c r="A69" s="0" t="n">
        <v>116</v>
      </c>
      <c r="B69" s="0" t="n">
        <v>3635296.97456824</v>
      </c>
      <c r="C69" s="0" t="n">
        <v>2350458.73488359</v>
      </c>
      <c r="D69" s="0" t="n">
        <v>854487.629107778</v>
      </c>
      <c r="E69" s="0" t="n">
        <v>322652.982530329</v>
      </c>
      <c r="F69" s="0" t="n">
        <v>0</v>
      </c>
      <c r="G69" s="0" t="n">
        <v>8894.43641555834</v>
      </c>
      <c r="H69" s="0" t="n">
        <v>73368.6292330042</v>
      </c>
      <c r="I69" s="0" t="n">
        <v>17029.2898029889</v>
      </c>
      <c r="J69" s="0" t="n">
        <v>12748.6100101218</v>
      </c>
    </row>
    <row r="70" customFormat="false" ht="12.8" hidden="false" customHeight="false" outlineLevel="0" collapsed="false">
      <c r="A70" s="0" t="n">
        <v>117</v>
      </c>
      <c r="B70" s="0" t="n">
        <v>4396906.47579486</v>
      </c>
      <c r="C70" s="0" t="n">
        <v>2240731.16789091</v>
      </c>
      <c r="D70" s="0" t="n">
        <v>908974.901165047</v>
      </c>
      <c r="E70" s="0" t="n">
        <v>322025.611217532</v>
      </c>
      <c r="F70" s="0" t="n">
        <v>779494.534053306</v>
      </c>
      <c r="G70" s="0" t="n">
        <v>12388.5151106542</v>
      </c>
      <c r="H70" s="0" t="n">
        <v>101563.15416704</v>
      </c>
      <c r="I70" s="0" t="n">
        <v>23252.1549171087</v>
      </c>
      <c r="J70" s="0" t="n">
        <v>15991.8716487668</v>
      </c>
    </row>
    <row r="71" customFormat="false" ht="12.8" hidden="false" customHeight="false" outlineLevel="0" collapsed="false">
      <c r="A71" s="0" t="n">
        <v>118</v>
      </c>
      <c r="B71" s="0" t="n">
        <v>3580426.11823302</v>
      </c>
      <c r="C71" s="0" t="n">
        <v>2191948.48450277</v>
      </c>
      <c r="D71" s="0" t="n">
        <v>904084.118081486</v>
      </c>
      <c r="E71" s="0" t="n">
        <v>323794.703127185</v>
      </c>
      <c r="F71" s="0" t="n">
        <v>0</v>
      </c>
      <c r="G71" s="0" t="n">
        <v>15475.7365557958</v>
      </c>
      <c r="H71" s="0" t="n">
        <v>87575.7410350677</v>
      </c>
      <c r="I71" s="0" t="n">
        <v>45452.0555746437</v>
      </c>
      <c r="J71" s="0" t="n">
        <v>14338.1130902227</v>
      </c>
    </row>
    <row r="72" customFormat="false" ht="12.8" hidden="false" customHeight="false" outlineLevel="0" collapsed="false">
      <c r="A72" s="0" t="n">
        <v>119</v>
      </c>
      <c r="B72" s="0" t="n">
        <v>3524773.15001855</v>
      </c>
      <c r="C72" s="0" t="n">
        <v>2155994.51055829</v>
      </c>
      <c r="D72" s="0" t="n">
        <v>912326.194387549</v>
      </c>
      <c r="E72" s="0" t="n">
        <v>326033.485154261</v>
      </c>
      <c r="F72" s="0" t="n">
        <v>0</v>
      </c>
      <c r="G72" s="0" t="n">
        <v>12861.1534819527</v>
      </c>
      <c r="H72" s="0" t="n">
        <v>72776.1818099278</v>
      </c>
      <c r="I72" s="0" t="n">
        <v>34215.9382185719</v>
      </c>
      <c r="J72" s="0" t="n">
        <v>11192.1557112106</v>
      </c>
    </row>
    <row r="73" customFormat="false" ht="12.8" hidden="false" customHeight="false" outlineLevel="0" collapsed="false">
      <c r="A73" s="0" t="n">
        <v>120</v>
      </c>
      <c r="B73" s="0" t="n">
        <v>3544993.92339804</v>
      </c>
      <c r="C73" s="0" t="n">
        <v>2162904.99427406</v>
      </c>
      <c r="D73" s="0" t="n">
        <v>935308.041119097</v>
      </c>
      <c r="E73" s="0" t="n">
        <v>325907.152408896</v>
      </c>
      <c r="F73" s="0" t="n">
        <v>0</v>
      </c>
      <c r="G73" s="0" t="n">
        <v>11434.8109067655</v>
      </c>
      <c r="H73" s="0" t="n">
        <v>67272.0188448593</v>
      </c>
      <c r="I73" s="0" t="n">
        <v>34436.3340748541</v>
      </c>
      <c r="J73" s="0" t="n">
        <v>10801.5780654709</v>
      </c>
    </row>
    <row r="74" customFormat="false" ht="12.8" hidden="false" customHeight="false" outlineLevel="0" collapsed="false">
      <c r="A74" s="0" t="n">
        <v>121</v>
      </c>
      <c r="B74" s="0" t="n">
        <v>4412170.14355261</v>
      </c>
      <c r="C74" s="0" t="n">
        <v>2208855.1127001</v>
      </c>
      <c r="D74" s="0" t="n">
        <v>949886.994200821</v>
      </c>
      <c r="E74" s="0" t="n">
        <v>331652.759132322</v>
      </c>
      <c r="F74" s="0" t="n">
        <v>773562.75130412</v>
      </c>
      <c r="G74" s="0" t="n">
        <v>10015.4677131899</v>
      </c>
      <c r="H74" s="0" t="n">
        <v>91242.3865745257</v>
      </c>
      <c r="I74" s="0" t="n">
        <v>33238.8513550295</v>
      </c>
      <c r="J74" s="0" t="n">
        <v>15220.7245425611</v>
      </c>
    </row>
    <row r="75" customFormat="false" ht="12.8" hidden="false" customHeight="false" outlineLevel="0" collapsed="false">
      <c r="A75" s="0" t="n">
        <v>122</v>
      </c>
      <c r="B75" s="0" t="n">
        <v>3556424.77850512</v>
      </c>
      <c r="C75" s="0" t="n">
        <v>2226193.73557638</v>
      </c>
      <c r="D75" s="0" t="n">
        <v>880277.645906847</v>
      </c>
      <c r="E75" s="0" t="n">
        <v>329692.439968889</v>
      </c>
      <c r="F75" s="0" t="n">
        <v>0</v>
      </c>
      <c r="G75" s="0" t="n">
        <v>13999.3308964848</v>
      </c>
      <c r="H75" s="0" t="n">
        <v>58700.2022237513</v>
      </c>
      <c r="I75" s="0" t="n">
        <v>43947.5825679224</v>
      </c>
      <c r="J75" s="0" t="n">
        <v>10563.1739425306</v>
      </c>
    </row>
    <row r="76" customFormat="false" ht="12.8" hidden="false" customHeight="false" outlineLevel="0" collapsed="false">
      <c r="A76" s="0" t="n">
        <v>123</v>
      </c>
      <c r="B76" s="0" t="n">
        <v>3543208.68713285</v>
      </c>
      <c r="C76" s="0" t="n">
        <v>2194410.72957075</v>
      </c>
      <c r="D76" s="0" t="n">
        <v>879716.865584471</v>
      </c>
      <c r="E76" s="0" t="n">
        <v>329223.337560043</v>
      </c>
      <c r="F76" s="0" t="n">
        <v>0</v>
      </c>
      <c r="G76" s="0" t="n">
        <v>9142.47552802855</v>
      </c>
      <c r="H76" s="0" t="n">
        <v>83270.9857135866</v>
      </c>
      <c r="I76" s="0" t="n">
        <v>37977.2722544307</v>
      </c>
      <c r="J76" s="0" t="n">
        <v>13163.0072982582</v>
      </c>
    </row>
    <row r="77" customFormat="false" ht="12.8" hidden="false" customHeight="false" outlineLevel="0" collapsed="false">
      <c r="A77" s="0" t="n">
        <v>124</v>
      </c>
      <c r="B77" s="0" t="n">
        <v>3511154.35922653</v>
      </c>
      <c r="C77" s="0" t="n">
        <v>2229304.61038887</v>
      </c>
      <c r="D77" s="0" t="n">
        <v>829790.994696756</v>
      </c>
      <c r="E77" s="0" t="n">
        <v>327843.989369067</v>
      </c>
      <c r="F77" s="0" t="n">
        <v>0</v>
      </c>
      <c r="G77" s="0" t="n">
        <v>11819.7050834564</v>
      </c>
      <c r="H77" s="0" t="n">
        <v>70021.8414025026</v>
      </c>
      <c r="I77" s="0" t="n">
        <v>33915.2977307201</v>
      </c>
      <c r="J77" s="0" t="n">
        <v>12064.9435110687</v>
      </c>
    </row>
    <row r="78" customFormat="false" ht="12.8" hidden="false" customHeight="false" outlineLevel="0" collapsed="false">
      <c r="A78" s="0" t="n">
        <v>125</v>
      </c>
      <c r="B78" s="0" t="n">
        <v>4260072.67089476</v>
      </c>
      <c r="C78" s="0" t="n">
        <v>2259598.97581312</v>
      </c>
      <c r="D78" s="0" t="n">
        <v>792182.086787714</v>
      </c>
      <c r="E78" s="0" t="n">
        <v>325546.379136248</v>
      </c>
      <c r="F78" s="0" t="n">
        <v>757666.444814906</v>
      </c>
      <c r="G78" s="0" t="n">
        <v>9411.488598419</v>
      </c>
      <c r="H78" s="0" t="n">
        <v>81326.8700414076</v>
      </c>
      <c r="I78" s="0" t="n">
        <v>24274.7404958641</v>
      </c>
      <c r="J78" s="0" t="n">
        <v>11812.8368860218</v>
      </c>
    </row>
    <row r="79" customFormat="false" ht="12.8" hidden="false" customHeight="false" outlineLevel="0" collapsed="false">
      <c r="A79" s="0" t="n">
        <v>126</v>
      </c>
      <c r="B79" s="0" t="n">
        <v>3424994.87232071</v>
      </c>
      <c r="C79" s="0" t="n">
        <v>2211046.66641243</v>
      </c>
      <c r="D79" s="0" t="n">
        <v>755333.442547413</v>
      </c>
      <c r="E79" s="0" t="n">
        <v>326648.049022778</v>
      </c>
      <c r="F79" s="0" t="n">
        <v>0</v>
      </c>
      <c r="G79" s="0" t="n">
        <v>14984.189973788</v>
      </c>
      <c r="H79" s="0" t="n">
        <v>75931.2580198915</v>
      </c>
      <c r="I79" s="0" t="n">
        <v>30479.7797160072</v>
      </c>
      <c r="J79" s="0" t="n">
        <v>12267.5672281433</v>
      </c>
    </row>
    <row r="80" customFormat="false" ht="12.8" hidden="false" customHeight="false" outlineLevel="0" collapsed="false">
      <c r="A80" s="0" t="n">
        <v>127</v>
      </c>
      <c r="B80" s="0" t="n">
        <v>3431228.65805982</v>
      </c>
      <c r="C80" s="0" t="n">
        <v>2200763.02914288</v>
      </c>
      <c r="D80" s="0" t="n">
        <v>767818.101653123</v>
      </c>
      <c r="E80" s="0" t="n">
        <v>327049.380701577</v>
      </c>
      <c r="F80" s="0" t="n">
        <v>0</v>
      </c>
      <c r="G80" s="0" t="n">
        <v>10434.0301499662</v>
      </c>
      <c r="H80" s="0" t="n">
        <v>71372.9020302889</v>
      </c>
      <c r="I80" s="0" t="n">
        <v>48470.8639820887</v>
      </c>
      <c r="J80" s="0" t="n">
        <v>11406.0885525984</v>
      </c>
    </row>
    <row r="81" customFormat="false" ht="12.8" hidden="false" customHeight="false" outlineLevel="0" collapsed="false">
      <c r="A81" s="0" t="n">
        <v>128</v>
      </c>
      <c r="B81" s="0" t="n">
        <v>3433637.88438865</v>
      </c>
      <c r="C81" s="0" t="n">
        <v>2178171.43330642</v>
      </c>
      <c r="D81" s="0" t="n">
        <v>800855.448491289</v>
      </c>
      <c r="E81" s="0" t="n">
        <v>323908.817222114</v>
      </c>
      <c r="F81" s="0" t="n">
        <v>0</v>
      </c>
      <c r="G81" s="0" t="n">
        <v>10464.3087909132</v>
      </c>
      <c r="H81" s="0" t="n">
        <v>70831.8802151034</v>
      </c>
      <c r="I81" s="0" t="n">
        <v>41567.1287708295</v>
      </c>
      <c r="J81" s="0" t="n">
        <v>11268.9883567614</v>
      </c>
    </row>
    <row r="82" customFormat="false" ht="12.8" hidden="false" customHeight="false" outlineLevel="0" collapsed="false">
      <c r="A82" s="0" t="n">
        <v>129</v>
      </c>
      <c r="B82" s="0" t="n">
        <v>4221025.3595983</v>
      </c>
      <c r="C82" s="0" t="n">
        <v>2190813.73508509</v>
      </c>
      <c r="D82" s="0" t="n">
        <v>814014.980833077</v>
      </c>
      <c r="E82" s="0" t="n">
        <v>321801.747300649</v>
      </c>
      <c r="F82" s="0" t="n">
        <v>763898.895272954</v>
      </c>
      <c r="G82" s="0" t="n">
        <v>12290.6220432872</v>
      </c>
      <c r="H82" s="0" t="n">
        <v>92829.2066358703</v>
      </c>
      <c r="I82" s="0" t="n">
        <v>28460.3097786534</v>
      </c>
      <c r="J82" s="0" t="n">
        <v>12618.8403406296</v>
      </c>
    </row>
    <row r="83" customFormat="false" ht="12.8" hidden="false" customHeight="false" outlineLevel="0" collapsed="false">
      <c r="A83" s="0" t="n">
        <v>130</v>
      </c>
      <c r="B83" s="0" t="n">
        <v>3412362.26622053</v>
      </c>
      <c r="C83" s="0" t="n">
        <v>2165796.04347177</v>
      </c>
      <c r="D83" s="0" t="n">
        <v>791393.867931633</v>
      </c>
      <c r="E83" s="0" t="n">
        <v>322055.524052881</v>
      </c>
      <c r="F83" s="0" t="n">
        <v>0</v>
      </c>
      <c r="G83" s="0" t="n">
        <v>12101.8459781584</v>
      </c>
      <c r="H83" s="0" t="n">
        <v>76215.4340576539</v>
      </c>
      <c r="I83" s="0" t="n">
        <v>38303.5565984946</v>
      </c>
      <c r="J83" s="0" t="n">
        <v>10553.8965894734</v>
      </c>
    </row>
    <row r="84" customFormat="false" ht="12.8" hidden="false" customHeight="false" outlineLevel="0" collapsed="false">
      <c r="A84" s="0" t="n">
        <v>131</v>
      </c>
      <c r="B84" s="0" t="n">
        <v>3361776.14058043</v>
      </c>
      <c r="C84" s="0" t="n">
        <v>2129230.96710815</v>
      </c>
      <c r="D84" s="0" t="n">
        <v>789513.301681606</v>
      </c>
      <c r="E84" s="0" t="n">
        <v>320946.499666276</v>
      </c>
      <c r="F84" s="0" t="n">
        <v>0</v>
      </c>
      <c r="G84" s="0" t="n">
        <v>11195.5796065129</v>
      </c>
      <c r="H84" s="0" t="n">
        <v>77835.5400691889</v>
      </c>
      <c r="I84" s="0" t="n">
        <v>31578.2570108492</v>
      </c>
      <c r="J84" s="0" t="n">
        <v>10642.7155804646</v>
      </c>
    </row>
    <row r="85" customFormat="false" ht="12.8" hidden="false" customHeight="false" outlineLevel="0" collapsed="false">
      <c r="A85" s="0" t="n">
        <v>132</v>
      </c>
      <c r="B85" s="0" t="n">
        <v>3377683.43099098</v>
      </c>
      <c r="C85" s="0" t="n">
        <v>2117122.33197195</v>
      </c>
      <c r="D85" s="0" t="n">
        <v>813374.5321597</v>
      </c>
      <c r="E85" s="0" t="n">
        <v>323589.872865867</v>
      </c>
      <c r="F85" s="0" t="n">
        <v>0</v>
      </c>
      <c r="G85" s="0" t="n">
        <v>13057.1775096558</v>
      </c>
      <c r="H85" s="0" t="n">
        <v>77419.5804873424</v>
      </c>
      <c r="I85" s="0" t="n">
        <v>26973.3259354</v>
      </c>
      <c r="J85" s="0" t="n">
        <v>11628.0824669489</v>
      </c>
    </row>
    <row r="86" customFormat="false" ht="12.8" hidden="false" customHeight="false" outlineLevel="0" collapsed="false">
      <c r="A86" s="0" t="n">
        <v>133</v>
      </c>
      <c r="B86" s="0" t="n">
        <v>4087867.79878639</v>
      </c>
      <c r="C86" s="0" t="n">
        <v>2087979.30179727</v>
      </c>
      <c r="D86" s="0" t="n">
        <v>800851.650505049</v>
      </c>
      <c r="E86" s="0" t="n">
        <v>318085.888338168</v>
      </c>
      <c r="F86" s="0" t="n">
        <v>753310.296614159</v>
      </c>
      <c r="G86" s="0" t="n">
        <v>9204.40735340155</v>
      </c>
      <c r="H86" s="0" t="n">
        <v>72691.534771537</v>
      </c>
      <c r="I86" s="0" t="n">
        <v>25907.0668786781</v>
      </c>
      <c r="J86" s="0" t="n">
        <v>10950.0318771399</v>
      </c>
    </row>
    <row r="87" customFormat="false" ht="12.8" hidden="false" customHeight="false" outlineLevel="0" collapsed="false">
      <c r="A87" s="0" t="n">
        <v>134</v>
      </c>
      <c r="B87" s="0" t="n">
        <v>3388960.14819941</v>
      </c>
      <c r="C87" s="0" t="n">
        <v>2090899.253025</v>
      </c>
      <c r="D87" s="0" t="n">
        <v>816356.758144423</v>
      </c>
      <c r="E87" s="0" t="n">
        <v>319151.480892564</v>
      </c>
      <c r="F87" s="0" t="n">
        <v>0</v>
      </c>
      <c r="G87" s="0" t="n">
        <v>17404.7436328971</v>
      </c>
      <c r="H87" s="0" t="n">
        <v>84042.6633909715</v>
      </c>
      <c r="I87" s="0" t="n">
        <v>37349.106430117</v>
      </c>
      <c r="J87" s="0" t="n">
        <v>14588.9753037352</v>
      </c>
    </row>
    <row r="88" customFormat="false" ht="12.8" hidden="false" customHeight="false" outlineLevel="0" collapsed="false">
      <c r="A88" s="0" t="n">
        <v>135</v>
      </c>
      <c r="B88" s="0" t="n">
        <v>3349886.10489433</v>
      </c>
      <c r="C88" s="0" t="n">
        <v>2060657.64124544</v>
      </c>
      <c r="D88" s="0" t="n">
        <v>818382.389604738</v>
      </c>
      <c r="E88" s="0" t="n">
        <v>319636.332717768</v>
      </c>
      <c r="F88" s="0" t="n">
        <v>0</v>
      </c>
      <c r="G88" s="0" t="n">
        <v>8930.85398667239</v>
      </c>
      <c r="H88" s="0" t="n">
        <v>79192.0742277635</v>
      </c>
      <c r="I88" s="0" t="n">
        <v>44001.3067034221</v>
      </c>
      <c r="J88" s="0" t="n">
        <v>13848.36645363</v>
      </c>
    </row>
    <row r="89" customFormat="false" ht="12.8" hidden="false" customHeight="false" outlineLevel="0" collapsed="false">
      <c r="A89" s="0" t="n">
        <v>136</v>
      </c>
      <c r="B89" s="0" t="n">
        <v>3367082.95320831</v>
      </c>
      <c r="C89" s="0" t="n">
        <v>2132802.54703279</v>
      </c>
      <c r="D89" s="0" t="n">
        <v>783476.127824146</v>
      </c>
      <c r="E89" s="0" t="n">
        <v>319998.384595388</v>
      </c>
      <c r="F89" s="0" t="n">
        <v>0</v>
      </c>
      <c r="G89" s="0" t="n">
        <v>11153.0443743408</v>
      </c>
      <c r="H89" s="0" t="n">
        <v>76331.2872845576</v>
      </c>
      <c r="I89" s="0" t="n">
        <v>30895.871965205</v>
      </c>
      <c r="J89" s="0" t="n">
        <v>12465.6306142446</v>
      </c>
    </row>
    <row r="90" customFormat="false" ht="12.8" hidden="false" customHeight="false" outlineLevel="0" collapsed="false">
      <c r="A90" s="0" t="n">
        <v>137</v>
      </c>
      <c r="B90" s="0" t="n">
        <v>4070431.47207689</v>
      </c>
      <c r="C90" s="0" t="n">
        <v>2184688.06620971</v>
      </c>
      <c r="D90" s="0" t="n">
        <v>690510.927118703</v>
      </c>
      <c r="E90" s="0" t="n">
        <v>320588.476221274</v>
      </c>
      <c r="F90" s="0" t="n">
        <v>739301.586224659</v>
      </c>
      <c r="G90" s="0" t="n">
        <v>14451.2001652365</v>
      </c>
      <c r="H90" s="0" t="n">
        <v>98039.0519984381</v>
      </c>
      <c r="I90" s="0" t="n">
        <v>21674.4921367716</v>
      </c>
      <c r="J90" s="0" t="n">
        <v>13407.5852495827</v>
      </c>
    </row>
    <row r="91" customFormat="false" ht="12.8" hidden="false" customHeight="false" outlineLevel="0" collapsed="false">
      <c r="A91" s="0" t="n">
        <v>138</v>
      </c>
      <c r="B91" s="0" t="n">
        <v>3454383.25243436</v>
      </c>
      <c r="C91" s="0" t="n">
        <v>2241873.38582439</v>
      </c>
      <c r="D91" s="0" t="n">
        <v>720275.728602206</v>
      </c>
      <c r="E91" s="0" t="n">
        <v>320271.44712171</v>
      </c>
      <c r="F91" s="0" t="n">
        <v>0</v>
      </c>
      <c r="G91" s="0" t="n">
        <v>12262.0316110746</v>
      </c>
      <c r="H91" s="0" t="n">
        <v>105019.566624619</v>
      </c>
      <c r="I91" s="0" t="n">
        <v>40452.1389777</v>
      </c>
      <c r="J91" s="0" t="n">
        <v>16646.2854720701</v>
      </c>
    </row>
    <row r="92" customFormat="false" ht="12.8" hidden="false" customHeight="false" outlineLevel="0" collapsed="false">
      <c r="A92" s="0" t="n">
        <v>139</v>
      </c>
      <c r="B92" s="0" t="n">
        <v>3401277.62892924</v>
      </c>
      <c r="C92" s="0" t="n">
        <v>2177384.99047163</v>
      </c>
      <c r="D92" s="0" t="n">
        <v>755283.971682104</v>
      </c>
      <c r="E92" s="0" t="n">
        <v>319874.477640738</v>
      </c>
      <c r="F92" s="0" t="n">
        <v>0</v>
      </c>
      <c r="G92" s="0" t="n">
        <v>15244.7670975372</v>
      </c>
      <c r="H92" s="0" t="n">
        <v>89699.5193858121</v>
      </c>
      <c r="I92" s="0" t="n">
        <v>26394.2830221048</v>
      </c>
      <c r="J92" s="0" t="n">
        <v>15061.9844247744</v>
      </c>
    </row>
    <row r="93" customFormat="false" ht="12.8" hidden="false" customHeight="false" outlineLevel="0" collapsed="false">
      <c r="A93" s="0" t="n">
        <v>140</v>
      </c>
      <c r="B93" s="0" t="n">
        <v>3415951.66729901</v>
      </c>
      <c r="C93" s="0" t="n">
        <v>2247035.63245702</v>
      </c>
      <c r="D93" s="0" t="n">
        <v>693624.030233776</v>
      </c>
      <c r="E93" s="0" t="n">
        <v>317850.467489184</v>
      </c>
      <c r="F93" s="0" t="n">
        <v>0</v>
      </c>
      <c r="G93" s="0" t="n">
        <v>14483.8463169533</v>
      </c>
      <c r="H93" s="0" t="n">
        <v>102586.489021316</v>
      </c>
      <c r="I93" s="0" t="n">
        <v>25435.8210194155</v>
      </c>
      <c r="J93" s="0" t="n">
        <v>15478.5371996057</v>
      </c>
    </row>
    <row r="94" customFormat="false" ht="12.8" hidden="false" customHeight="false" outlineLevel="0" collapsed="false">
      <c r="A94" s="0" t="n">
        <v>141</v>
      </c>
      <c r="B94" s="0" t="n">
        <v>4127737.54006829</v>
      </c>
      <c r="C94" s="0" t="n">
        <v>2187669.39117867</v>
      </c>
      <c r="D94" s="0" t="n">
        <v>743008.494314312</v>
      </c>
      <c r="E94" s="0" t="n">
        <v>314580.653641611</v>
      </c>
      <c r="F94" s="0" t="n">
        <v>734769.061244867</v>
      </c>
      <c r="G94" s="0" t="n">
        <v>14079.1598960108</v>
      </c>
      <c r="H94" s="0" t="n">
        <v>93128.5600007755</v>
      </c>
      <c r="I94" s="0" t="n">
        <v>23106.6033773665</v>
      </c>
      <c r="J94" s="0" t="n">
        <v>13719.808815747</v>
      </c>
    </row>
    <row r="95" customFormat="false" ht="12.8" hidden="false" customHeight="false" outlineLevel="0" collapsed="false">
      <c r="A95" s="0" t="n">
        <v>142</v>
      </c>
      <c r="B95" s="0" t="n">
        <v>3376997.1683778</v>
      </c>
      <c r="C95" s="0" t="n">
        <v>2193844.72021748</v>
      </c>
      <c r="D95" s="0" t="n">
        <v>719768.097681433</v>
      </c>
      <c r="E95" s="0" t="n">
        <v>314451.079462022</v>
      </c>
      <c r="F95" s="0" t="n">
        <v>0</v>
      </c>
      <c r="G95" s="0" t="n">
        <v>15683.4265588779</v>
      </c>
      <c r="H95" s="0" t="n">
        <v>101431.868652016</v>
      </c>
      <c r="I95" s="0" t="n">
        <v>29019.0664608347</v>
      </c>
      <c r="J95" s="0" t="n">
        <v>13647.9028761852</v>
      </c>
    </row>
    <row r="96" customFormat="false" ht="12.8" hidden="false" customHeight="false" outlineLevel="0" collapsed="false">
      <c r="A96" s="0" t="n">
        <v>143</v>
      </c>
      <c r="B96" s="0" t="n">
        <v>3308593.07448247</v>
      </c>
      <c r="C96" s="0" t="n">
        <v>2128144.19743257</v>
      </c>
      <c r="D96" s="0" t="n">
        <v>745874.436199873</v>
      </c>
      <c r="E96" s="0" t="n">
        <v>319179.239874485</v>
      </c>
      <c r="F96" s="0" t="n">
        <v>0</v>
      </c>
      <c r="G96" s="0" t="n">
        <v>13822.9236767175</v>
      </c>
      <c r="H96" s="0" t="n">
        <v>82284.8713485732</v>
      </c>
      <c r="I96" s="0" t="n">
        <v>20596.6710852376</v>
      </c>
      <c r="J96" s="0" t="n">
        <v>12842.7104845907</v>
      </c>
    </row>
    <row r="97" customFormat="false" ht="12.8" hidden="false" customHeight="false" outlineLevel="0" collapsed="false">
      <c r="A97" s="0" t="n">
        <v>144</v>
      </c>
      <c r="B97" s="0" t="n">
        <v>3325287.29266696</v>
      </c>
      <c r="C97" s="0" t="n">
        <v>2203438.29636761</v>
      </c>
      <c r="D97" s="0" t="n">
        <v>679925.320402986</v>
      </c>
      <c r="E97" s="0" t="n">
        <v>317593.482630081</v>
      </c>
      <c r="F97" s="0" t="n">
        <v>0</v>
      </c>
      <c r="G97" s="0" t="n">
        <v>8208.94395771997</v>
      </c>
      <c r="H97" s="0" t="n">
        <v>79318.997651678</v>
      </c>
      <c r="I97" s="0" t="n">
        <v>32193.2619317348</v>
      </c>
      <c r="J97" s="0" t="n">
        <v>14644.6001138115</v>
      </c>
    </row>
    <row r="98" customFormat="false" ht="12.8" hidden="false" customHeight="false" outlineLevel="0" collapsed="false">
      <c r="A98" s="0" t="n">
        <v>145</v>
      </c>
      <c r="B98" s="0" t="n">
        <v>3994680.79884827</v>
      </c>
      <c r="C98" s="0" t="n">
        <v>2216086.51163716</v>
      </c>
      <c r="D98" s="0" t="n">
        <v>616135.806825439</v>
      </c>
      <c r="E98" s="0" t="n">
        <v>320574.342194657</v>
      </c>
      <c r="F98" s="0" t="n">
        <v>729108.480406186</v>
      </c>
      <c r="G98" s="0" t="n">
        <v>12072.691515501</v>
      </c>
      <c r="H98" s="0" t="n">
        <v>74926.8339169243</v>
      </c>
      <c r="I98" s="0" t="n">
        <v>23208.21224059</v>
      </c>
      <c r="J98" s="0" t="n">
        <v>13142.3172831052</v>
      </c>
    </row>
    <row r="99" customFormat="false" ht="12.8" hidden="false" customHeight="false" outlineLevel="0" collapsed="false">
      <c r="A99" s="0" t="n">
        <v>146</v>
      </c>
      <c r="B99" s="0" t="n">
        <v>3286840.72331631</v>
      </c>
      <c r="C99" s="0" t="n">
        <v>2211525.14159064</v>
      </c>
      <c r="D99" s="0" t="n">
        <v>633645.246534466</v>
      </c>
      <c r="E99" s="0" t="n">
        <v>325825.156739966</v>
      </c>
      <c r="F99" s="0" t="n">
        <v>0</v>
      </c>
      <c r="G99" s="0" t="n">
        <v>18309.5257339373</v>
      </c>
      <c r="H99" s="0" t="n">
        <v>79574.9088687829</v>
      </c>
      <c r="I99" s="0" t="n">
        <v>17084.8994583203</v>
      </c>
      <c r="J99" s="0" t="n">
        <v>12738.4119013097</v>
      </c>
    </row>
    <row r="100" customFormat="false" ht="12.8" hidden="false" customHeight="false" outlineLevel="0" collapsed="false">
      <c r="A100" s="0" t="n">
        <v>147</v>
      </c>
      <c r="B100" s="0" t="n">
        <v>3372366.65231481</v>
      </c>
      <c r="C100" s="0" t="n">
        <v>2244765.39640059</v>
      </c>
      <c r="D100" s="0" t="n">
        <v>669821.176264548</v>
      </c>
      <c r="E100" s="0" t="n">
        <v>323239.996934036</v>
      </c>
      <c r="F100" s="0" t="n">
        <v>0</v>
      </c>
      <c r="G100" s="0" t="n">
        <v>14803.4780202004</v>
      </c>
      <c r="H100" s="0" t="n">
        <v>82414.0588787261</v>
      </c>
      <c r="I100" s="0" t="n">
        <v>29647.65618971</v>
      </c>
      <c r="J100" s="0" t="n">
        <v>13032.2552696871</v>
      </c>
    </row>
    <row r="101" customFormat="false" ht="12.8" hidden="false" customHeight="false" outlineLevel="0" collapsed="false">
      <c r="A101" s="0" t="n">
        <v>148</v>
      </c>
      <c r="B101" s="0" t="n">
        <v>3311429.71432157</v>
      </c>
      <c r="C101" s="0" t="n">
        <v>2264862.26332097</v>
      </c>
      <c r="D101" s="0" t="n">
        <v>621301.259474381</v>
      </c>
      <c r="E101" s="0" t="n">
        <v>322957.80924901</v>
      </c>
      <c r="F101" s="0" t="n">
        <v>0</v>
      </c>
      <c r="G101" s="0" t="n">
        <v>14441.1370694226</v>
      </c>
      <c r="H101" s="0" t="n">
        <v>60139.9499988565</v>
      </c>
      <c r="I101" s="0" t="n">
        <v>29324.9025894308</v>
      </c>
      <c r="J101" s="0" t="n">
        <v>11222.8325286373</v>
      </c>
    </row>
    <row r="102" customFormat="false" ht="12.8" hidden="false" customHeight="false" outlineLevel="0" collapsed="false">
      <c r="A102" s="0" t="n">
        <v>149</v>
      </c>
      <c r="B102" s="0" t="n">
        <v>4063755.02252934</v>
      </c>
      <c r="C102" s="0" t="n">
        <v>2219439.62362633</v>
      </c>
      <c r="D102" s="0" t="n">
        <v>623888.170703875</v>
      </c>
      <c r="E102" s="0" t="n">
        <v>321703.88349423</v>
      </c>
      <c r="F102" s="0" t="n">
        <v>741311.223480709</v>
      </c>
      <c r="G102" s="0" t="n">
        <v>13528.1633700867</v>
      </c>
      <c r="H102" s="0" t="n">
        <v>100174.662334551</v>
      </c>
      <c r="I102" s="0" t="n">
        <v>20957.2167190239</v>
      </c>
      <c r="J102" s="0" t="n">
        <v>14869.0738697432</v>
      </c>
    </row>
    <row r="103" customFormat="false" ht="12.8" hidden="false" customHeight="false" outlineLevel="0" collapsed="false">
      <c r="A103" s="0" t="n">
        <v>150</v>
      </c>
      <c r="B103" s="0" t="n">
        <v>3312319.87197291</v>
      </c>
      <c r="C103" s="0" t="n">
        <v>2256877.42973223</v>
      </c>
      <c r="D103" s="0" t="n">
        <v>603351.680472844</v>
      </c>
      <c r="E103" s="0" t="n">
        <v>321296.400624857</v>
      </c>
      <c r="F103" s="0" t="n">
        <v>0</v>
      </c>
      <c r="G103" s="0" t="n">
        <v>16804.2386128632</v>
      </c>
      <c r="H103" s="0" t="n">
        <v>84782.9293846841</v>
      </c>
      <c r="I103" s="0" t="n">
        <v>18882.5685102217</v>
      </c>
      <c r="J103" s="0" t="n">
        <v>12770.7628651506</v>
      </c>
    </row>
    <row r="104" customFormat="false" ht="12.8" hidden="false" customHeight="false" outlineLevel="0" collapsed="false">
      <c r="A104" s="0" t="n">
        <v>151</v>
      </c>
      <c r="B104" s="0" t="n">
        <v>3235216.85063332</v>
      </c>
      <c r="C104" s="0" t="n">
        <v>2215993.50315467</v>
      </c>
      <c r="D104" s="0" t="n">
        <v>583215.62608339</v>
      </c>
      <c r="E104" s="0" t="n">
        <v>318346.78908322</v>
      </c>
      <c r="F104" s="0" t="n">
        <v>0</v>
      </c>
      <c r="G104" s="0" t="n">
        <v>9337.31540507172</v>
      </c>
      <c r="H104" s="0" t="n">
        <v>70642.3468563156</v>
      </c>
      <c r="I104" s="0" t="n">
        <v>23978.8066925913</v>
      </c>
      <c r="J104" s="0" t="n">
        <v>13042.8633684424</v>
      </c>
    </row>
    <row r="105" customFormat="false" ht="12.8" hidden="false" customHeight="false" outlineLevel="0" collapsed="false">
      <c r="A105" s="0" t="n">
        <v>152</v>
      </c>
      <c r="B105" s="0" t="n">
        <v>3247575.75198098</v>
      </c>
      <c r="C105" s="0" t="n">
        <v>2177218.88226465</v>
      </c>
      <c r="D105" s="0" t="n">
        <v>610558.409600846</v>
      </c>
      <c r="E105" s="0" t="n">
        <v>322681.548446042</v>
      </c>
      <c r="F105" s="0" t="n">
        <v>0</v>
      </c>
      <c r="G105" s="0" t="n">
        <v>17988.4185795266</v>
      </c>
      <c r="H105" s="0" t="n">
        <v>84758.4372326966</v>
      </c>
      <c r="I105" s="0" t="n">
        <v>16629.4469154706</v>
      </c>
      <c r="J105" s="0" t="n">
        <v>14374.9252924223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216</v>
      </c>
      <c r="B1" s="0" t="s">
        <v>233</v>
      </c>
      <c r="C1" s="0" t="s">
        <v>234</v>
      </c>
      <c r="D1" s="0" t="s">
        <v>235</v>
      </c>
      <c r="E1" s="0" t="s">
        <v>236</v>
      </c>
      <c r="F1" s="0" t="s">
        <v>237</v>
      </c>
      <c r="G1" s="0" t="s">
        <v>238</v>
      </c>
      <c r="H1" s="0" t="s">
        <v>239</v>
      </c>
      <c r="I1" s="0" t="s">
        <v>240</v>
      </c>
      <c r="J1" s="0" t="s">
        <v>241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3829657.04819661</v>
      </c>
      <c r="C22" s="0" t="n">
        <v>1463842.0953235</v>
      </c>
      <c r="D22" s="0" t="n">
        <v>1354670.80616431</v>
      </c>
      <c r="E22" s="0" t="n">
        <v>285589.272102231</v>
      </c>
      <c r="F22" s="0" t="n">
        <v>632410.869171035</v>
      </c>
      <c r="G22" s="0" t="n">
        <v>6755.81107102849</v>
      </c>
      <c r="H22" s="0" t="n">
        <v>40436.2568794432</v>
      </c>
      <c r="I22" s="0" t="n">
        <v>39655.4753988891</v>
      </c>
      <c r="J22" s="0" t="n">
        <v>5611.18121263208</v>
      </c>
    </row>
    <row r="23" customFormat="false" ht="12.8" hidden="false" customHeight="false" outlineLevel="0" collapsed="false">
      <c r="A23" s="0" t="n">
        <v>70</v>
      </c>
      <c r="B23" s="0" t="n">
        <v>3300124.61178254</v>
      </c>
      <c r="C23" s="0" t="n">
        <v>1672031.18611042</v>
      </c>
      <c r="D23" s="0" t="n">
        <v>1209282.96766218</v>
      </c>
      <c r="E23" s="0" t="n">
        <v>304964.995445195</v>
      </c>
      <c r="F23" s="0" t="n">
        <v>0</v>
      </c>
      <c r="G23" s="0" t="n">
        <v>9058.26954497593</v>
      </c>
      <c r="H23" s="0" t="n">
        <v>50467.1818766067</v>
      </c>
      <c r="I23" s="0" t="n">
        <v>47284.9605712046</v>
      </c>
      <c r="J23" s="0" t="n">
        <v>6417.50510863915</v>
      </c>
    </row>
    <row r="24" customFormat="false" ht="12.8" hidden="false" customHeight="false" outlineLevel="0" collapsed="false">
      <c r="A24" s="0" t="n">
        <v>71</v>
      </c>
      <c r="B24" s="0" t="n">
        <v>3195256.73048731</v>
      </c>
      <c r="C24" s="0" t="n">
        <v>1707603.91343661</v>
      </c>
      <c r="D24" s="0" t="n">
        <v>1085322.97537099</v>
      </c>
      <c r="E24" s="0" t="n">
        <v>299101.062403589</v>
      </c>
      <c r="F24" s="0" t="n">
        <v>0</v>
      </c>
      <c r="G24" s="0" t="n">
        <v>4653.14517267527</v>
      </c>
      <c r="H24" s="0" t="n">
        <v>55197.3610438406</v>
      </c>
      <c r="I24" s="0" t="n">
        <v>35787.8922280645</v>
      </c>
      <c r="J24" s="0" t="n">
        <v>6989.67075060246</v>
      </c>
    </row>
    <row r="25" customFormat="false" ht="12.8" hidden="false" customHeight="false" outlineLevel="0" collapsed="false">
      <c r="A25" s="0" t="n">
        <v>72</v>
      </c>
      <c r="B25" s="0" t="n">
        <v>3250940.76648181</v>
      </c>
      <c r="C25" s="0" t="n">
        <v>1750140.42645648</v>
      </c>
      <c r="D25" s="0" t="n">
        <v>1100325.03198398</v>
      </c>
      <c r="E25" s="0" t="n">
        <v>297057.055271234</v>
      </c>
      <c r="F25" s="0" t="n">
        <v>0</v>
      </c>
      <c r="G25" s="0" t="n">
        <v>6420.73384580015</v>
      </c>
      <c r="H25" s="0" t="n">
        <v>63282.2499311112</v>
      </c>
      <c r="I25" s="0" t="n">
        <v>26309.1622453851</v>
      </c>
      <c r="J25" s="0" t="n">
        <v>7540.45113826698</v>
      </c>
    </row>
    <row r="26" customFormat="false" ht="12.8" hidden="false" customHeight="false" outlineLevel="0" collapsed="false">
      <c r="A26" s="0" t="n">
        <v>73</v>
      </c>
      <c r="B26" s="0" t="n">
        <v>3816447.26603513</v>
      </c>
      <c r="C26" s="0" t="n">
        <v>1684841.27899854</v>
      </c>
      <c r="D26" s="0" t="n">
        <v>1070129.92035204</v>
      </c>
      <c r="E26" s="0" t="n">
        <v>292384.524010659</v>
      </c>
      <c r="F26" s="0" t="n">
        <v>666968.271542898</v>
      </c>
      <c r="G26" s="0" t="n">
        <v>6187.57117675661</v>
      </c>
      <c r="H26" s="0" t="n">
        <v>53089.6773896642</v>
      </c>
      <c r="I26" s="0" t="n">
        <v>35301.7144674581</v>
      </c>
      <c r="J26" s="0" t="n">
        <v>7237.96048028054</v>
      </c>
    </row>
    <row r="27" customFormat="false" ht="12.8" hidden="false" customHeight="false" outlineLevel="0" collapsed="false">
      <c r="A27" s="0" t="n">
        <v>74</v>
      </c>
      <c r="B27" s="0" t="n">
        <v>3304239.96636166</v>
      </c>
      <c r="C27" s="0" t="n">
        <v>1829797.82564265</v>
      </c>
      <c r="D27" s="0" t="n">
        <v>1053244.98585383</v>
      </c>
      <c r="E27" s="0" t="n">
        <v>301086.280254386</v>
      </c>
      <c r="F27" s="0" t="n">
        <v>0</v>
      </c>
      <c r="G27" s="0" t="n">
        <v>9509.03505414778</v>
      </c>
      <c r="H27" s="0" t="n">
        <v>64017.5542940466</v>
      </c>
      <c r="I27" s="0" t="n">
        <v>39211.5111238292</v>
      </c>
      <c r="J27" s="0" t="n">
        <v>7304.88530224957</v>
      </c>
    </row>
    <row r="28" customFormat="false" ht="12.8" hidden="false" customHeight="false" outlineLevel="0" collapsed="false">
      <c r="A28" s="0" t="n">
        <v>75</v>
      </c>
      <c r="B28" s="0" t="n">
        <v>3371766.20246121</v>
      </c>
      <c r="C28" s="0" t="n">
        <v>1812229.93903998</v>
      </c>
      <c r="D28" s="0" t="n">
        <v>1123251.88170305</v>
      </c>
      <c r="E28" s="0" t="n">
        <v>307499.13368621</v>
      </c>
      <c r="F28" s="0" t="n">
        <v>0</v>
      </c>
      <c r="G28" s="0" t="n">
        <v>8301.00875229101</v>
      </c>
      <c r="H28" s="0" t="n">
        <v>70855.3609528473</v>
      </c>
      <c r="I28" s="0" t="n">
        <v>41919.0261353587</v>
      </c>
      <c r="J28" s="0" t="n">
        <v>7262.03153531121</v>
      </c>
    </row>
    <row r="29" customFormat="false" ht="12.8" hidden="false" customHeight="false" outlineLevel="0" collapsed="false">
      <c r="A29" s="0" t="n">
        <v>76</v>
      </c>
      <c r="B29" s="0" t="n">
        <v>3456326.34653767</v>
      </c>
      <c r="C29" s="0" t="n">
        <v>1904346.36645151</v>
      </c>
      <c r="D29" s="0" t="n">
        <v>1111103.32559191</v>
      </c>
      <c r="E29" s="0" t="n">
        <v>311475.632638746</v>
      </c>
      <c r="F29" s="0" t="n">
        <v>0</v>
      </c>
      <c r="G29" s="0" t="n">
        <v>9311.83289660827</v>
      </c>
      <c r="H29" s="0" t="n">
        <v>61850.6852621579</v>
      </c>
      <c r="I29" s="0" t="n">
        <v>48351.3856509489</v>
      </c>
      <c r="J29" s="0" t="n">
        <v>9430.69807509174</v>
      </c>
    </row>
    <row r="30" customFormat="false" ht="12.8" hidden="false" customHeight="false" outlineLevel="0" collapsed="false">
      <c r="A30" s="0" t="n">
        <v>77</v>
      </c>
      <c r="B30" s="0" t="n">
        <v>4181099.96426453</v>
      </c>
      <c r="C30" s="0" t="n">
        <v>1856487.67943382</v>
      </c>
      <c r="D30" s="0" t="n">
        <v>1168493.30678873</v>
      </c>
      <c r="E30" s="0" t="n">
        <v>309220.238753872</v>
      </c>
      <c r="F30" s="0" t="n">
        <v>734758.345353564</v>
      </c>
      <c r="G30" s="0" t="n">
        <v>7572.51237073136</v>
      </c>
      <c r="H30" s="0" t="n">
        <v>57402.7222978751</v>
      </c>
      <c r="I30" s="0" t="n">
        <v>38111.0446004134</v>
      </c>
      <c r="J30" s="0" t="n">
        <v>8636.19777287151</v>
      </c>
    </row>
    <row r="31" customFormat="false" ht="12.8" hidden="false" customHeight="false" outlineLevel="0" collapsed="false">
      <c r="A31" s="0" t="n">
        <v>78</v>
      </c>
      <c r="B31" s="0" t="n">
        <v>3509998.30366366</v>
      </c>
      <c r="C31" s="0" t="n">
        <v>1838104.31106683</v>
      </c>
      <c r="D31" s="0" t="n">
        <v>1218370.77917857</v>
      </c>
      <c r="E31" s="0" t="n">
        <v>308109.377240781</v>
      </c>
      <c r="F31" s="0" t="n">
        <v>0</v>
      </c>
      <c r="G31" s="0" t="n">
        <v>9023.21278827523</v>
      </c>
      <c r="H31" s="0" t="n">
        <v>79960.4175066536</v>
      </c>
      <c r="I31" s="0" t="n">
        <v>46568.6756197688</v>
      </c>
      <c r="J31" s="0" t="n">
        <v>9401.03589284364</v>
      </c>
    </row>
    <row r="32" customFormat="false" ht="12.8" hidden="false" customHeight="false" outlineLevel="0" collapsed="false">
      <c r="A32" s="0" t="n">
        <v>79</v>
      </c>
      <c r="B32" s="0" t="n">
        <v>3473241.37431847</v>
      </c>
      <c r="C32" s="0" t="n">
        <v>1889631.15723282</v>
      </c>
      <c r="D32" s="0" t="n">
        <v>1154505.7059103</v>
      </c>
      <c r="E32" s="0" t="n">
        <v>310754.494808622</v>
      </c>
      <c r="F32" s="0" t="n">
        <v>0</v>
      </c>
      <c r="G32" s="0" t="n">
        <v>9803.0062955127</v>
      </c>
      <c r="H32" s="0" t="n">
        <v>60241.2538542355</v>
      </c>
      <c r="I32" s="0" t="n">
        <v>40145.2952173825</v>
      </c>
      <c r="J32" s="0" t="n">
        <v>8186.05741873711</v>
      </c>
    </row>
    <row r="33" customFormat="false" ht="12.8" hidden="false" customHeight="false" outlineLevel="0" collapsed="false">
      <c r="A33" s="0" t="n">
        <v>80</v>
      </c>
      <c r="B33" s="0" t="n">
        <v>3520322.30384955</v>
      </c>
      <c r="C33" s="0" t="n">
        <v>1943657.75227534</v>
      </c>
      <c r="D33" s="0" t="n">
        <v>1130634.37513864</v>
      </c>
      <c r="E33" s="0" t="n">
        <v>314810.797416284</v>
      </c>
      <c r="F33" s="0" t="n">
        <v>0</v>
      </c>
      <c r="G33" s="0" t="n">
        <v>8457.73300119338</v>
      </c>
      <c r="H33" s="0" t="n">
        <v>75531.7138867136</v>
      </c>
      <c r="I33" s="0" t="n">
        <v>36710.7132592815</v>
      </c>
      <c r="J33" s="0" t="n">
        <v>10049.1964299982</v>
      </c>
    </row>
    <row r="34" customFormat="false" ht="12.8" hidden="false" customHeight="false" outlineLevel="0" collapsed="false">
      <c r="A34" s="0" t="n">
        <v>81</v>
      </c>
      <c r="B34" s="0" t="n">
        <v>4197444.37766443</v>
      </c>
      <c r="C34" s="0" t="n">
        <v>1958500.64558108</v>
      </c>
      <c r="D34" s="0" t="n">
        <v>1061593.17268307</v>
      </c>
      <c r="E34" s="0" t="n">
        <v>319984.493365822</v>
      </c>
      <c r="F34" s="0" t="n">
        <v>741560.497722908</v>
      </c>
      <c r="G34" s="0" t="n">
        <v>10657.1889124881</v>
      </c>
      <c r="H34" s="0" t="n">
        <v>63100.2146057964</v>
      </c>
      <c r="I34" s="0" t="n">
        <v>33434.8277858282</v>
      </c>
      <c r="J34" s="0" t="n">
        <v>8165.53404599123</v>
      </c>
    </row>
    <row r="35" customFormat="false" ht="12.8" hidden="false" customHeight="false" outlineLevel="0" collapsed="false">
      <c r="A35" s="0" t="n">
        <v>82</v>
      </c>
      <c r="B35" s="0" t="n">
        <v>3532123.9869806</v>
      </c>
      <c r="C35" s="0" t="n">
        <v>1918165.08329771</v>
      </c>
      <c r="D35" s="0" t="n">
        <v>1158882.66880608</v>
      </c>
      <c r="E35" s="0" t="n">
        <v>316686.919723566</v>
      </c>
      <c r="F35" s="0" t="n">
        <v>0</v>
      </c>
      <c r="G35" s="0" t="n">
        <v>8424.67899857872</v>
      </c>
      <c r="H35" s="0" t="n">
        <v>73898.1914756261</v>
      </c>
      <c r="I35" s="0" t="n">
        <v>45257.1868234768</v>
      </c>
      <c r="J35" s="0" t="n">
        <v>10286.9656607266</v>
      </c>
    </row>
    <row r="36" customFormat="false" ht="12.8" hidden="false" customHeight="false" outlineLevel="0" collapsed="false">
      <c r="A36" s="0" t="n">
        <v>83</v>
      </c>
      <c r="B36" s="0" t="n">
        <v>3572353.59128545</v>
      </c>
      <c r="C36" s="0" t="n">
        <v>1929258.38986059</v>
      </c>
      <c r="D36" s="0" t="n">
        <v>1178356.52706933</v>
      </c>
      <c r="E36" s="0" t="n">
        <v>319364.447026559</v>
      </c>
      <c r="F36" s="0" t="n">
        <v>0</v>
      </c>
      <c r="G36" s="0" t="n">
        <v>10765.9328950903</v>
      </c>
      <c r="H36" s="0" t="n">
        <v>82756.8307461562</v>
      </c>
      <c r="I36" s="0" t="n">
        <v>40875.5897309732</v>
      </c>
      <c r="J36" s="0" t="n">
        <v>10599.5006801819</v>
      </c>
    </row>
    <row r="37" customFormat="false" ht="12.8" hidden="false" customHeight="false" outlineLevel="0" collapsed="false">
      <c r="A37" s="0" t="n">
        <v>84</v>
      </c>
      <c r="B37" s="0" t="n">
        <v>3622515.04688793</v>
      </c>
      <c r="C37" s="0" t="n">
        <v>1972294.51137654</v>
      </c>
      <c r="D37" s="0" t="n">
        <v>1205898.89223673</v>
      </c>
      <c r="E37" s="0" t="n">
        <v>318646.517703765</v>
      </c>
      <c r="F37" s="0" t="n">
        <v>0</v>
      </c>
      <c r="G37" s="0" t="n">
        <v>8520.82762211803</v>
      </c>
      <c r="H37" s="0" t="n">
        <v>65529.9672475733</v>
      </c>
      <c r="I37" s="0" t="n">
        <v>41616.5201690379</v>
      </c>
      <c r="J37" s="0" t="n">
        <v>9523.22273139486</v>
      </c>
    </row>
    <row r="38" customFormat="false" ht="12.8" hidden="false" customHeight="false" outlineLevel="0" collapsed="false">
      <c r="A38" s="0" t="n">
        <v>85</v>
      </c>
      <c r="B38" s="0" t="n">
        <v>4423845.07981697</v>
      </c>
      <c r="C38" s="0" t="n">
        <v>2022978.6002261</v>
      </c>
      <c r="D38" s="0" t="n">
        <v>1191193.67302579</v>
      </c>
      <c r="E38" s="0" t="n">
        <v>319784.385086148</v>
      </c>
      <c r="F38" s="0" t="n">
        <v>766265.454882153</v>
      </c>
      <c r="G38" s="0" t="n">
        <v>7272.27608500706</v>
      </c>
      <c r="H38" s="0" t="n">
        <v>67446.3878021117</v>
      </c>
      <c r="I38" s="0" t="n">
        <v>38456.3612023325</v>
      </c>
      <c r="J38" s="0" t="n">
        <v>9748.14966660233</v>
      </c>
    </row>
    <row r="39" customFormat="false" ht="12.8" hidden="false" customHeight="false" outlineLevel="0" collapsed="false">
      <c r="A39" s="0" t="n">
        <v>86</v>
      </c>
      <c r="B39" s="0" t="n">
        <v>3754067.28150408</v>
      </c>
      <c r="C39" s="0" t="n">
        <v>2081614.04869537</v>
      </c>
      <c r="D39" s="0" t="n">
        <v>1198203.259284</v>
      </c>
      <c r="E39" s="0" t="n">
        <v>321455.283021597</v>
      </c>
      <c r="F39" s="0" t="n">
        <v>0</v>
      </c>
      <c r="G39" s="0" t="n">
        <v>5789.78674368481</v>
      </c>
      <c r="H39" s="0" t="n">
        <v>77219.9285699176</v>
      </c>
      <c r="I39" s="0" t="n">
        <v>54773.7171501199</v>
      </c>
      <c r="J39" s="0" t="n">
        <v>9640.12691840827</v>
      </c>
    </row>
    <row r="40" customFormat="false" ht="12.8" hidden="false" customHeight="false" outlineLevel="0" collapsed="false">
      <c r="A40" s="0" t="n">
        <v>87</v>
      </c>
      <c r="B40" s="0" t="n">
        <v>3725529.71106606</v>
      </c>
      <c r="C40" s="0" t="n">
        <v>2034503.63590632</v>
      </c>
      <c r="D40" s="0" t="n">
        <v>1209881.86689785</v>
      </c>
      <c r="E40" s="0" t="n">
        <v>321172.810097941</v>
      </c>
      <c r="F40" s="0" t="n">
        <v>0</v>
      </c>
      <c r="G40" s="0" t="n">
        <v>8386.33211233581</v>
      </c>
      <c r="H40" s="0" t="n">
        <v>98885.4322596064</v>
      </c>
      <c r="I40" s="0" t="n">
        <v>41932.2065744909</v>
      </c>
      <c r="J40" s="0" t="n">
        <v>10282.9048856005</v>
      </c>
    </row>
    <row r="41" customFormat="false" ht="12.8" hidden="false" customHeight="false" outlineLevel="0" collapsed="false">
      <c r="A41" s="0" t="n">
        <v>88</v>
      </c>
      <c r="B41" s="0" t="n">
        <v>3687012.62514569</v>
      </c>
      <c r="C41" s="0" t="n">
        <v>1972872.56514682</v>
      </c>
      <c r="D41" s="0" t="n">
        <v>1239891.94524559</v>
      </c>
      <c r="E41" s="0" t="n">
        <v>320653.636746342</v>
      </c>
      <c r="F41" s="0" t="n">
        <v>0</v>
      </c>
      <c r="G41" s="0" t="n">
        <v>8550.13846664431</v>
      </c>
      <c r="H41" s="0" t="n">
        <v>85949.360192572</v>
      </c>
      <c r="I41" s="0" t="n">
        <v>40959.8058140943</v>
      </c>
      <c r="J41" s="0" t="n">
        <v>12673.7149081099</v>
      </c>
    </row>
    <row r="42" customFormat="false" ht="12.8" hidden="false" customHeight="false" outlineLevel="0" collapsed="false">
      <c r="A42" s="0" t="n">
        <v>89</v>
      </c>
      <c r="B42" s="0" t="n">
        <v>4476080.37895375</v>
      </c>
      <c r="C42" s="0" t="n">
        <v>2015980.73955663</v>
      </c>
      <c r="D42" s="0" t="n">
        <v>1218429.58220815</v>
      </c>
      <c r="E42" s="0" t="n">
        <v>319518.225610835</v>
      </c>
      <c r="F42" s="0" t="n">
        <v>772897.71245869</v>
      </c>
      <c r="G42" s="0" t="n">
        <v>7173.64331185367</v>
      </c>
      <c r="H42" s="0" t="n">
        <v>84068.7295014995</v>
      </c>
      <c r="I42" s="0" t="n">
        <v>47944.5573350593</v>
      </c>
      <c r="J42" s="0" t="n">
        <v>10418.1830925033</v>
      </c>
    </row>
    <row r="43" customFormat="false" ht="12.8" hidden="false" customHeight="false" outlineLevel="0" collapsed="false">
      <c r="A43" s="0" t="n">
        <v>90</v>
      </c>
      <c r="B43" s="0" t="n">
        <v>3730021.82336181</v>
      </c>
      <c r="C43" s="0" t="n">
        <v>2131492.87490515</v>
      </c>
      <c r="D43" s="0" t="n">
        <v>1109965.90723408</v>
      </c>
      <c r="E43" s="0" t="n">
        <v>319949.338265242</v>
      </c>
      <c r="F43" s="0" t="n">
        <v>0</v>
      </c>
      <c r="G43" s="0" t="n">
        <v>10994.7945489252</v>
      </c>
      <c r="H43" s="0" t="n">
        <v>89833.8286407536</v>
      </c>
      <c r="I43" s="0" t="n">
        <v>51940.6552207763</v>
      </c>
      <c r="J43" s="0" t="n">
        <v>11335.8015686082</v>
      </c>
    </row>
    <row r="44" customFormat="false" ht="12.8" hidden="false" customHeight="false" outlineLevel="0" collapsed="false">
      <c r="A44" s="0" t="n">
        <v>91</v>
      </c>
      <c r="B44" s="0" t="n">
        <v>3675092.96074162</v>
      </c>
      <c r="C44" s="0" t="n">
        <v>2059013.5473156</v>
      </c>
      <c r="D44" s="0" t="n">
        <v>1142402.17912544</v>
      </c>
      <c r="E44" s="0" t="n">
        <v>320762.114642511</v>
      </c>
      <c r="F44" s="0" t="n">
        <v>0</v>
      </c>
      <c r="G44" s="0" t="n">
        <v>12278.5688446321</v>
      </c>
      <c r="H44" s="0" t="n">
        <v>75121.4670717268</v>
      </c>
      <c r="I44" s="0" t="n">
        <v>56385.9766797671</v>
      </c>
      <c r="J44" s="0" t="n">
        <v>9373.16132873976</v>
      </c>
    </row>
    <row r="45" customFormat="false" ht="12.8" hidden="false" customHeight="false" outlineLevel="0" collapsed="false">
      <c r="A45" s="0" t="n">
        <v>92</v>
      </c>
      <c r="B45" s="0" t="n">
        <v>3721496.04165414</v>
      </c>
      <c r="C45" s="0" t="n">
        <v>2123355.56310324</v>
      </c>
      <c r="D45" s="0" t="n">
        <v>1122622.13354775</v>
      </c>
      <c r="E45" s="0" t="n">
        <v>322888.935589473</v>
      </c>
      <c r="F45" s="0" t="n">
        <v>0</v>
      </c>
      <c r="G45" s="0" t="n">
        <v>13116.7510986058</v>
      </c>
      <c r="H45" s="0" t="n">
        <v>74813.3012323535</v>
      </c>
      <c r="I45" s="0" t="n">
        <v>50504.2923133388</v>
      </c>
      <c r="J45" s="0" t="n">
        <v>9475.51044102554</v>
      </c>
    </row>
    <row r="46" customFormat="false" ht="12.8" hidden="false" customHeight="false" outlineLevel="0" collapsed="false">
      <c r="A46" s="0" t="n">
        <v>93</v>
      </c>
      <c r="B46" s="0" t="n">
        <v>4574416.7106033</v>
      </c>
      <c r="C46" s="0" t="n">
        <v>2141608.69389312</v>
      </c>
      <c r="D46" s="0" t="n">
        <v>1172123.05510612</v>
      </c>
      <c r="E46" s="0" t="n">
        <v>325001.276847224</v>
      </c>
      <c r="F46" s="0" t="n">
        <v>790820.877306385</v>
      </c>
      <c r="G46" s="0" t="n">
        <v>9585.46516090471</v>
      </c>
      <c r="H46" s="0" t="n">
        <v>59704.0456828152</v>
      </c>
      <c r="I46" s="0" t="n">
        <v>58915.7952275134</v>
      </c>
      <c r="J46" s="0" t="n">
        <v>7215.00756774505</v>
      </c>
    </row>
    <row r="47" customFormat="false" ht="12.8" hidden="false" customHeight="false" outlineLevel="0" collapsed="false">
      <c r="A47" s="0" t="n">
        <v>94</v>
      </c>
      <c r="B47" s="0" t="n">
        <v>3801663.57363503</v>
      </c>
      <c r="C47" s="0" t="n">
        <v>2164478.25875703</v>
      </c>
      <c r="D47" s="0" t="n">
        <v>1157903.54448129</v>
      </c>
      <c r="E47" s="0" t="n">
        <v>326413.035345878</v>
      </c>
      <c r="F47" s="0" t="n">
        <v>0</v>
      </c>
      <c r="G47" s="0" t="n">
        <v>9055.82827729307</v>
      </c>
      <c r="H47" s="0" t="n">
        <v>80929.9313915286</v>
      </c>
      <c r="I47" s="0" t="n">
        <v>45217.6466173267</v>
      </c>
      <c r="J47" s="0" t="n">
        <v>11235.8454978615</v>
      </c>
    </row>
    <row r="48" customFormat="false" ht="12.8" hidden="false" customHeight="false" outlineLevel="0" collapsed="false">
      <c r="A48" s="0" t="n">
        <v>95</v>
      </c>
      <c r="B48" s="0" t="n">
        <v>3801173.71936707</v>
      </c>
      <c r="C48" s="0" t="n">
        <v>2116031.88402584</v>
      </c>
      <c r="D48" s="0" t="n">
        <v>1207813.77528288</v>
      </c>
      <c r="E48" s="0" t="n">
        <v>325224.156171833</v>
      </c>
      <c r="F48" s="0" t="n">
        <v>0</v>
      </c>
      <c r="G48" s="0" t="n">
        <v>8303.23131884095</v>
      </c>
      <c r="H48" s="0" t="n">
        <v>84856.0182298029</v>
      </c>
      <c r="I48" s="0" t="n">
        <v>42011.3271336561</v>
      </c>
      <c r="J48" s="0" t="n">
        <v>9972.64186150122</v>
      </c>
    </row>
    <row r="49" customFormat="false" ht="12.8" hidden="false" customHeight="false" outlineLevel="0" collapsed="false">
      <c r="A49" s="0" t="n">
        <v>96</v>
      </c>
      <c r="B49" s="0" t="n">
        <v>3828608.49470705</v>
      </c>
      <c r="C49" s="0" t="n">
        <v>2141999.57200815</v>
      </c>
      <c r="D49" s="0" t="n">
        <v>1200304.06722229</v>
      </c>
      <c r="E49" s="0" t="n">
        <v>326156.59489227</v>
      </c>
      <c r="F49" s="0" t="n">
        <v>0</v>
      </c>
      <c r="G49" s="0" t="n">
        <v>12548.5123519082</v>
      </c>
      <c r="H49" s="0" t="n">
        <v>88394.2792585859</v>
      </c>
      <c r="I49" s="0" t="n">
        <v>40457.2261465768</v>
      </c>
      <c r="J49" s="0" t="n">
        <v>11685.9614593438</v>
      </c>
    </row>
    <row r="50" customFormat="false" ht="12.8" hidden="false" customHeight="false" outlineLevel="0" collapsed="false">
      <c r="A50" s="0" t="n">
        <v>97</v>
      </c>
      <c r="B50" s="0" t="n">
        <v>4617644.33559489</v>
      </c>
      <c r="C50" s="0" t="n">
        <v>2100668.87611978</v>
      </c>
      <c r="D50" s="0" t="n">
        <v>1244437.89174923</v>
      </c>
      <c r="E50" s="0" t="n">
        <v>328045.887251729</v>
      </c>
      <c r="F50" s="0" t="n">
        <v>797018.494930554</v>
      </c>
      <c r="G50" s="0" t="n">
        <v>11037.9533817252</v>
      </c>
      <c r="H50" s="0" t="n">
        <v>68950.1026123438</v>
      </c>
      <c r="I50" s="0" t="n">
        <v>49153.2338284333</v>
      </c>
      <c r="J50" s="0" t="n">
        <v>9093.06116808867</v>
      </c>
    </row>
    <row r="51" customFormat="false" ht="12.8" hidden="false" customHeight="false" outlineLevel="0" collapsed="false">
      <c r="A51" s="0" t="n">
        <v>98</v>
      </c>
      <c r="B51" s="0" t="n">
        <v>3857792.49028715</v>
      </c>
      <c r="C51" s="0" t="n">
        <v>2175155.10419702</v>
      </c>
      <c r="D51" s="0" t="n">
        <v>1200389.53089903</v>
      </c>
      <c r="E51" s="0" t="n">
        <v>327527.130147824</v>
      </c>
      <c r="F51" s="0" t="n">
        <v>0</v>
      </c>
      <c r="G51" s="0" t="n">
        <v>8419.10769842243</v>
      </c>
      <c r="H51" s="0" t="n">
        <v>80092.6619839376</v>
      </c>
      <c r="I51" s="0" t="n">
        <v>49489.2220608027</v>
      </c>
      <c r="J51" s="0" t="n">
        <v>12181.3462792736</v>
      </c>
    </row>
    <row r="52" customFormat="false" ht="12.8" hidden="false" customHeight="false" outlineLevel="0" collapsed="false">
      <c r="A52" s="0" t="n">
        <v>99</v>
      </c>
      <c r="B52" s="0" t="n">
        <v>3840619.24486467</v>
      </c>
      <c r="C52" s="0" t="n">
        <v>2196890.9321406</v>
      </c>
      <c r="D52" s="0" t="n">
        <v>1161625.96137189</v>
      </c>
      <c r="E52" s="0" t="n">
        <v>327805.863236077</v>
      </c>
      <c r="F52" s="0" t="n">
        <v>0</v>
      </c>
      <c r="G52" s="0" t="n">
        <v>11854.0569846106</v>
      </c>
      <c r="H52" s="0" t="n">
        <v>80993.8761762168</v>
      </c>
      <c r="I52" s="0" t="n">
        <v>45615.1495915324</v>
      </c>
      <c r="J52" s="0" t="n">
        <v>11228.1863371859</v>
      </c>
    </row>
    <row r="53" customFormat="false" ht="12.8" hidden="false" customHeight="false" outlineLevel="0" collapsed="false">
      <c r="A53" s="0" t="n">
        <v>100</v>
      </c>
      <c r="B53" s="0" t="n">
        <v>3818002.25933347</v>
      </c>
      <c r="C53" s="0" t="n">
        <v>2165572.13959884</v>
      </c>
      <c r="D53" s="0" t="n">
        <v>1166056.09382983</v>
      </c>
      <c r="E53" s="0" t="n">
        <v>327565.676891793</v>
      </c>
      <c r="F53" s="0" t="n">
        <v>0</v>
      </c>
      <c r="G53" s="0" t="n">
        <v>14042.0749626243</v>
      </c>
      <c r="H53" s="0" t="n">
        <v>81665.914331238</v>
      </c>
      <c r="I53" s="0" t="n">
        <v>47176.1348994643</v>
      </c>
      <c r="J53" s="0" t="n">
        <v>10881.6128616175</v>
      </c>
    </row>
    <row r="54" customFormat="false" ht="12.8" hidden="false" customHeight="false" outlineLevel="0" collapsed="false">
      <c r="A54" s="0" t="n">
        <v>101</v>
      </c>
      <c r="B54" s="0" t="n">
        <v>4615482.78268624</v>
      </c>
      <c r="C54" s="0" t="n">
        <v>2119768.64080009</v>
      </c>
      <c r="D54" s="0" t="n">
        <v>1215722.76857997</v>
      </c>
      <c r="E54" s="0" t="n">
        <v>325806.10961243</v>
      </c>
      <c r="F54" s="0" t="n">
        <v>796705.747588538</v>
      </c>
      <c r="G54" s="0" t="n">
        <v>8796.52611757289</v>
      </c>
      <c r="H54" s="0" t="n">
        <v>85447.1193778425</v>
      </c>
      <c r="I54" s="0" t="n">
        <v>44355.0887584432</v>
      </c>
      <c r="J54" s="0" t="n">
        <v>10443.999526396</v>
      </c>
    </row>
    <row r="55" customFormat="false" ht="12.8" hidden="false" customHeight="false" outlineLevel="0" collapsed="false">
      <c r="A55" s="0" t="n">
        <v>102</v>
      </c>
      <c r="B55" s="0" t="n">
        <v>3815799.32485754</v>
      </c>
      <c r="C55" s="0" t="n">
        <v>2113398.32081558</v>
      </c>
      <c r="D55" s="0" t="n">
        <v>1230505.45689833</v>
      </c>
      <c r="E55" s="0" t="n">
        <v>324486.883048692</v>
      </c>
      <c r="F55" s="0" t="n">
        <v>0</v>
      </c>
      <c r="G55" s="0" t="n">
        <v>9544.85216454287</v>
      </c>
      <c r="H55" s="0" t="n">
        <v>70937.9194676184</v>
      </c>
      <c r="I55" s="0" t="n">
        <v>51979.2836555314</v>
      </c>
      <c r="J55" s="0" t="n">
        <v>11183.4900023171</v>
      </c>
    </row>
    <row r="56" customFormat="false" ht="12.8" hidden="false" customHeight="false" outlineLevel="0" collapsed="false">
      <c r="A56" s="0" t="n">
        <v>103</v>
      </c>
      <c r="B56" s="0" t="n">
        <v>3838705.26642674</v>
      </c>
      <c r="C56" s="0" t="n">
        <v>2173502.5232264</v>
      </c>
      <c r="D56" s="0" t="n">
        <v>1177959.96691704</v>
      </c>
      <c r="E56" s="0" t="n">
        <v>322898.58264173</v>
      </c>
      <c r="F56" s="0" t="n">
        <v>0</v>
      </c>
      <c r="G56" s="0" t="n">
        <v>10041.400635943</v>
      </c>
      <c r="H56" s="0" t="n">
        <v>104410.20908601</v>
      </c>
      <c r="I56" s="0" t="n">
        <v>31694.8525038292</v>
      </c>
      <c r="J56" s="0" t="n">
        <v>13751.5133461561</v>
      </c>
    </row>
    <row r="57" customFormat="false" ht="12.8" hidden="false" customHeight="false" outlineLevel="0" collapsed="false">
      <c r="A57" s="0" t="n">
        <v>104</v>
      </c>
      <c r="B57" s="0" t="n">
        <v>3879744.80267644</v>
      </c>
      <c r="C57" s="0" t="n">
        <v>2225182.2997255</v>
      </c>
      <c r="D57" s="0" t="n">
        <v>1164885.79317266</v>
      </c>
      <c r="E57" s="0" t="n">
        <v>324049.159056327</v>
      </c>
      <c r="F57" s="0" t="n">
        <v>0</v>
      </c>
      <c r="G57" s="0" t="n">
        <v>11105.3697078769</v>
      </c>
      <c r="H57" s="0" t="n">
        <v>83336.0649679232</v>
      </c>
      <c r="I57" s="0" t="n">
        <v>54318.8721017064</v>
      </c>
      <c r="J57" s="0" t="n">
        <v>9061.89000997189</v>
      </c>
    </row>
    <row r="58" customFormat="false" ht="12.8" hidden="false" customHeight="false" outlineLevel="0" collapsed="false">
      <c r="A58" s="0" t="n">
        <v>105</v>
      </c>
      <c r="B58" s="0" t="n">
        <v>4697651.9511356</v>
      </c>
      <c r="C58" s="0" t="n">
        <v>2249254.6649592</v>
      </c>
      <c r="D58" s="0" t="n">
        <v>1139347.24946734</v>
      </c>
      <c r="E58" s="0" t="n">
        <v>325029.415103603</v>
      </c>
      <c r="F58" s="0" t="n">
        <v>809614.540579933</v>
      </c>
      <c r="G58" s="0" t="n">
        <v>8616.57744839377</v>
      </c>
      <c r="H58" s="0" t="n">
        <v>92892.0134422321</v>
      </c>
      <c r="I58" s="0" t="n">
        <v>50546.4687292149</v>
      </c>
      <c r="J58" s="0" t="n">
        <v>12683.8839158674</v>
      </c>
    </row>
    <row r="59" customFormat="false" ht="12.8" hidden="false" customHeight="false" outlineLevel="0" collapsed="false">
      <c r="A59" s="0" t="n">
        <v>106</v>
      </c>
      <c r="B59" s="0" t="n">
        <v>3874592.38779696</v>
      </c>
      <c r="C59" s="0" t="n">
        <v>2232507.39140718</v>
      </c>
      <c r="D59" s="0" t="n">
        <v>1139548.25104296</v>
      </c>
      <c r="E59" s="0" t="n">
        <v>319878.760286112</v>
      </c>
      <c r="F59" s="0" t="n">
        <v>0</v>
      </c>
      <c r="G59" s="0" t="n">
        <v>9804.93128602583</v>
      </c>
      <c r="H59" s="0" t="n">
        <v>93994.6885795356</v>
      </c>
      <c r="I59" s="0" t="n">
        <v>59348.6021761075</v>
      </c>
      <c r="J59" s="0" t="n">
        <v>12297.2882517519</v>
      </c>
    </row>
    <row r="60" customFormat="false" ht="12.8" hidden="false" customHeight="false" outlineLevel="0" collapsed="false">
      <c r="A60" s="0" t="n">
        <v>107</v>
      </c>
      <c r="B60" s="0" t="n">
        <v>3892410.88126462</v>
      </c>
      <c r="C60" s="0" t="n">
        <v>2197218.89587606</v>
      </c>
      <c r="D60" s="0" t="n">
        <v>1181797.05252307</v>
      </c>
      <c r="E60" s="0" t="n">
        <v>317765.356959052</v>
      </c>
      <c r="F60" s="0" t="n">
        <v>0</v>
      </c>
      <c r="G60" s="0" t="n">
        <v>13508.0791222978</v>
      </c>
      <c r="H60" s="0" t="n">
        <v>92270.6055496445</v>
      </c>
      <c r="I60" s="0" t="n">
        <v>67552.847128138</v>
      </c>
      <c r="J60" s="0" t="n">
        <v>13993.9289112988</v>
      </c>
    </row>
    <row r="61" customFormat="false" ht="12.8" hidden="false" customHeight="false" outlineLevel="0" collapsed="false">
      <c r="A61" s="0" t="n">
        <v>108</v>
      </c>
      <c r="B61" s="0" t="n">
        <v>3856101.62464493</v>
      </c>
      <c r="C61" s="0" t="n">
        <v>2256788.48242884</v>
      </c>
      <c r="D61" s="0" t="n">
        <v>1117858.07182379</v>
      </c>
      <c r="E61" s="0" t="n">
        <v>314919.030335779</v>
      </c>
      <c r="F61" s="0" t="n">
        <v>0</v>
      </c>
      <c r="G61" s="0" t="n">
        <v>9095.5602126704</v>
      </c>
      <c r="H61" s="0" t="n">
        <v>98748.2451536325</v>
      </c>
      <c r="I61" s="0" t="n">
        <v>38724.4555944597</v>
      </c>
      <c r="J61" s="0" t="n">
        <v>11761.9067906321</v>
      </c>
    </row>
    <row r="62" customFormat="false" ht="12.8" hidden="false" customHeight="false" outlineLevel="0" collapsed="false">
      <c r="A62" s="0" t="n">
        <v>109</v>
      </c>
      <c r="B62" s="0" t="n">
        <v>4639904.15093516</v>
      </c>
      <c r="C62" s="0" t="n">
        <v>2306691.05519476</v>
      </c>
      <c r="D62" s="0" t="n">
        <v>1063615.59621236</v>
      </c>
      <c r="E62" s="0" t="n">
        <v>316781.512028414</v>
      </c>
      <c r="F62" s="0" t="n">
        <v>799626.540707525</v>
      </c>
      <c r="G62" s="0" t="n">
        <v>8712.67741137251</v>
      </c>
      <c r="H62" s="0" t="n">
        <v>83830.7994420102</v>
      </c>
      <c r="I62" s="0" t="n">
        <v>50148.3765951762</v>
      </c>
      <c r="J62" s="0" t="n">
        <v>11469.630869753</v>
      </c>
    </row>
    <row r="63" customFormat="false" ht="12.8" hidden="false" customHeight="false" outlineLevel="0" collapsed="false">
      <c r="A63" s="0" t="n">
        <v>110</v>
      </c>
      <c r="B63" s="0" t="n">
        <v>3799202.70697859</v>
      </c>
      <c r="C63" s="0" t="n">
        <v>2186232.32295926</v>
      </c>
      <c r="D63" s="0" t="n">
        <v>1145519.81495526</v>
      </c>
      <c r="E63" s="0" t="n">
        <v>315489.627091226</v>
      </c>
      <c r="F63" s="0" t="n">
        <v>0</v>
      </c>
      <c r="G63" s="0" t="n">
        <v>8939.91435009274</v>
      </c>
      <c r="H63" s="0" t="n">
        <v>69563.974788472</v>
      </c>
      <c r="I63" s="0" t="n">
        <v>64864.763993127</v>
      </c>
      <c r="J63" s="0" t="n">
        <v>8375.99812009969</v>
      </c>
    </row>
    <row r="64" customFormat="false" ht="12.8" hidden="false" customHeight="false" outlineLevel="0" collapsed="false">
      <c r="A64" s="0" t="n">
        <v>111</v>
      </c>
      <c r="B64" s="0" t="n">
        <v>3820235.6892983</v>
      </c>
      <c r="C64" s="0" t="n">
        <v>2181894.82978446</v>
      </c>
      <c r="D64" s="0" t="n">
        <v>1158793.82257777</v>
      </c>
      <c r="E64" s="0" t="n">
        <v>313362.966775617</v>
      </c>
      <c r="F64" s="0" t="n">
        <v>0</v>
      </c>
      <c r="G64" s="0" t="n">
        <v>9035.20401369782</v>
      </c>
      <c r="H64" s="0" t="n">
        <v>83728.8452445105</v>
      </c>
      <c r="I64" s="0" t="n">
        <v>55280.2037516369</v>
      </c>
      <c r="J64" s="0" t="n">
        <v>10572.9650966721</v>
      </c>
    </row>
    <row r="65" customFormat="false" ht="12.8" hidden="false" customHeight="false" outlineLevel="0" collapsed="false">
      <c r="A65" s="0" t="n">
        <v>112</v>
      </c>
      <c r="B65" s="0" t="n">
        <v>3758145.30887958</v>
      </c>
      <c r="C65" s="0" t="n">
        <v>2154704.78591278</v>
      </c>
      <c r="D65" s="0" t="n">
        <v>1167901.6257574</v>
      </c>
      <c r="E65" s="0" t="n">
        <v>310907.124897387</v>
      </c>
      <c r="F65" s="0" t="n">
        <v>0</v>
      </c>
      <c r="G65" s="0" t="n">
        <v>7720.49951304017</v>
      </c>
      <c r="H65" s="0" t="n">
        <v>78474.0130423428</v>
      </c>
      <c r="I65" s="0" t="n">
        <v>32294.5648880412</v>
      </c>
      <c r="J65" s="0" t="n">
        <v>9738.73101178482</v>
      </c>
    </row>
    <row r="66" customFormat="false" ht="12.8" hidden="false" customHeight="false" outlineLevel="0" collapsed="false">
      <c r="A66" s="0" t="n">
        <v>113</v>
      </c>
      <c r="B66" s="0" t="n">
        <v>4536413.93459331</v>
      </c>
      <c r="C66" s="0" t="n">
        <v>2129559.47225893</v>
      </c>
      <c r="D66" s="0" t="n">
        <v>1188319.40312553</v>
      </c>
      <c r="E66" s="0" t="n">
        <v>306946.400795936</v>
      </c>
      <c r="F66" s="0" t="n">
        <v>781297.14719467</v>
      </c>
      <c r="G66" s="0" t="n">
        <v>9843.95204260865</v>
      </c>
      <c r="H66" s="0" t="n">
        <v>66793.8763817542</v>
      </c>
      <c r="I66" s="0" t="n">
        <v>39083.7127410316</v>
      </c>
      <c r="J66" s="0" t="n">
        <v>9120.43242355721</v>
      </c>
    </row>
    <row r="67" customFormat="false" ht="12.8" hidden="false" customHeight="false" outlineLevel="0" collapsed="false">
      <c r="A67" s="0" t="n">
        <v>114</v>
      </c>
      <c r="B67" s="0" t="n">
        <v>3778332.73686221</v>
      </c>
      <c r="C67" s="0" t="n">
        <v>2185090.69429369</v>
      </c>
      <c r="D67" s="0" t="n">
        <v>1145764.5868563</v>
      </c>
      <c r="E67" s="0" t="n">
        <v>307923.743099647</v>
      </c>
      <c r="F67" s="0" t="n">
        <v>0</v>
      </c>
      <c r="G67" s="0" t="n">
        <v>7381.35646886185</v>
      </c>
      <c r="H67" s="0" t="n">
        <v>70825.7377140844</v>
      </c>
      <c r="I67" s="0" t="n">
        <v>54295.3092226338</v>
      </c>
      <c r="J67" s="0" t="n">
        <v>10213.2831299331</v>
      </c>
    </row>
    <row r="68" customFormat="false" ht="12.8" hidden="false" customHeight="false" outlineLevel="0" collapsed="false">
      <c r="A68" s="0" t="n">
        <v>115</v>
      </c>
      <c r="B68" s="0" t="n">
        <v>3782417.64433015</v>
      </c>
      <c r="C68" s="0" t="n">
        <v>2263938.08574703</v>
      </c>
      <c r="D68" s="0" t="n">
        <v>1086031.53875006</v>
      </c>
      <c r="E68" s="0" t="n">
        <v>308418.246481029</v>
      </c>
      <c r="F68" s="0" t="n">
        <v>0</v>
      </c>
      <c r="G68" s="0" t="n">
        <v>10841.960824391</v>
      </c>
      <c r="H68" s="0" t="n">
        <v>68033.4860288065</v>
      </c>
      <c r="I68" s="0" t="n">
        <v>31489.8116802001</v>
      </c>
      <c r="J68" s="0" t="n">
        <v>9490.81330630348</v>
      </c>
    </row>
    <row r="69" customFormat="false" ht="12.8" hidden="false" customHeight="false" outlineLevel="0" collapsed="false">
      <c r="A69" s="0" t="n">
        <v>116</v>
      </c>
      <c r="B69" s="0" t="n">
        <v>3737483.3188317</v>
      </c>
      <c r="C69" s="0" t="n">
        <v>2186741.41118701</v>
      </c>
      <c r="D69" s="0" t="n">
        <v>1107355.6732726</v>
      </c>
      <c r="E69" s="0" t="n">
        <v>308144.015320413</v>
      </c>
      <c r="F69" s="0" t="n">
        <v>0</v>
      </c>
      <c r="G69" s="0" t="n">
        <v>8574.47562869652</v>
      </c>
      <c r="H69" s="0" t="n">
        <v>82557.7729139303</v>
      </c>
      <c r="I69" s="0" t="n">
        <v>35929.20181996</v>
      </c>
      <c r="J69" s="0" t="n">
        <v>12366.4739573321</v>
      </c>
    </row>
    <row r="70" customFormat="false" ht="12.8" hidden="false" customHeight="false" outlineLevel="0" collapsed="false">
      <c r="A70" s="0" t="n">
        <v>117</v>
      </c>
      <c r="B70" s="0" t="n">
        <v>4381942.07275906</v>
      </c>
      <c r="C70" s="0" t="n">
        <v>2188843.46958326</v>
      </c>
      <c r="D70" s="0" t="n">
        <v>1006423.0209784</v>
      </c>
      <c r="E70" s="0" t="n">
        <v>307434.232119839</v>
      </c>
      <c r="F70" s="0" t="n">
        <v>749389.476838527</v>
      </c>
      <c r="G70" s="0" t="n">
        <v>10596.3669026108</v>
      </c>
      <c r="H70" s="0" t="n">
        <v>85192.0660236572</v>
      </c>
      <c r="I70" s="0" t="n">
        <v>29545.2941263992</v>
      </c>
      <c r="J70" s="0" t="n">
        <v>11259.8303850145</v>
      </c>
    </row>
    <row r="71" customFormat="false" ht="12.8" hidden="false" customHeight="false" outlineLevel="0" collapsed="false">
      <c r="A71" s="0" t="n">
        <v>118</v>
      </c>
      <c r="B71" s="0" t="n">
        <v>3707779.17581931</v>
      </c>
      <c r="C71" s="0" t="n">
        <v>2121225.35410932</v>
      </c>
      <c r="D71" s="0" t="n">
        <v>1126591.78695426</v>
      </c>
      <c r="E71" s="0" t="n">
        <v>303996.858045475</v>
      </c>
      <c r="F71" s="0" t="n">
        <v>0</v>
      </c>
      <c r="G71" s="0" t="n">
        <v>9828.3462508052</v>
      </c>
      <c r="H71" s="0" t="n">
        <v>91559.8973741548</v>
      </c>
      <c r="I71" s="0" t="n">
        <v>45513.9284400378</v>
      </c>
      <c r="J71" s="0" t="n">
        <v>12886.5493866814</v>
      </c>
    </row>
    <row r="72" customFormat="false" ht="12.8" hidden="false" customHeight="false" outlineLevel="0" collapsed="false">
      <c r="A72" s="0" t="n">
        <v>119</v>
      </c>
      <c r="B72" s="0" t="n">
        <v>3632596.75748475</v>
      </c>
      <c r="C72" s="0" t="n">
        <v>2101814.888194</v>
      </c>
      <c r="D72" s="0" t="n">
        <v>1108235.06500509</v>
      </c>
      <c r="E72" s="0" t="n">
        <v>302051.647352092</v>
      </c>
      <c r="F72" s="0" t="n">
        <v>0</v>
      </c>
      <c r="G72" s="0" t="n">
        <v>7521.48503951359</v>
      </c>
      <c r="H72" s="0" t="n">
        <v>81247.208473787</v>
      </c>
      <c r="I72" s="0" t="n">
        <v>25235.4642335201</v>
      </c>
      <c r="J72" s="0" t="n">
        <v>11943.3695048871</v>
      </c>
    </row>
    <row r="73" customFormat="false" ht="12.8" hidden="false" customHeight="false" outlineLevel="0" collapsed="false">
      <c r="A73" s="0" t="n">
        <v>120</v>
      </c>
      <c r="B73" s="0" t="n">
        <v>3740845.2907792</v>
      </c>
      <c r="C73" s="0" t="n">
        <v>2241151.66768154</v>
      </c>
      <c r="D73" s="0" t="n">
        <v>1043739.14634987</v>
      </c>
      <c r="E73" s="0" t="n">
        <v>302955.017673495</v>
      </c>
      <c r="F73" s="0" t="n">
        <v>0</v>
      </c>
      <c r="G73" s="0" t="n">
        <v>8582.91474932968</v>
      </c>
      <c r="H73" s="0" t="n">
        <v>87801.2165935637</v>
      </c>
      <c r="I73" s="0" t="n">
        <v>37001.0054677303</v>
      </c>
      <c r="J73" s="0" t="n">
        <v>12941.7451057122</v>
      </c>
    </row>
    <row r="74" customFormat="false" ht="12.8" hidden="false" customHeight="false" outlineLevel="0" collapsed="false">
      <c r="A74" s="0" t="n">
        <v>121</v>
      </c>
      <c r="B74" s="0" t="n">
        <v>4442762.34711653</v>
      </c>
      <c r="C74" s="0" t="n">
        <v>2237417.41437398</v>
      </c>
      <c r="D74" s="0" t="n">
        <v>1001443.14886055</v>
      </c>
      <c r="E74" s="0" t="n">
        <v>304524.987099068</v>
      </c>
      <c r="F74" s="0" t="n">
        <v>766205.223473106</v>
      </c>
      <c r="G74" s="0" t="n">
        <v>13035.4518356652</v>
      </c>
      <c r="H74" s="0" t="n">
        <v>72506.6189928483</v>
      </c>
      <c r="I74" s="0" t="n">
        <v>32302.476644353</v>
      </c>
      <c r="J74" s="0" t="n">
        <v>11565.1160034664</v>
      </c>
    </row>
    <row r="75" customFormat="false" ht="12.8" hidden="false" customHeight="false" outlineLevel="0" collapsed="false">
      <c r="A75" s="0" t="n">
        <v>122</v>
      </c>
      <c r="B75" s="0" t="n">
        <v>3667910.26252391</v>
      </c>
      <c r="C75" s="0" t="n">
        <v>2291462.28700869</v>
      </c>
      <c r="D75" s="0" t="n">
        <v>926450.657020432</v>
      </c>
      <c r="E75" s="0" t="n">
        <v>302094.88495371</v>
      </c>
      <c r="F75" s="0" t="n">
        <v>0</v>
      </c>
      <c r="G75" s="0" t="n">
        <v>9713.05083777589</v>
      </c>
      <c r="H75" s="0" t="n">
        <v>85718.2437622055</v>
      </c>
      <c r="I75" s="0" t="n">
        <v>40379.0685320917</v>
      </c>
      <c r="J75" s="0" t="n">
        <v>12456.8447817358</v>
      </c>
    </row>
    <row r="76" customFormat="false" ht="12.8" hidden="false" customHeight="false" outlineLevel="0" collapsed="false">
      <c r="A76" s="0" t="n">
        <v>123</v>
      </c>
      <c r="B76" s="0" t="n">
        <v>3595118.10304431</v>
      </c>
      <c r="C76" s="0" t="n">
        <v>2192694.6148577</v>
      </c>
      <c r="D76" s="0" t="n">
        <v>976150.400651017</v>
      </c>
      <c r="E76" s="0" t="n">
        <v>300547.263161517</v>
      </c>
      <c r="F76" s="0" t="n">
        <v>0</v>
      </c>
      <c r="G76" s="0" t="n">
        <v>8831.75529712796</v>
      </c>
      <c r="H76" s="0" t="n">
        <v>67101.5055861197</v>
      </c>
      <c r="I76" s="0" t="n">
        <v>36535.5318521257</v>
      </c>
      <c r="J76" s="0" t="n">
        <v>11814.9383957647</v>
      </c>
    </row>
    <row r="77" customFormat="false" ht="12.8" hidden="false" customHeight="false" outlineLevel="0" collapsed="false">
      <c r="A77" s="0" t="n">
        <v>124</v>
      </c>
      <c r="B77" s="0" t="n">
        <v>3600691.84451307</v>
      </c>
      <c r="C77" s="0" t="n">
        <v>2204494.79650021</v>
      </c>
      <c r="D77" s="0" t="n">
        <v>952152.959531731</v>
      </c>
      <c r="E77" s="0" t="n">
        <v>300848.084832129</v>
      </c>
      <c r="F77" s="0" t="n">
        <v>0</v>
      </c>
      <c r="G77" s="0" t="n">
        <v>6643.09807476733</v>
      </c>
      <c r="H77" s="0" t="n">
        <v>86254.9176634705</v>
      </c>
      <c r="I77" s="0" t="n">
        <v>32766.5488813749</v>
      </c>
      <c r="J77" s="0" t="n">
        <v>12212.9217829985</v>
      </c>
    </row>
    <row r="78" customFormat="false" ht="12.8" hidden="false" customHeight="false" outlineLevel="0" collapsed="false">
      <c r="A78" s="0" t="n">
        <v>125</v>
      </c>
      <c r="B78" s="0" t="n">
        <v>4260297.2253873</v>
      </c>
      <c r="C78" s="0" t="n">
        <v>2151880.55269669</v>
      </c>
      <c r="D78" s="0" t="n">
        <v>941581.952564173</v>
      </c>
      <c r="E78" s="0" t="n">
        <v>299664.740791719</v>
      </c>
      <c r="F78" s="0" t="n">
        <v>737955.966683392</v>
      </c>
      <c r="G78" s="0" t="n">
        <v>10122.9162620475</v>
      </c>
      <c r="H78" s="0" t="n">
        <v>75720.9342535398</v>
      </c>
      <c r="I78" s="0" t="n">
        <v>32654.9593493487</v>
      </c>
      <c r="J78" s="0" t="n">
        <v>12238.1433466525</v>
      </c>
    </row>
    <row r="79" customFormat="false" ht="12.8" hidden="false" customHeight="false" outlineLevel="0" collapsed="false">
      <c r="A79" s="0" t="n">
        <v>126</v>
      </c>
      <c r="B79" s="0" t="n">
        <v>3589209.32945631</v>
      </c>
      <c r="C79" s="0" t="n">
        <v>2173915.99844438</v>
      </c>
      <c r="D79" s="0" t="n">
        <v>957399.022037174</v>
      </c>
      <c r="E79" s="0" t="n">
        <v>298694.23941098</v>
      </c>
      <c r="F79" s="0" t="n">
        <v>0</v>
      </c>
      <c r="G79" s="0" t="n">
        <v>8897.07743769228</v>
      </c>
      <c r="H79" s="0" t="n">
        <v>95215.4227953092</v>
      </c>
      <c r="I79" s="0" t="n">
        <v>37480.9955403782</v>
      </c>
      <c r="J79" s="0" t="n">
        <v>13165.2890679374</v>
      </c>
    </row>
    <row r="80" customFormat="false" ht="12.8" hidden="false" customHeight="false" outlineLevel="0" collapsed="false">
      <c r="A80" s="0" t="n">
        <v>127</v>
      </c>
      <c r="B80" s="0" t="n">
        <v>3547536.39423825</v>
      </c>
      <c r="C80" s="0" t="n">
        <v>2150763.56396567</v>
      </c>
      <c r="D80" s="0" t="n">
        <v>977482.259136716</v>
      </c>
      <c r="E80" s="0" t="n">
        <v>296811.31543223</v>
      </c>
      <c r="F80" s="0" t="n">
        <v>0</v>
      </c>
      <c r="G80" s="0" t="n">
        <v>11599.7375880845</v>
      </c>
      <c r="H80" s="0" t="n">
        <v>69159.8428061911</v>
      </c>
      <c r="I80" s="0" t="n">
        <v>39923.8379817609</v>
      </c>
      <c r="J80" s="0" t="n">
        <v>9854.54944144413</v>
      </c>
    </row>
    <row r="81" customFormat="false" ht="12.8" hidden="false" customHeight="false" outlineLevel="0" collapsed="false">
      <c r="A81" s="0" t="n">
        <v>128</v>
      </c>
      <c r="B81" s="0" t="n">
        <v>3485287.75897706</v>
      </c>
      <c r="C81" s="0" t="n">
        <v>2136271.69728812</v>
      </c>
      <c r="D81" s="0" t="n">
        <v>931589.845349948</v>
      </c>
      <c r="E81" s="0" t="n">
        <v>295631.244540491</v>
      </c>
      <c r="F81" s="0" t="n">
        <v>0</v>
      </c>
      <c r="G81" s="0" t="n">
        <v>9312.80431099729</v>
      </c>
      <c r="H81" s="0" t="n">
        <v>68220.5336435809</v>
      </c>
      <c r="I81" s="0" t="n">
        <v>37533.3837185714</v>
      </c>
      <c r="J81" s="0" t="n">
        <v>9016.55380783195</v>
      </c>
    </row>
    <row r="82" customFormat="false" ht="12.8" hidden="false" customHeight="false" outlineLevel="0" collapsed="false">
      <c r="A82" s="0" t="n">
        <v>129</v>
      </c>
      <c r="B82" s="0" t="n">
        <v>4252209.89043722</v>
      </c>
      <c r="C82" s="0" t="n">
        <v>2082459.87442027</v>
      </c>
      <c r="D82" s="0" t="n">
        <v>999705.627211326</v>
      </c>
      <c r="E82" s="0" t="n">
        <v>294258.007960182</v>
      </c>
      <c r="F82" s="0" t="n">
        <v>744923.915857098</v>
      </c>
      <c r="G82" s="0" t="n">
        <v>9732.48366543714</v>
      </c>
      <c r="H82" s="0" t="n">
        <v>71907.596144277</v>
      </c>
      <c r="I82" s="0" t="n">
        <v>43135.8920939756</v>
      </c>
      <c r="J82" s="0" t="n">
        <v>9420.73535836256</v>
      </c>
    </row>
    <row r="83" customFormat="false" ht="12.8" hidden="false" customHeight="false" outlineLevel="0" collapsed="false">
      <c r="A83" s="0" t="n">
        <v>130</v>
      </c>
      <c r="B83" s="0" t="n">
        <v>3513033.59458822</v>
      </c>
      <c r="C83" s="0" t="n">
        <v>2065224.30222532</v>
      </c>
      <c r="D83" s="0" t="n">
        <v>998883.495453518</v>
      </c>
      <c r="E83" s="0" t="n">
        <v>293307.751969746</v>
      </c>
      <c r="F83" s="0" t="n">
        <v>0</v>
      </c>
      <c r="G83" s="0" t="n">
        <v>8798.74960942916</v>
      </c>
      <c r="H83" s="0" t="n">
        <v>84916.8718329614</v>
      </c>
      <c r="I83" s="0" t="n">
        <v>51621.453173967</v>
      </c>
      <c r="J83" s="0" t="n">
        <v>10545.8942992666</v>
      </c>
    </row>
    <row r="84" customFormat="false" ht="12.8" hidden="false" customHeight="false" outlineLevel="0" collapsed="false">
      <c r="A84" s="0" t="n">
        <v>131</v>
      </c>
      <c r="B84" s="0" t="n">
        <v>3453379.6358936</v>
      </c>
      <c r="C84" s="0" t="n">
        <v>2064569.64896395</v>
      </c>
      <c r="D84" s="0" t="n">
        <v>980708.543929027</v>
      </c>
      <c r="E84" s="0" t="n">
        <v>293033.204902832</v>
      </c>
      <c r="F84" s="0" t="n">
        <v>0</v>
      </c>
      <c r="G84" s="0" t="n">
        <v>10420.3783709307</v>
      </c>
      <c r="H84" s="0" t="n">
        <v>59012.7244686706</v>
      </c>
      <c r="I84" s="0" t="n">
        <v>46934.9832922093</v>
      </c>
      <c r="J84" s="0" t="n">
        <v>8427.77595256169</v>
      </c>
    </row>
    <row r="85" customFormat="false" ht="12.8" hidden="false" customHeight="false" outlineLevel="0" collapsed="false">
      <c r="A85" s="0" t="n">
        <v>132</v>
      </c>
      <c r="B85" s="0" t="n">
        <v>3492307.2521385</v>
      </c>
      <c r="C85" s="0" t="n">
        <v>2086598.31779909</v>
      </c>
      <c r="D85" s="0" t="n">
        <v>985428.082483719</v>
      </c>
      <c r="E85" s="0" t="n">
        <v>295884.058462231</v>
      </c>
      <c r="F85" s="0" t="n">
        <v>0</v>
      </c>
      <c r="G85" s="0" t="n">
        <v>13738.1039434397</v>
      </c>
      <c r="H85" s="0" t="n">
        <v>73836.2550715835</v>
      </c>
      <c r="I85" s="0" t="n">
        <v>24499.8576564437</v>
      </c>
      <c r="J85" s="0" t="n">
        <v>9720.17103079898</v>
      </c>
    </row>
    <row r="86" customFormat="false" ht="12.8" hidden="false" customHeight="false" outlineLevel="0" collapsed="false">
      <c r="A86" s="0" t="n">
        <v>133</v>
      </c>
      <c r="B86" s="0" t="n">
        <v>4237396.241758</v>
      </c>
      <c r="C86" s="0" t="n">
        <v>2133632.85153233</v>
      </c>
      <c r="D86" s="0" t="n">
        <v>930741.583895537</v>
      </c>
      <c r="E86" s="0" t="n">
        <v>295142.164299031</v>
      </c>
      <c r="F86" s="0" t="n">
        <v>739036.357283609</v>
      </c>
      <c r="G86" s="0" t="n">
        <v>13950.9796705979</v>
      </c>
      <c r="H86" s="0" t="n">
        <v>73590.5469446506</v>
      </c>
      <c r="I86" s="0" t="n">
        <v>49770.4036201006</v>
      </c>
      <c r="J86" s="0" t="n">
        <v>9868.0516067706</v>
      </c>
    </row>
    <row r="87" customFormat="false" ht="12.8" hidden="false" customHeight="false" outlineLevel="0" collapsed="false">
      <c r="A87" s="0" t="n">
        <v>134</v>
      </c>
      <c r="B87" s="0" t="n">
        <v>3533019.9879069</v>
      </c>
      <c r="C87" s="0" t="n">
        <v>2194745.01583594</v>
      </c>
      <c r="D87" s="0" t="n">
        <v>886184.559099572</v>
      </c>
      <c r="E87" s="0" t="n">
        <v>293824.486736523</v>
      </c>
      <c r="F87" s="0" t="n">
        <v>0</v>
      </c>
      <c r="G87" s="0" t="n">
        <v>9338.16831553902</v>
      </c>
      <c r="H87" s="0" t="n">
        <v>97573.225635838</v>
      </c>
      <c r="I87" s="0" t="n">
        <v>40169.8839356045</v>
      </c>
      <c r="J87" s="0" t="n">
        <v>11397.3265424512</v>
      </c>
    </row>
    <row r="88" customFormat="false" ht="12.8" hidden="false" customHeight="false" outlineLevel="0" collapsed="false">
      <c r="A88" s="0" t="n">
        <v>135</v>
      </c>
      <c r="B88" s="0" t="n">
        <v>3462120.91458483</v>
      </c>
      <c r="C88" s="0" t="n">
        <v>2112127.83719215</v>
      </c>
      <c r="D88" s="0" t="n">
        <v>919844.959541281</v>
      </c>
      <c r="E88" s="0" t="n">
        <v>291300.933928147</v>
      </c>
      <c r="F88" s="0" t="n">
        <v>0</v>
      </c>
      <c r="G88" s="0" t="n">
        <v>8594.38733499299</v>
      </c>
      <c r="H88" s="0" t="n">
        <v>73094.7372084153</v>
      </c>
      <c r="I88" s="0" t="n">
        <v>55014.7180362947</v>
      </c>
      <c r="J88" s="0" t="n">
        <v>10618.4339529122</v>
      </c>
    </row>
    <row r="89" customFormat="false" ht="12.8" hidden="false" customHeight="false" outlineLevel="0" collapsed="false">
      <c r="A89" s="0" t="n">
        <v>136</v>
      </c>
      <c r="B89" s="0" t="n">
        <v>3441259.12130935</v>
      </c>
      <c r="C89" s="0" t="n">
        <v>2084540.11442479</v>
      </c>
      <c r="D89" s="0" t="n">
        <v>928485.179861346</v>
      </c>
      <c r="E89" s="0" t="n">
        <v>293856.462041802</v>
      </c>
      <c r="F89" s="0" t="n">
        <v>0</v>
      </c>
      <c r="G89" s="0" t="n">
        <v>15157.935564034</v>
      </c>
      <c r="H89" s="0" t="n">
        <v>67119.6396310244</v>
      </c>
      <c r="I89" s="0" t="n">
        <v>39165.1165973649</v>
      </c>
      <c r="J89" s="0" t="n">
        <v>9065.42622104019</v>
      </c>
    </row>
    <row r="90" customFormat="false" ht="12.8" hidden="false" customHeight="false" outlineLevel="0" collapsed="false">
      <c r="A90" s="0" t="n">
        <v>137</v>
      </c>
      <c r="B90" s="0" t="n">
        <v>4144683.5977166</v>
      </c>
      <c r="C90" s="0" t="n">
        <v>2071953.82330551</v>
      </c>
      <c r="D90" s="0" t="n">
        <v>902116.917271052</v>
      </c>
      <c r="E90" s="0" t="n">
        <v>290646.254419054</v>
      </c>
      <c r="F90" s="0" t="n">
        <v>732202.298010635</v>
      </c>
      <c r="G90" s="0" t="n">
        <v>10671.8710115912</v>
      </c>
      <c r="H90" s="0" t="n">
        <v>83956.4728867132</v>
      </c>
      <c r="I90" s="0" t="n">
        <v>50078.5370900681</v>
      </c>
      <c r="J90" s="0" t="n">
        <v>10476.4266384628</v>
      </c>
    </row>
    <row r="91" customFormat="false" ht="12.8" hidden="false" customHeight="false" outlineLevel="0" collapsed="false">
      <c r="A91" s="0" t="n">
        <v>138</v>
      </c>
      <c r="B91" s="0" t="n">
        <v>3472121.06070819</v>
      </c>
      <c r="C91" s="0" t="n">
        <v>2119126.80196175</v>
      </c>
      <c r="D91" s="0" t="n">
        <v>894430.465534302</v>
      </c>
      <c r="E91" s="0" t="n">
        <v>293010.585448192</v>
      </c>
      <c r="F91" s="0" t="n">
        <v>0</v>
      </c>
      <c r="G91" s="0" t="n">
        <v>9843.76363938513</v>
      </c>
      <c r="H91" s="0" t="n">
        <v>90561.2233625956</v>
      </c>
      <c r="I91" s="0" t="n">
        <v>50940.2817237611</v>
      </c>
      <c r="J91" s="0" t="n">
        <v>12479.0216938731</v>
      </c>
    </row>
    <row r="92" customFormat="false" ht="12.8" hidden="false" customHeight="false" outlineLevel="0" collapsed="false">
      <c r="A92" s="0" t="n">
        <v>139</v>
      </c>
      <c r="B92" s="0" t="n">
        <v>3539915.15783607</v>
      </c>
      <c r="C92" s="0" t="n">
        <v>2148176.10406404</v>
      </c>
      <c r="D92" s="0" t="n">
        <v>934808.343441224</v>
      </c>
      <c r="E92" s="0" t="n">
        <v>294612.347065202</v>
      </c>
      <c r="F92" s="0" t="n">
        <v>0</v>
      </c>
      <c r="G92" s="0" t="n">
        <v>12713.4788715703</v>
      </c>
      <c r="H92" s="0" t="n">
        <v>93763.8381342185</v>
      </c>
      <c r="I92" s="0" t="n">
        <v>47146.3846742105</v>
      </c>
      <c r="J92" s="0" t="n">
        <v>11752.9647358503</v>
      </c>
    </row>
    <row r="93" customFormat="false" ht="12.8" hidden="false" customHeight="false" outlineLevel="0" collapsed="false">
      <c r="A93" s="0" t="n">
        <v>140</v>
      </c>
      <c r="B93" s="0" t="n">
        <v>3460743.81443036</v>
      </c>
      <c r="C93" s="0" t="n">
        <v>2075199.94094736</v>
      </c>
      <c r="D93" s="0" t="n">
        <v>946986.961724503</v>
      </c>
      <c r="E93" s="0" t="n">
        <v>293189.723603662</v>
      </c>
      <c r="F93" s="0" t="n">
        <v>0</v>
      </c>
      <c r="G93" s="0" t="n">
        <v>9260.25959997454</v>
      </c>
      <c r="H93" s="0" t="n">
        <v>81875.867369504</v>
      </c>
      <c r="I93" s="0" t="n">
        <v>40401.8306292938</v>
      </c>
      <c r="J93" s="0" t="n">
        <v>10590.6879712674</v>
      </c>
    </row>
    <row r="94" customFormat="false" ht="12.8" hidden="false" customHeight="false" outlineLevel="0" collapsed="false">
      <c r="A94" s="0" t="n">
        <v>141</v>
      </c>
      <c r="B94" s="0" t="n">
        <v>4205780.26838508</v>
      </c>
      <c r="C94" s="0" t="n">
        <v>2040456.570969</v>
      </c>
      <c r="D94" s="0" t="n">
        <v>989762.152502654</v>
      </c>
      <c r="E94" s="0" t="n">
        <v>292962.009469231</v>
      </c>
      <c r="F94" s="0" t="n">
        <v>746456.824307345</v>
      </c>
      <c r="G94" s="0" t="n">
        <v>9236.9916229386</v>
      </c>
      <c r="H94" s="0" t="n">
        <v>84062.3850783331</v>
      </c>
      <c r="I94" s="0" t="n">
        <v>34353.8200233365</v>
      </c>
      <c r="J94" s="0" t="n">
        <v>11824.9229023441</v>
      </c>
    </row>
    <row r="95" customFormat="false" ht="12.8" hidden="false" customHeight="false" outlineLevel="0" collapsed="false">
      <c r="A95" s="0" t="n">
        <v>142</v>
      </c>
      <c r="B95" s="0" t="n">
        <v>3451932.91802646</v>
      </c>
      <c r="C95" s="0" t="n">
        <v>2081501.69472205</v>
      </c>
      <c r="D95" s="0" t="n">
        <v>926089.845093985</v>
      </c>
      <c r="E95" s="0" t="n">
        <v>290868.725656918</v>
      </c>
      <c r="F95" s="0" t="n">
        <v>0</v>
      </c>
      <c r="G95" s="0" t="n">
        <v>14182.7511572648</v>
      </c>
      <c r="H95" s="0" t="n">
        <v>93494.5378853694</v>
      </c>
      <c r="I95" s="0" t="n">
        <v>30218.5566537223</v>
      </c>
      <c r="J95" s="0" t="n">
        <v>12820.9762851776</v>
      </c>
    </row>
    <row r="96" customFormat="false" ht="12.8" hidden="false" customHeight="false" outlineLevel="0" collapsed="false">
      <c r="A96" s="0" t="n">
        <v>143</v>
      </c>
      <c r="B96" s="0" t="n">
        <v>3465357.36433612</v>
      </c>
      <c r="C96" s="0" t="n">
        <v>2041069.29020048</v>
      </c>
      <c r="D96" s="0" t="n">
        <v>974413.448368966</v>
      </c>
      <c r="E96" s="0" t="n">
        <v>293808.750303148</v>
      </c>
      <c r="F96" s="0" t="n">
        <v>0</v>
      </c>
      <c r="G96" s="0" t="n">
        <v>16096.2555990854</v>
      </c>
      <c r="H96" s="0" t="n">
        <v>96434.2114840889</v>
      </c>
      <c r="I96" s="0" t="n">
        <v>37081.413519396</v>
      </c>
      <c r="J96" s="0" t="n">
        <v>13305.6679807791</v>
      </c>
    </row>
    <row r="97" customFormat="false" ht="12.8" hidden="false" customHeight="false" outlineLevel="0" collapsed="false">
      <c r="A97" s="0" t="n">
        <v>144</v>
      </c>
      <c r="B97" s="0" t="n">
        <v>3482926.21901152</v>
      </c>
      <c r="C97" s="0" t="n">
        <v>2087987.45670972</v>
      </c>
      <c r="D97" s="0" t="n">
        <v>969872.765738297</v>
      </c>
      <c r="E97" s="0" t="n">
        <v>291518.342133568</v>
      </c>
      <c r="F97" s="0" t="n">
        <v>0</v>
      </c>
      <c r="G97" s="0" t="n">
        <v>8960.28580938232</v>
      </c>
      <c r="H97" s="0" t="n">
        <v>67019.8289030719</v>
      </c>
      <c r="I97" s="0" t="n">
        <v>44000.1567279589</v>
      </c>
      <c r="J97" s="0" t="n">
        <v>10037.984365445</v>
      </c>
    </row>
    <row r="98" customFormat="false" ht="12.8" hidden="false" customHeight="false" outlineLevel="0" collapsed="false">
      <c r="A98" s="0" t="n">
        <v>145</v>
      </c>
      <c r="B98" s="0" t="n">
        <v>4158630.02658922</v>
      </c>
      <c r="C98" s="0" t="n">
        <v>2127522.35218252</v>
      </c>
      <c r="D98" s="0" t="n">
        <v>880754.872898821</v>
      </c>
      <c r="E98" s="0" t="n">
        <v>291234.474317221</v>
      </c>
      <c r="F98" s="0" t="n">
        <v>736363.655465771</v>
      </c>
      <c r="G98" s="0" t="n">
        <v>11471.0405074045</v>
      </c>
      <c r="H98" s="0" t="n">
        <v>80086.0287736658</v>
      </c>
      <c r="I98" s="0" t="n">
        <v>25202.4488698384</v>
      </c>
      <c r="J98" s="0" t="n">
        <v>12017.4480251698</v>
      </c>
    </row>
    <row r="99" customFormat="false" ht="12.8" hidden="false" customHeight="false" outlineLevel="0" collapsed="false">
      <c r="A99" s="0" t="n">
        <v>146</v>
      </c>
      <c r="B99" s="0" t="n">
        <v>3439966.96875882</v>
      </c>
      <c r="C99" s="0" t="n">
        <v>2158538.13284922</v>
      </c>
      <c r="D99" s="0" t="n">
        <v>857317.634570121</v>
      </c>
      <c r="E99" s="0" t="n">
        <v>290329.606336098</v>
      </c>
      <c r="F99" s="0" t="n">
        <v>0</v>
      </c>
      <c r="G99" s="0" t="n">
        <v>9703.95594826936</v>
      </c>
      <c r="H99" s="0" t="n">
        <v>75976.2137934927</v>
      </c>
      <c r="I99" s="0" t="n">
        <v>31017.3570143248</v>
      </c>
      <c r="J99" s="0" t="n">
        <v>11882.3566663748</v>
      </c>
    </row>
    <row r="100" customFormat="false" ht="12.8" hidden="false" customHeight="false" outlineLevel="0" collapsed="false">
      <c r="A100" s="0" t="n">
        <v>147</v>
      </c>
      <c r="B100" s="0" t="n">
        <v>3483430.19937274</v>
      </c>
      <c r="C100" s="0" t="n">
        <v>2152105.64393265</v>
      </c>
      <c r="D100" s="0" t="n">
        <v>886665.843571226</v>
      </c>
      <c r="E100" s="0" t="n">
        <v>293238.656076885</v>
      </c>
      <c r="F100" s="0" t="n">
        <v>0</v>
      </c>
      <c r="G100" s="0" t="n">
        <v>15615.5051869909</v>
      </c>
      <c r="H100" s="0" t="n">
        <v>90370.7677752303</v>
      </c>
      <c r="I100" s="0" t="n">
        <v>35938.7029092952</v>
      </c>
      <c r="J100" s="0" t="n">
        <v>13409.6397732933</v>
      </c>
    </row>
    <row r="101" customFormat="false" ht="12.8" hidden="false" customHeight="false" outlineLevel="0" collapsed="false">
      <c r="A101" s="0" t="n">
        <v>148</v>
      </c>
      <c r="B101" s="0" t="n">
        <v>3456459.30547371</v>
      </c>
      <c r="C101" s="0" t="n">
        <v>2182777.31188292</v>
      </c>
      <c r="D101" s="0" t="n">
        <v>850016.427992809</v>
      </c>
      <c r="E101" s="0" t="n">
        <v>290885.277341718</v>
      </c>
      <c r="F101" s="0" t="n">
        <v>0</v>
      </c>
      <c r="G101" s="0" t="n">
        <v>9458.31076995062</v>
      </c>
      <c r="H101" s="0" t="n">
        <v>75122.6494385747</v>
      </c>
      <c r="I101" s="0" t="n">
        <v>37456.1711640669</v>
      </c>
      <c r="J101" s="0" t="n">
        <v>10349.7665552554</v>
      </c>
    </row>
    <row r="102" customFormat="false" ht="12.8" hidden="false" customHeight="false" outlineLevel="0" collapsed="false">
      <c r="A102" s="0" t="n">
        <v>149</v>
      </c>
      <c r="B102" s="0" t="n">
        <v>4203393.25917876</v>
      </c>
      <c r="C102" s="0" t="n">
        <v>2133972.09477002</v>
      </c>
      <c r="D102" s="0" t="n">
        <v>892761.88150681</v>
      </c>
      <c r="E102" s="0" t="n">
        <v>288589.048252958</v>
      </c>
      <c r="F102" s="0" t="n">
        <v>739067.259962987</v>
      </c>
      <c r="G102" s="0" t="n">
        <v>10284.4317193199</v>
      </c>
      <c r="H102" s="0" t="n">
        <v>90774.2878028014</v>
      </c>
      <c r="I102" s="0" t="n">
        <v>36173.723685055</v>
      </c>
      <c r="J102" s="0" t="n">
        <v>13370.4260782</v>
      </c>
    </row>
    <row r="103" customFormat="false" ht="12.8" hidden="false" customHeight="false" outlineLevel="0" collapsed="false">
      <c r="A103" s="0" t="n">
        <v>150</v>
      </c>
      <c r="B103" s="0" t="n">
        <v>3532961.21753939</v>
      </c>
      <c r="C103" s="0" t="n">
        <v>2220160.57794169</v>
      </c>
      <c r="D103" s="0" t="n">
        <v>876817.222435152</v>
      </c>
      <c r="E103" s="0" t="n">
        <v>287684.181321745</v>
      </c>
      <c r="F103" s="0" t="n">
        <v>0</v>
      </c>
      <c r="G103" s="0" t="n">
        <v>12336.2763701619</v>
      </c>
      <c r="H103" s="0" t="n">
        <v>84062.6270348501</v>
      </c>
      <c r="I103" s="0" t="n">
        <v>36035.9187900785</v>
      </c>
      <c r="J103" s="0" t="n">
        <v>13759.8383268155</v>
      </c>
    </row>
    <row r="104" customFormat="false" ht="12.8" hidden="false" customHeight="false" outlineLevel="0" collapsed="false">
      <c r="A104" s="0" t="n">
        <v>151</v>
      </c>
      <c r="B104" s="0" t="n">
        <v>3547149.50042976</v>
      </c>
      <c r="C104" s="0" t="n">
        <v>2240203.80919908</v>
      </c>
      <c r="D104" s="0" t="n">
        <v>895287.601618815</v>
      </c>
      <c r="E104" s="0" t="n">
        <v>288188.86087385</v>
      </c>
      <c r="F104" s="0" t="n">
        <v>0</v>
      </c>
      <c r="G104" s="0" t="n">
        <v>9157.26720591944</v>
      </c>
      <c r="H104" s="0" t="n">
        <v>88409.8439238941</v>
      </c>
      <c r="I104" s="0" t="n">
        <v>24779.9394622996</v>
      </c>
      <c r="J104" s="0" t="n">
        <v>13501.0435470807</v>
      </c>
    </row>
    <row r="105" customFormat="false" ht="12.8" hidden="false" customHeight="false" outlineLevel="0" collapsed="false">
      <c r="A105" s="0" t="n">
        <v>152</v>
      </c>
      <c r="B105" s="0" t="n">
        <v>3509524.94647659</v>
      </c>
      <c r="C105" s="0" t="n">
        <v>2160828.25773344</v>
      </c>
      <c r="D105" s="0" t="n">
        <v>933254.816245917</v>
      </c>
      <c r="E105" s="0" t="n">
        <v>289291.625414009</v>
      </c>
      <c r="F105" s="0" t="n">
        <v>0</v>
      </c>
      <c r="G105" s="0" t="n">
        <v>10912.0868521929</v>
      </c>
      <c r="H105" s="0" t="n">
        <v>80411.0636890547</v>
      </c>
      <c r="I105" s="0" t="n">
        <v>34091.5703910438</v>
      </c>
      <c r="J105" s="0" t="n">
        <v>9750.29287688232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216</v>
      </c>
      <c r="B1" s="0" t="s">
        <v>233</v>
      </c>
      <c r="C1" s="0" t="s">
        <v>234</v>
      </c>
      <c r="D1" s="0" t="s">
        <v>235</v>
      </c>
      <c r="E1" s="0" t="s">
        <v>236</v>
      </c>
      <c r="F1" s="0" t="s">
        <v>237</v>
      </c>
      <c r="G1" s="0" t="s">
        <v>238</v>
      </c>
      <c r="H1" s="0" t="s">
        <v>239</v>
      </c>
      <c r="I1" s="0" t="s">
        <v>240</v>
      </c>
      <c r="J1" s="0" t="s">
        <v>241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3829657.04819661</v>
      </c>
      <c r="C22" s="0" t="n">
        <v>1463842.0953235</v>
      </c>
      <c r="D22" s="0" t="n">
        <v>1354670.80616431</v>
      </c>
      <c r="E22" s="0" t="n">
        <v>285589.272102231</v>
      </c>
      <c r="F22" s="0" t="n">
        <v>632410.869171035</v>
      </c>
      <c r="G22" s="0" t="n">
        <v>6755.81107102849</v>
      </c>
      <c r="H22" s="0" t="n">
        <v>40436.2568794432</v>
      </c>
      <c r="I22" s="0" t="n">
        <v>39655.4753988891</v>
      </c>
      <c r="J22" s="0" t="n">
        <v>5611.18121263208</v>
      </c>
    </row>
    <row r="23" customFormat="false" ht="12.8" hidden="false" customHeight="false" outlineLevel="0" collapsed="false">
      <c r="A23" s="0" t="n">
        <v>70</v>
      </c>
      <c r="B23" s="0" t="n">
        <v>3293563.01684253</v>
      </c>
      <c r="C23" s="0" t="n">
        <v>1665747.37847634</v>
      </c>
      <c r="D23" s="0" t="n">
        <v>1209282.96766218</v>
      </c>
      <c r="E23" s="0" t="n">
        <v>304687.208139261</v>
      </c>
      <c r="F23" s="0" t="n">
        <v>0</v>
      </c>
      <c r="G23" s="0" t="n">
        <v>9058.26954497593</v>
      </c>
      <c r="H23" s="0" t="n">
        <v>50467.1818766067</v>
      </c>
      <c r="I23" s="0" t="n">
        <v>47284.9605712046</v>
      </c>
      <c r="J23" s="0" t="n">
        <v>6417.50510863915</v>
      </c>
    </row>
    <row r="24" customFormat="false" ht="12.8" hidden="false" customHeight="false" outlineLevel="0" collapsed="false">
      <c r="A24" s="0" t="n">
        <v>71</v>
      </c>
      <c r="B24" s="0" t="n">
        <v>3322062.62000074</v>
      </c>
      <c r="C24" s="0" t="n">
        <v>1776888.74178523</v>
      </c>
      <c r="D24" s="0" t="n">
        <v>1126152.28210184</v>
      </c>
      <c r="E24" s="0" t="n">
        <v>310748.273076653</v>
      </c>
      <c r="F24" s="0" t="n">
        <v>0</v>
      </c>
      <c r="G24" s="0" t="n">
        <v>4828.19416346386</v>
      </c>
      <c r="H24" s="0" t="n">
        <v>58413.751080201</v>
      </c>
      <c r="I24" s="0" t="n">
        <v>37134.2148087056</v>
      </c>
      <c r="J24" s="0" t="n">
        <v>7273.85449134231</v>
      </c>
    </row>
    <row r="25" customFormat="false" ht="12.8" hidden="false" customHeight="false" outlineLevel="0" collapsed="false">
      <c r="A25" s="0" t="n">
        <v>72</v>
      </c>
      <c r="B25" s="0" t="n">
        <v>3325389.96319955</v>
      </c>
      <c r="C25" s="0" t="n">
        <v>1791420.53807176</v>
      </c>
      <c r="D25" s="0" t="n">
        <v>1124223.2943774</v>
      </c>
      <c r="E25" s="0" t="n">
        <v>305301.36949969</v>
      </c>
      <c r="F25" s="0" t="n">
        <v>0</v>
      </c>
      <c r="G25" s="0" t="n">
        <v>6662.27863714463</v>
      </c>
      <c r="H25" s="0" t="n">
        <v>63844.7293812322</v>
      </c>
      <c r="I25" s="0" t="n">
        <v>26214.2945740947</v>
      </c>
      <c r="J25" s="0" t="n">
        <v>7862.85701736566</v>
      </c>
    </row>
    <row r="26" customFormat="false" ht="12.8" hidden="false" customHeight="false" outlineLevel="0" collapsed="false">
      <c r="A26" s="0" t="n">
        <v>73</v>
      </c>
      <c r="B26" s="0" t="n">
        <v>3872589.3562618</v>
      </c>
      <c r="C26" s="0" t="n">
        <v>1692271.923404</v>
      </c>
      <c r="D26" s="0" t="n">
        <v>1093615.92844455</v>
      </c>
      <c r="E26" s="0" t="n">
        <v>299747.003836469</v>
      </c>
      <c r="F26" s="0" t="n">
        <v>681700.194714841</v>
      </c>
      <c r="G26" s="0" t="n">
        <v>6280.14857047801</v>
      </c>
      <c r="H26" s="0" t="n">
        <v>56423.8671826897</v>
      </c>
      <c r="I26" s="0" t="n">
        <v>34420.900195057</v>
      </c>
      <c r="J26" s="0" t="n">
        <v>7811.51765297377</v>
      </c>
    </row>
    <row r="27" customFormat="false" ht="12.8" hidden="false" customHeight="false" outlineLevel="0" collapsed="false">
      <c r="A27" s="0" t="n">
        <v>74</v>
      </c>
      <c r="B27" s="0" t="n">
        <v>3253419.31892291</v>
      </c>
      <c r="C27" s="0" t="n">
        <v>1785102.07860401</v>
      </c>
      <c r="D27" s="0" t="n">
        <v>1045340.8296236</v>
      </c>
      <c r="E27" s="0" t="n">
        <v>303107.361376009</v>
      </c>
      <c r="F27" s="0" t="n">
        <v>0</v>
      </c>
      <c r="G27" s="0" t="n">
        <v>9244.67369436218</v>
      </c>
      <c r="H27" s="0" t="n">
        <v>63303.6499876509</v>
      </c>
      <c r="I27" s="0" t="n">
        <v>39645.8654046113</v>
      </c>
      <c r="J27" s="0" t="n">
        <v>7605.12529610084</v>
      </c>
    </row>
    <row r="28" customFormat="false" ht="12.8" hidden="false" customHeight="false" outlineLevel="0" collapsed="false">
      <c r="A28" s="0" t="n">
        <v>75</v>
      </c>
      <c r="B28" s="0" t="n">
        <v>3303763.99390805</v>
      </c>
      <c r="C28" s="0" t="n">
        <v>1738932.35272246</v>
      </c>
      <c r="D28" s="0" t="n">
        <v>1124569.92804888</v>
      </c>
      <c r="E28" s="0" t="n">
        <v>310971.000873401</v>
      </c>
      <c r="F28" s="0" t="n">
        <v>0</v>
      </c>
      <c r="G28" s="0" t="n">
        <v>8353.29941767241</v>
      </c>
      <c r="H28" s="0" t="n">
        <v>74098.6421049326</v>
      </c>
      <c r="I28" s="0" t="n">
        <v>38868.2021194127</v>
      </c>
      <c r="J28" s="0" t="n">
        <v>7778.73735403089</v>
      </c>
    </row>
    <row r="29" customFormat="false" ht="12.8" hidden="false" customHeight="false" outlineLevel="0" collapsed="false">
      <c r="A29" s="0" t="n">
        <v>76</v>
      </c>
      <c r="B29" s="0" t="n">
        <v>3357887.44052544</v>
      </c>
      <c r="C29" s="0" t="n">
        <v>1817084.41796187</v>
      </c>
      <c r="D29" s="0" t="n">
        <v>1102639.74679259</v>
      </c>
      <c r="E29" s="0" t="n">
        <v>315260.793489964</v>
      </c>
      <c r="F29" s="0" t="n">
        <v>0</v>
      </c>
      <c r="G29" s="0" t="n">
        <v>6755.01021885807</v>
      </c>
      <c r="H29" s="0" t="n">
        <v>56816.0225452278</v>
      </c>
      <c r="I29" s="0" t="n">
        <v>49709.9299246567</v>
      </c>
      <c r="J29" s="0" t="n">
        <v>9424.7513053253</v>
      </c>
    </row>
    <row r="30" customFormat="false" ht="12.8" hidden="false" customHeight="false" outlineLevel="0" collapsed="false">
      <c r="A30" s="0" t="n">
        <v>77</v>
      </c>
      <c r="B30" s="0" t="n">
        <v>4173921.90369757</v>
      </c>
      <c r="C30" s="0" t="n">
        <v>1830260.42932586</v>
      </c>
      <c r="D30" s="0" t="n">
        <v>1168660.19073651</v>
      </c>
      <c r="E30" s="0" t="n">
        <v>319354.878225193</v>
      </c>
      <c r="F30" s="0" t="n">
        <v>742160.475169334</v>
      </c>
      <c r="G30" s="0" t="n">
        <v>6495.86976091616</v>
      </c>
      <c r="H30" s="0" t="n">
        <v>56792.2618291525</v>
      </c>
      <c r="I30" s="0" t="n">
        <v>41822.5682124254</v>
      </c>
      <c r="J30" s="0" t="n">
        <v>8217.69158630617</v>
      </c>
    </row>
    <row r="31" customFormat="false" ht="12.8" hidden="false" customHeight="false" outlineLevel="0" collapsed="false">
      <c r="A31" s="0" t="n">
        <v>78</v>
      </c>
      <c r="B31" s="0" t="n">
        <v>3549418.19632684</v>
      </c>
      <c r="C31" s="0" t="n">
        <v>1959839.48267384</v>
      </c>
      <c r="D31" s="0" t="n">
        <v>1123984.03335184</v>
      </c>
      <c r="E31" s="0" t="n">
        <v>321062.789920882</v>
      </c>
      <c r="F31" s="0" t="n">
        <v>0</v>
      </c>
      <c r="G31" s="0" t="n">
        <v>8920.92762961132</v>
      </c>
      <c r="H31" s="0" t="n">
        <v>79298.0451117426</v>
      </c>
      <c r="I31" s="0" t="n">
        <v>46457.6146872579</v>
      </c>
      <c r="J31" s="0" t="n">
        <v>9649.49865066652</v>
      </c>
    </row>
    <row r="32" customFormat="false" ht="12.8" hidden="false" customHeight="false" outlineLevel="0" collapsed="false">
      <c r="A32" s="0" t="n">
        <v>79</v>
      </c>
      <c r="B32" s="0" t="n">
        <v>3537114.19006494</v>
      </c>
      <c r="C32" s="0" t="n">
        <v>1877364.34045557</v>
      </c>
      <c r="D32" s="0" t="n">
        <v>1214522.53488011</v>
      </c>
      <c r="E32" s="0" t="n">
        <v>323576.352117111</v>
      </c>
      <c r="F32" s="0" t="n">
        <v>0</v>
      </c>
      <c r="G32" s="0" t="n">
        <v>8415.26464100057</v>
      </c>
      <c r="H32" s="0" t="n">
        <v>55616.7656029149</v>
      </c>
      <c r="I32" s="0" t="n">
        <v>50911.8597337143</v>
      </c>
      <c r="J32" s="0" t="n">
        <v>9163.47916247729</v>
      </c>
    </row>
    <row r="33" customFormat="false" ht="12.8" hidden="false" customHeight="false" outlineLevel="0" collapsed="false">
      <c r="A33" s="0" t="n">
        <v>80</v>
      </c>
      <c r="B33" s="0" t="n">
        <v>3603971.81085749</v>
      </c>
      <c r="C33" s="0" t="n">
        <v>1959346.22024427</v>
      </c>
      <c r="D33" s="0" t="n">
        <v>1192499.08997317</v>
      </c>
      <c r="E33" s="0" t="n">
        <v>329777.734872236</v>
      </c>
      <c r="F33" s="0" t="n">
        <v>0</v>
      </c>
      <c r="G33" s="0" t="n">
        <v>7265.8721205743</v>
      </c>
      <c r="H33" s="0" t="n">
        <v>71130.8103839429</v>
      </c>
      <c r="I33" s="0" t="n">
        <v>35234.8498727754</v>
      </c>
      <c r="J33" s="0" t="n">
        <v>11201.3077518255</v>
      </c>
    </row>
    <row r="34" customFormat="false" ht="12.8" hidden="false" customHeight="false" outlineLevel="0" collapsed="false">
      <c r="A34" s="0" t="n">
        <v>81</v>
      </c>
      <c r="B34" s="0" t="n">
        <v>4386444.67853788</v>
      </c>
      <c r="C34" s="0" t="n">
        <v>1991310.04079378</v>
      </c>
      <c r="D34" s="0" t="n">
        <v>1144090.83565719</v>
      </c>
      <c r="E34" s="0" t="n">
        <v>329351.588829311</v>
      </c>
      <c r="F34" s="0" t="n">
        <v>772620.566332065</v>
      </c>
      <c r="G34" s="0" t="n">
        <v>9229.596496943</v>
      </c>
      <c r="H34" s="0" t="n">
        <v>86822.2435851975</v>
      </c>
      <c r="I34" s="0" t="n">
        <v>44960.2683473512</v>
      </c>
      <c r="J34" s="0" t="n">
        <v>11125.9340819848</v>
      </c>
    </row>
    <row r="35" customFormat="false" ht="12.8" hidden="false" customHeight="false" outlineLevel="0" collapsed="false">
      <c r="A35" s="0" t="n">
        <v>82</v>
      </c>
      <c r="B35" s="0" t="n">
        <v>3616491.16061296</v>
      </c>
      <c r="C35" s="0" t="n">
        <v>1979502.75908971</v>
      </c>
      <c r="D35" s="0" t="n">
        <v>1162966.82782238</v>
      </c>
      <c r="E35" s="0" t="n">
        <v>330878.371689119</v>
      </c>
      <c r="F35" s="0" t="n">
        <v>0</v>
      </c>
      <c r="G35" s="0" t="n">
        <v>10502.3615878744</v>
      </c>
      <c r="H35" s="0" t="n">
        <v>72947.4583086432</v>
      </c>
      <c r="I35" s="0" t="n">
        <v>51352.5757295176</v>
      </c>
      <c r="J35" s="0" t="n">
        <v>10416.186848317</v>
      </c>
    </row>
    <row r="36" customFormat="false" ht="12.8" hidden="false" customHeight="false" outlineLevel="0" collapsed="false">
      <c r="A36" s="0" t="n">
        <v>83</v>
      </c>
      <c r="B36" s="0" t="n">
        <v>3607544.53713976</v>
      </c>
      <c r="C36" s="0" t="n">
        <v>2039129.47648213</v>
      </c>
      <c r="D36" s="0" t="n">
        <v>1093201.26050426</v>
      </c>
      <c r="E36" s="0" t="n">
        <v>331297.501072765</v>
      </c>
      <c r="F36" s="0" t="n">
        <v>0</v>
      </c>
      <c r="G36" s="0" t="n">
        <v>9672.84998740613</v>
      </c>
      <c r="H36" s="0" t="n">
        <v>77471.2955146313</v>
      </c>
      <c r="I36" s="0" t="n">
        <v>51293.6171354894</v>
      </c>
      <c r="J36" s="0" t="n">
        <v>8107.41843407169</v>
      </c>
    </row>
    <row r="37" customFormat="false" ht="12.8" hidden="false" customHeight="false" outlineLevel="0" collapsed="false">
      <c r="A37" s="0" t="n">
        <v>84</v>
      </c>
      <c r="B37" s="0" t="n">
        <v>3619559.13996012</v>
      </c>
      <c r="C37" s="0" t="n">
        <v>2058873.49768951</v>
      </c>
      <c r="D37" s="0" t="n">
        <v>1087164.08523874</v>
      </c>
      <c r="E37" s="0" t="n">
        <v>331557.582813474</v>
      </c>
      <c r="F37" s="0" t="n">
        <v>0</v>
      </c>
      <c r="G37" s="0" t="n">
        <v>6145.37944906143</v>
      </c>
      <c r="H37" s="0" t="n">
        <v>93266.7718911261</v>
      </c>
      <c r="I37" s="0" t="n">
        <v>31229.6013487561</v>
      </c>
      <c r="J37" s="0" t="n">
        <v>12645.1884864209</v>
      </c>
    </row>
    <row r="38" customFormat="false" ht="12.8" hidden="false" customHeight="false" outlineLevel="0" collapsed="false">
      <c r="A38" s="0" t="n">
        <v>85</v>
      </c>
      <c r="B38" s="0" t="n">
        <v>4371298.55675838</v>
      </c>
      <c r="C38" s="0" t="n">
        <v>1988689.37302047</v>
      </c>
      <c r="D38" s="0" t="n">
        <v>1138113.36528262</v>
      </c>
      <c r="E38" s="0" t="n">
        <v>334034.298119233</v>
      </c>
      <c r="F38" s="0" t="n">
        <v>770849.698783763</v>
      </c>
      <c r="G38" s="0" t="n">
        <v>9819.53676329835</v>
      </c>
      <c r="H38" s="0" t="n">
        <v>77871.9781287934</v>
      </c>
      <c r="I38" s="0" t="n">
        <v>44228.2571986454</v>
      </c>
      <c r="J38" s="0" t="n">
        <v>10736.7399184947</v>
      </c>
    </row>
    <row r="39" customFormat="false" ht="12.8" hidden="false" customHeight="false" outlineLevel="0" collapsed="false">
      <c r="A39" s="0" t="n">
        <v>86</v>
      </c>
      <c r="B39" s="0" t="n">
        <v>3704302.7940716</v>
      </c>
      <c r="C39" s="0" t="n">
        <v>2064820.54347836</v>
      </c>
      <c r="D39" s="0" t="n">
        <v>1156230.16999698</v>
      </c>
      <c r="E39" s="0" t="n">
        <v>336266.830257672</v>
      </c>
      <c r="F39" s="0" t="n">
        <v>0</v>
      </c>
      <c r="G39" s="0" t="n">
        <v>12438.613727777</v>
      </c>
      <c r="H39" s="0" t="n">
        <v>65106.6854850831</v>
      </c>
      <c r="I39" s="0" t="n">
        <v>62882.0895862236</v>
      </c>
      <c r="J39" s="0" t="n">
        <v>9044.80670015411</v>
      </c>
    </row>
    <row r="40" customFormat="false" ht="12.8" hidden="false" customHeight="false" outlineLevel="0" collapsed="false">
      <c r="A40" s="0" t="n">
        <v>87</v>
      </c>
      <c r="B40" s="0" t="n">
        <v>3645141.30298721</v>
      </c>
      <c r="C40" s="0" t="n">
        <v>2047239.85933142</v>
      </c>
      <c r="D40" s="0" t="n">
        <v>1120331.45239269</v>
      </c>
      <c r="E40" s="0" t="n">
        <v>335021.477242626</v>
      </c>
      <c r="F40" s="0" t="n">
        <v>0</v>
      </c>
      <c r="G40" s="0" t="n">
        <v>9987.80617166189</v>
      </c>
      <c r="H40" s="0" t="n">
        <v>60161.0143083287</v>
      </c>
      <c r="I40" s="0" t="n">
        <v>66812.3829716928</v>
      </c>
      <c r="J40" s="0" t="n">
        <v>8082.20472124131</v>
      </c>
    </row>
    <row r="41" customFormat="false" ht="12.8" hidden="false" customHeight="false" outlineLevel="0" collapsed="false">
      <c r="A41" s="0" t="n">
        <v>88</v>
      </c>
      <c r="B41" s="0" t="n">
        <v>3641081.38449664</v>
      </c>
      <c r="C41" s="0" t="n">
        <v>2097237.17208282</v>
      </c>
      <c r="D41" s="0" t="n">
        <v>1061738.61531719</v>
      </c>
      <c r="E41" s="0" t="n">
        <v>334616.618920587</v>
      </c>
      <c r="F41" s="0" t="n">
        <v>0</v>
      </c>
      <c r="G41" s="0" t="n">
        <v>9765.95696147559</v>
      </c>
      <c r="H41" s="0" t="n">
        <v>75239.8433161332</v>
      </c>
      <c r="I41" s="0" t="n">
        <v>57713.2961901686</v>
      </c>
      <c r="J41" s="0" t="n">
        <v>9620.95148916373</v>
      </c>
    </row>
    <row r="42" customFormat="false" ht="12.8" hidden="false" customHeight="false" outlineLevel="0" collapsed="false">
      <c r="A42" s="0" t="n">
        <v>89</v>
      </c>
      <c r="B42" s="0" t="n">
        <v>4401078.17527113</v>
      </c>
      <c r="C42" s="0" t="n">
        <v>2138751.83408857</v>
      </c>
      <c r="D42" s="0" t="n">
        <v>1008502.03782614</v>
      </c>
      <c r="E42" s="0" t="n">
        <v>336266.435785701</v>
      </c>
      <c r="F42" s="0" t="n">
        <v>769022.450326419</v>
      </c>
      <c r="G42" s="0" t="n">
        <v>10695.0353106858</v>
      </c>
      <c r="H42" s="0" t="n">
        <v>81103.1100858221</v>
      </c>
      <c r="I42" s="0" t="n">
        <v>52163.8234163001</v>
      </c>
      <c r="J42" s="0" t="n">
        <v>11661.5556082169</v>
      </c>
    </row>
    <row r="43" customFormat="false" ht="12.8" hidden="false" customHeight="false" outlineLevel="0" collapsed="false">
      <c r="A43" s="0" t="n">
        <v>90</v>
      </c>
      <c r="B43" s="0" t="n">
        <v>3755766.62891494</v>
      </c>
      <c r="C43" s="0" t="n">
        <v>2182184.82576656</v>
      </c>
      <c r="D43" s="0" t="n">
        <v>1089138.32092712</v>
      </c>
      <c r="E43" s="0" t="n">
        <v>337850.989794429</v>
      </c>
      <c r="F43" s="0" t="n">
        <v>0</v>
      </c>
      <c r="G43" s="0" t="n">
        <v>8646.91507984755</v>
      </c>
      <c r="H43" s="0" t="n">
        <v>82513.8467444172</v>
      </c>
      <c r="I43" s="0" t="n">
        <v>50547.2597828793</v>
      </c>
      <c r="J43" s="0" t="n">
        <v>11020.2831364184</v>
      </c>
    </row>
    <row r="44" customFormat="false" ht="12.8" hidden="false" customHeight="false" outlineLevel="0" collapsed="false">
      <c r="A44" s="0" t="n">
        <v>91</v>
      </c>
      <c r="B44" s="0" t="n">
        <v>3686629.58050898</v>
      </c>
      <c r="C44" s="0" t="n">
        <v>2205972.80921515</v>
      </c>
      <c r="D44" s="0" t="n">
        <v>1011788.45485668</v>
      </c>
      <c r="E44" s="0" t="n">
        <v>338418.461104285</v>
      </c>
      <c r="F44" s="0" t="n">
        <v>0</v>
      </c>
      <c r="G44" s="0" t="n">
        <v>9604.58514570325</v>
      </c>
      <c r="H44" s="0" t="n">
        <v>87919.2086305417</v>
      </c>
      <c r="I44" s="0" t="n">
        <v>28139.0909198538</v>
      </c>
      <c r="J44" s="0" t="n">
        <v>10938.3944847965</v>
      </c>
    </row>
    <row r="45" customFormat="false" ht="12.8" hidden="false" customHeight="false" outlineLevel="0" collapsed="false">
      <c r="A45" s="0" t="n">
        <v>92</v>
      </c>
      <c r="B45" s="0" t="n">
        <v>3692005.77166464</v>
      </c>
      <c r="C45" s="0" t="n">
        <v>2219624.84729958</v>
      </c>
      <c r="D45" s="0" t="n">
        <v>1001793.55685354</v>
      </c>
      <c r="E45" s="0" t="n">
        <v>339740.328607469</v>
      </c>
      <c r="F45" s="0" t="n">
        <v>0</v>
      </c>
      <c r="G45" s="0" t="n">
        <v>7980.58152496334</v>
      </c>
      <c r="H45" s="0" t="n">
        <v>82956.8868141549</v>
      </c>
      <c r="I45" s="0" t="n">
        <v>33634.0880386049</v>
      </c>
      <c r="J45" s="0" t="n">
        <v>10978.9049205088</v>
      </c>
    </row>
    <row r="46" customFormat="false" ht="12.8" hidden="false" customHeight="false" outlineLevel="0" collapsed="false">
      <c r="A46" s="0" t="n">
        <v>93</v>
      </c>
      <c r="B46" s="0" t="n">
        <v>4507500.04375781</v>
      </c>
      <c r="C46" s="0" t="n">
        <v>2176360.372588</v>
      </c>
      <c r="D46" s="0" t="n">
        <v>1048380.19784522</v>
      </c>
      <c r="E46" s="0" t="n">
        <v>342325.835849777</v>
      </c>
      <c r="F46" s="0" t="n">
        <v>798264.927339979</v>
      </c>
      <c r="G46" s="0" t="n">
        <v>6368.10471499835</v>
      </c>
      <c r="H46" s="0" t="n">
        <v>81576.9560393563</v>
      </c>
      <c r="I46" s="0" t="n">
        <v>49568.2644130972</v>
      </c>
      <c r="J46" s="0" t="n">
        <v>12187.8291933489</v>
      </c>
    </row>
    <row r="47" customFormat="false" ht="12.8" hidden="false" customHeight="false" outlineLevel="0" collapsed="false">
      <c r="A47" s="0" t="n">
        <v>94</v>
      </c>
      <c r="B47" s="0" t="n">
        <v>3735001.21299169</v>
      </c>
      <c r="C47" s="0" t="n">
        <v>2182518.53532203</v>
      </c>
      <c r="D47" s="0" t="n">
        <v>1060446.87344103</v>
      </c>
      <c r="E47" s="0" t="n">
        <v>344079.977892253</v>
      </c>
      <c r="F47" s="0" t="n">
        <v>0</v>
      </c>
      <c r="G47" s="0" t="n">
        <v>7196.06844732655</v>
      </c>
      <c r="H47" s="0" t="n">
        <v>90581.2025085269</v>
      </c>
      <c r="I47" s="0" t="n">
        <v>41363.19935761</v>
      </c>
      <c r="J47" s="0" t="n">
        <v>12334.164126794</v>
      </c>
    </row>
    <row r="48" customFormat="false" ht="12.8" hidden="false" customHeight="false" outlineLevel="0" collapsed="false">
      <c r="A48" s="0" t="n">
        <v>95</v>
      </c>
      <c r="B48" s="0" t="n">
        <v>3687665.56379852</v>
      </c>
      <c r="C48" s="0" t="n">
        <v>2240229.4028085</v>
      </c>
      <c r="D48" s="0" t="n">
        <v>965734.121863342</v>
      </c>
      <c r="E48" s="0" t="n">
        <v>340799.897654944</v>
      </c>
      <c r="F48" s="0" t="n">
        <v>0</v>
      </c>
      <c r="G48" s="0" t="n">
        <v>12361.2882117513</v>
      </c>
      <c r="H48" s="0" t="n">
        <v>90770.6254145837</v>
      </c>
      <c r="I48" s="0" t="n">
        <v>32694.0432244552</v>
      </c>
      <c r="J48" s="0" t="n">
        <v>11386.9602155364</v>
      </c>
    </row>
    <row r="49" customFormat="false" ht="12.8" hidden="false" customHeight="false" outlineLevel="0" collapsed="false">
      <c r="A49" s="0" t="n">
        <v>96</v>
      </c>
      <c r="B49" s="0" t="n">
        <v>3696503.1718884</v>
      </c>
      <c r="C49" s="0" t="n">
        <v>2213850.33684233</v>
      </c>
      <c r="D49" s="0" t="n">
        <v>1026621.66500368</v>
      </c>
      <c r="E49" s="0" t="n">
        <v>336253.536245816</v>
      </c>
      <c r="F49" s="0" t="n">
        <v>0</v>
      </c>
      <c r="G49" s="0" t="n">
        <v>11340.3474651769</v>
      </c>
      <c r="H49" s="0" t="n">
        <v>66150.9131311359</v>
      </c>
      <c r="I49" s="0" t="n">
        <v>35602.3166574715</v>
      </c>
      <c r="J49" s="0" t="n">
        <v>10215.3460081091</v>
      </c>
    </row>
    <row r="50" customFormat="false" ht="12.8" hidden="false" customHeight="false" outlineLevel="0" collapsed="false">
      <c r="A50" s="0" t="n">
        <v>97</v>
      </c>
      <c r="B50" s="0" t="n">
        <v>4458805.47366419</v>
      </c>
      <c r="C50" s="0" t="n">
        <v>2203667.30389407</v>
      </c>
      <c r="D50" s="0" t="n">
        <v>1015461.53286634</v>
      </c>
      <c r="E50" s="0" t="n">
        <v>333674.383004338</v>
      </c>
      <c r="F50" s="0" t="n">
        <v>792973.843338421</v>
      </c>
      <c r="G50" s="0" t="n">
        <v>6046.18364914922</v>
      </c>
      <c r="H50" s="0" t="n">
        <v>70724.5740603029</v>
      </c>
      <c r="I50" s="0" t="n">
        <v>34374.4838210971</v>
      </c>
      <c r="J50" s="0" t="n">
        <v>10361.7943234993</v>
      </c>
    </row>
    <row r="51" customFormat="false" ht="12.8" hidden="false" customHeight="false" outlineLevel="0" collapsed="false">
      <c r="A51" s="0" t="n">
        <v>98</v>
      </c>
      <c r="B51" s="0" t="n">
        <v>3668521.45752979</v>
      </c>
      <c r="C51" s="0" t="n">
        <v>2229081.64558776</v>
      </c>
      <c r="D51" s="0" t="n">
        <v>975803.336807931</v>
      </c>
      <c r="E51" s="0" t="n">
        <v>332004.689122253</v>
      </c>
      <c r="F51" s="0" t="n">
        <v>0</v>
      </c>
      <c r="G51" s="0" t="n">
        <v>7577.31325206203</v>
      </c>
      <c r="H51" s="0" t="n">
        <v>72842.9706864147</v>
      </c>
      <c r="I51" s="0" t="n">
        <v>44561.8978631103</v>
      </c>
      <c r="J51" s="0" t="n">
        <v>10383.6350847114</v>
      </c>
    </row>
    <row r="52" customFormat="false" ht="12.8" hidden="false" customHeight="false" outlineLevel="0" collapsed="false">
      <c r="A52" s="0" t="n">
        <v>99</v>
      </c>
      <c r="B52" s="0" t="n">
        <v>3675245.2968682</v>
      </c>
      <c r="C52" s="0" t="n">
        <v>2250535.5797575</v>
      </c>
      <c r="D52" s="0" t="n">
        <v>947965.691147733</v>
      </c>
      <c r="E52" s="0" t="n">
        <v>331197.52366399</v>
      </c>
      <c r="F52" s="0" t="n">
        <v>0</v>
      </c>
      <c r="G52" s="0" t="n">
        <v>10237.8739582298</v>
      </c>
      <c r="H52" s="0" t="n">
        <v>87442.7540394459</v>
      </c>
      <c r="I52" s="0" t="n">
        <v>39301.3927161565</v>
      </c>
      <c r="J52" s="0" t="n">
        <v>13533.7746572164</v>
      </c>
    </row>
    <row r="53" customFormat="false" ht="12.8" hidden="false" customHeight="false" outlineLevel="0" collapsed="false">
      <c r="A53" s="0" t="n">
        <v>100</v>
      </c>
      <c r="B53" s="0" t="n">
        <v>3636321.20096958</v>
      </c>
      <c r="C53" s="0" t="n">
        <v>2184381.15172849</v>
      </c>
      <c r="D53" s="0" t="n">
        <v>989714.497911538</v>
      </c>
      <c r="E53" s="0" t="n">
        <v>331695.043047178</v>
      </c>
      <c r="F53" s="0" t="n">
        <v>0</v>
      </c>
      <c r="G53" s="0" t="n">
        <v>11494.9622504206</v>
      </c>
      <c r="H53" s="0" t="n">
        <v>75859.9519456371</v>
      </c>
      <c r="I53" s="0" t="n">
        <v>35499.1027863394</v>
      </c>
      <c r="J53" s="0" t="n">
        <v>10549.4232999746</v>
      </c>
    </row>
    <row r="54" customFormat="false" ht="12.8" hidden="false" customHeight="false" outlineLevel="0" collapsed="false">
      <c r="A54" s="0" t="n">
        <v>101</v>
      </c>
      <c r="B54" s="0" t="n">
        <v>4459417.88907369</v>
      </c>
      <c r="C54" s="0" t="n">
        <v>2120222.19862299</v>
      </c>
      <c r="D54" s="0" t="n">
        <v>1052271.71471548</v>
      </c>
      <c r="E54" s="0" t="n">
        <v>331035.599871898</v>
      </c>
      <c r="F54" s="0" t="n">
        <v>798399.744008885</v>
      </c>
      <c r="G54" s="0" t="n">
        <v>8831.38078326971</v>
      </c>
      <c r="H54" s="0" t="n">
        <v>88652.941384757</v>
      </c>
      <c r="I54" s="0" t="n">
        <v>55193.0475416172</v>
      </c>
      <c r="J54" s="0" t="n">
        <v>10818.6587803618</v>
      </c>
    </row>
    <row r="55" customFormat="false" ht="12.8" hidden="false" customHeight="false" outlineLevel="0" collapsed="false">
      <c r="A55" s="0" t="n">
        <v>102</v>
      </c>
      <c r="B55" s="0" t="n">
        <v>3626692.04847551</v>
      </c>
      <c r="C55" s="0" t="n">
        <v>2071375.309653</v>
      </c>
      <c r="D55" s="0" t="n">
        <v>1058225.16006836</v>
      </c>
      <c r="E55" s="0" t="n">
        <v>330577.245962487</v>
      </c>
      <c r="F55" s="0" t="n">
        <v>0</v>
      </c>
      <c r="G55" s="0" t="n">
        <v>13028.8273759518</v>
      </c>
      <c r="H55" s="0" t="n">
        <v>100768.724552712</v>
      </c>
      <c r="I55" s="0" t="n">
        <v>41955.8312293589</v>
      </c>
      <c r="J55" s="0" t="n">
        <v>13729.1287397469</v>
      </c>
    </row>
    <row r="56" customFormat="false" ht="12.8" hidden="false" customHeight="false" outlineLevel="0" collapsed="false">
      <c r="A56" s="0" t="n">
        <v>103</v>
      </c>
      <c r="B56" s="0" t="n">
        <v>3666199.19753556</v>
      </c>
      <c r="C56" s="0" t="n">
        <v>2172304.04652096</v>
      </c>
      <c r="D56" s="0" t="n">
        <v>991773.915605356</v>
      </c>
      <c r="E56" s="0" t="n">
        <v>331057.423225777</v>
      </c>
      <c r="F56" s="0" t="n">
        <v>0</v>
      </c>
      <c r="G56" s="0" t="n">
        <v>10980.4830836435</v>
      </c>
      <c r="H56" s="0" t="n">
        <v>104532.109807519</v>
      </c>
      <c r="I56" s="0" t="n">
        <v>46501.7514498332</v>
      </c>
      <c r="J56" s="0" t="n">
        <v>13033.3419674357</v>
      </c>
    </row>
    <row r="57" customFormat="false" ht="12.8" hidden="false" customHeight="false" outlineLevel="0" collapsed="false">
      <c r="A57" s="0" t="n">
        <v>104</v>
      </c>
      <c r="B57" s="0" t="n">
        <v>3600528.57778682</v>
      </c>
      <c r="C57" s="0" t="n">
        <v>2226801.24917143</v>
      </c>
      <c r="D57" s="0" t="n">
        <v>923426.801686615</v>
      </c>
      <c r="E57" s="0" t="n">
        <v>326865.60104542</v>
      </c>
      <c r="F57" s="0" t="n">
        <v>0</v>
      </c>
      <c r="G57" s="0" t="n">
        <v>8770.8666844631</v>
      </c>
      <c r="H57" s="0" t="n">
        <v>70744.4711532116</v>
      </c>
      <c r="I57" s="0" t="n">
        <v>36943.3627804557</v>
      </c>
      <c r="J57" s="0" t="n">
        <v>11834.2152843766</v>
      </c>
    </row>
    <row r="58" customFormat="false" ht="12.8" hidden="false" customHeight="false" outlineLevel="0" collapsed="false">
      <c r="A58" s="0" t="n">
        <v>105</v>
      </c>
      <c r="B58" s="0" t="n">
        <v>4356212.87061549</v>
      </c>
      <c r="C58" s="0" t="n">
        <v>2242458.92369002</v>
      </c>
      <c r="D58" s="0" t="n">
        <v>854590.785863977</v>
      </c>
      <c r="E58" s="0" t="n">
        <v>325702.757269464</v>
      </c>
      <c r="F58" s="0" t="n">
        <v>786435.284170881</v>
      </c>
      <c r="G58" s="0" t="n">
        <v>12449.8874990677</v>
      </c>
      <c r="H58" s="0" t="n">
        <v>94173.7804312368</v>
      </c>
      <c r="I58" s="0" t="n">
        <v>34551.1256497786</v>
      </c>
      <c r="J58" s="0" t="n">
        <v>12907.0621592364</v>
      </c>
    </row>
    <row r="59" customFormat="false" ht="12.8" hidden="false" customHeight="false" outlineLevel="0" collapsed="false">
      <c r="A59" s="0" t="n">
        <v>106</v>
      </c>
      <c r="B59" s="0" t="n">
        <v>3520059.06994835</v>
      </c>
      <c r="C59" s="0" t="n">
        <v>2203741.01400384</v>
      </c>
      <c r="D59" s="0" t="n">
        <v>845555.570146871</v>
      </c>
      <c r="E59" s="0" t="n">
        <v>325829.766098062</v>
      </c>
      <c r="F59" s="0" t="n">
        <v>0</v>
      </c>
      <c r="G59" s="0" t="n">
        <v>15205.1857573351</v>
      </c>
      <c r="H59" s="0" t="n">
        <v>82877.2074852027</v>
      </c>
      <c r="I59" s="0" t="n">
        <v>40605.006452345</v>
      </c>
      <c r="J59" s="0" t="n">
        <v>11803.5650648209</v>
      </c>
    </row>
    <row r="60" customFormat="false" ht="12.8" hidden="false" customHeight="false" outlineLevel="0" collapsed="false">
      <c r="A60" s="0" t="n">
        <v>107</v>
      </c>
      <c r="B60" s="0" t="n">
        <v>3453627.41123668</v>
      </c>
      <c r="C60" s="0" t="n">
        <v>2162086.66145678</v>
      </c>
      <c r="D60" s="0" t="n">
        <v>823163.257118922</v>
      </c>
      <c r="E60" s="0" t="n">
        <v>326782.463540461</v>
      </c>
      <c r="F60" s="0" t="n">
        <v>0</v>
      </c>
      <c r="G60" s="0" t="n">
        <v>17197.1340768109</v>
      </c>
      <c r="H60" s="0" t="n">
        <v>78344.4822730563</v>
      </c>
      <c r="I60" s="0" t="n">
        <v>39592.2186511712</v>
      </c>
      <c r="J60" s="0" t="n">
        <v>12061.8789669257</v>
      </c>
    </row>
    <row r="61" customFormat="false" ht="12.8" hidden="false" customHeight="false" outlineLevel="0" collapsed="false">
      <c r="A61" s="0" t="n">
        <v>108</v>
      </c>
      <c r="B61" s="0" t="n">
        <v>3457031.14938516</v>
      </c>
      <c r="C61" s="0" t="n">
        <v>2128944.28864306</v>
      </c>
      <c r="D61" s="0" t="n">
        <v>859135.616375815</v>
      </c>
      <c r="E61" s="0" t="n">
        <v>330090.956389615</v>
      </c>
      <c r="F61" s="0" t="n">
        <v>0</v>
      </c>
      <c r="G61" s="0" t="n">
        <v>15220.2901745761</v>
      </c>
      <c r="H61" s="0" t="n">
        <v>85654.8328708135</v>
      </c>
      <c r="I61" s="0" t="n">
        <v>30516.7142826116</v>
      </c>
      <c r="J61" s="0" t="n">
        <v>11778.4961723619</v>
      </c>
    </row>
    <row r="62" customFormat="false" ht="12.8" hidden="false" customHeight="false" outlineLevel="0" collapsed="false">
      <c r="A62" s="0" t="n">
        <v>109</v>
      </c>
      <c r="B62" s="0" t="n">
        <v>4250662.62772144</v>
      </c>
      <c r="C62" s="0" t="n">
        <v>2065938.40224842</v>
      </c>
      <c r="D62" s="0" t="n">
        <v>946102.310733497</v>
      </c>
      <c r="E62" s="0" t="n">
        <v>326766.773689432</v>
      </c>
      <c r="F62" s="0" t="n">
        <v>769474.875474052</v>
      </c>
      <c r="G62" s="0" t="n">
        <v>9148.1428252231</v>
      </c>
      <c r="H62" s="0" t="n">
        <v>78961.7396610097</v>
      </c>
      <c r="I62" s="0" t="n">
        <v>51574.2391061719</v>
      </c>
      <c r="J62" s="0" t="n">
        <v>12610.5264926857</v>
      </c>
    </row>
    <row r="63" customFormat="false" ht="12.8" hidden="false" customHeight="false" outlineLevel="0" collapsed="false">
      <c r="A63" s="0" t="n">
        <v>110</v>
      </c>
      <c r="B63" s="0" t="n">
        <v>3509889.15607065</v>
      </c>
      <c r="C63" s="0" t="n">
        <v>2139200.06845547</v>
      </c>
      <c r="D63" s="0" t="n">
        <v>883697.046099621</v>
      </c>
      <c r="E63" s="0" t="n">
        <v>324834.068726354</v>
      </c>
      <c r="F63" s="0" t="n">
        <v>0</v>
      </c>
      <c r="G63" s="0" t="n">
        <v>11718.0527810729</v>
      </c>
      <c r="H63" s="0" t="n">
        <v>93724.1466953178</v>
      </c>
      <c r="I63" s="0" t="n">
        <v>45054.0161722267</v>
      </c>
      <c r="J63" s="0" t="n">
        <v>15332.202435952</v>
      </c>
    </row>
    <row r="64" customFormat="false" ht="12.8" hidden="false" customHeight="false" outlineLevel="0" collapsed="false">
      <c r="A64" s="0" t="n">
        <v>111</v>
      </c>
      <c r="B64" s="0" t="n">
        <v>3450644.24751565</v>
      </c>
      <c r="C64" s="0" t="n">
        <v>2156875.85734201</v>
      </c>
      <c r="D64" s="0" t="n">
        <v>850109.251488544</v>
      </c>
      <c r="E64" s="0" t="n">
        <v>321593.904614181</v>
      </c>
      <c r="F64" s="0" t="n">
        <v>0</v>
      </c>
      <c r="G64" s="0" t="n">
        <v>10133.6684842042</v>
      </c>
      <c r="H64" s="0" t="n">
        <v>77107.6052425776</v>
      </c>
      <c r="I64" s="0" t="n">
        <v>27525.8842685585</v>
      </c>
      <c r="J64" s="0" t="n">
        <v>13301.9058050157</v>
      </c>
    </row>
    <row r="65" customFormat="false" ht="12.8" hidden="false" customHeight="false" outlineLevel="0" collapsed="false">
      <c r="A65" s="0" t="n">
        <v>112</v>
      </c>
      <c r="B65" s="0" t="n">
        <v>3491568.47787772</v>
      </c>
      <c r="C65" s="0" t="n">
        <v>2184197.90460907</v>
      </c>
      <c r="D65" s="0" t="n">
        <v>831738.46655345</v>
      </c>
      <c r="E65" s="0" t="n">
        <v>323801.54123876</v>
      </c>
      <c r="F65" s="0" t="n">
        <v>0</v>
      </c>
      <c r="G65" s="0" t="n">
        <v>11698.3560117552</v>
      </c>
      <c r="H65" s="0" t="n">
        <v>105259.422048869</v>
      </c>
      <c r="I65" s="0" t="n">
        <v>22170.6159326944</v>
      </c>
      <c r="J65" s="0" t="n">
        <v>17126.5850146189</v>
      </c>
    </row>
    <row r="66" customFormat="false" ht="12.8" hidden="false" customHeight="false" outlineLevel="0" collapsed="false">
      <c r="A66" s="0" t="n">
        <v>113</v>
      </c>
      <c r="B66" s="0" t="n">
        <v>4310647.92397702</v>
      </c>
      <c r="C66" s="0" t="n">
        <v>2182055.63812804</v>
      </c>
      <c r="D66" s="0" t="n">
        <v>881676.02241656</v>
      </c>
      <c r="E66" s="0" t="n">
        <v>323745.867944458</v>
      </c>
      <c r="F66" s="0" t="n">
        <v>784165.73265849</v>
      </c>
      <c r="G66" s="0" t="n">
        <v>11667.3351793192</v>
      </c>
      <c r="H66" s="0" t="n">
        <v>100769.485073905</v>
      </c>
      <c r="I66" s="0" t="n">
        <v>22120.5076702125</v>
      </c>
      <c r="J66" s="0" t="n">
        <v>12719.5948107387</v>
      </c>
    </row>
    <row r="67" customFormat="false" ht="12.8" hidden="false" customHeight="false" outlineLevel="0" collapsed="false">
      <c r="A67" s="0" t="n">
        <v>114</v>
      </c>
      <c r="B67" s="0" t="n">
        <v>3509301.09473237</v>
      </c>
      <c r="C67" s="0" t="n">
        <v>2254694.57708892</v>
      </c>
      <c r="D67" s="0" t="n">
        <v>784753.779839139</v>
      </c>
      <c r="E67" s="0" t="n">
        <v>325762.835851888</v>
      </c>
      <c r="F67" s="0" t="n">
        <v>0</v>
      </c>
      <c r="G67" s="0" t="n">
        <v>14943.9859229269</v>
      </c>
      <c r="H67" s="0" t="n">
        <v>84299.8249600184</v>
      </c>
      <c r="I67" s="0" t="n">
        <v>36334.2318065092</v>
      </c>
      <c r="J67" s="0" t="n">
        <v>12058.4714837702</v>
      </c>
    </row>
    <row r="68" customFormat="false" ht="12.8" hidden="false" customHeight="false" outlineLevel="0" collapsed="false">
      <c r="A68" s="0" t="n">
        <v>115</v>
      </c>
      <c r="B68" s="0" t="n">
        <v>3501302.24176646</v>
      </c>
      <c r="C68" s="0" t="n">
        <v>2307975.16400458</v>
      </c>
      <c r="D68" s="0" t="n">
        <v>719923.18538758</v>
      </c>
      <c r="E68" s="0" t="n">
        <v>326130.905374177</v>
      </c>
      <c r="F68" s="0" t="n">
        <v>0</v>
      </c>
      <c r="G68" s="0" t="n">
        <v>9129.98753211593</v>
      </c>
      <c r="H68" s="0" t="n">
        <v>95747.1866359982</v>
      </c>
      <c r="I68" s="0" t="n">
        <v>35076.2736864234</v>
      </c>
      <c r="J68" s="0" t="n">
        <v>12828.2332772482</v>
      </c>
    </row>
    <row r="69" customFormat="false" ht="12.8" hidden="false" customHeight="false" outlineLevel="0" collapsed="false">
      <c r="A69" s="0" t="n">
        <v>116</v>
      </c>
      <c r="B69" s="0" t="n">
        <v>3466720.11354372</v>
      </c>
      <c r="C69" s="0" t="n">
        <v>2256926.727788</v>
      </c>
      <c r="D69" s="0" t="n">
        <v>742758.659392173</v>
      </c>
      <c r="E69" s="0" t="n">
        <v>324862.044849044</v>
      </c>
      <c r="F69" s="0" t="n">
        <v>0</v>
      </c>
      <c r="G69" s="0" t="n">
        <v>13225.1790202502</v>
      </c>
      <c r="H69" s="0" t="n">
        <v>84295.4978644046</v>
      </c>
      <c r="I69" s="0" t="n">
        <v>31296.4722338473</v>
      </c>
      <c r="J69" s="0" t="n">
        <v>15167.8231671192</v>
      </c>
    </row>
    <row r="70" customFormat="false" ht="12.8" hidden="false" customHeight="false" outlineLevel="0" collapsed="false">
      <c r="A70" s="0" t="n">
        <v>117</v>
      </c>
      <c r="B70" s="0" t="n">
        <v>4130587.35185036</v>
      </c>
      <c r="C70" s="0" t="n">
        <v>2249739.40235997</v>
      </c>
      <c r="D70" s="0" t="n">
        <v>683455.611345443</v>
      </c>
      <c r="E70" s="0" t="n">
        <v>323944.658570341</v>
      </c>
      <c r="F70" s="0" t="n">
        <v>741773.339459823</v>
      </c>
      <c r="G70" s="0" t="n">
        <v>8481.46672889986</v>
      </c>
      <c r="H70" s="0" t="n">
        <v>91573.0783913229</v>
      </c>
      <c r="I70" s="0" t="n">
        <v>23453.7894547256</v>
      </c>
      <c r="J70" s="0" t="n">
        <v>13160.242653215</v>
      </c>
    </row>
    <row r="71" customFormat="false" ht="12.8" hidden="false" customHeight="false" outlineLevel="0" collapsed="false">
      <c r="A71" s="0" t="n">
        <v>118</v>
      </c>
      <c r="B71" s="0" t="n">
        <v>3389185.96736166</v>
      </c>
      <c r="C71" s="0" t="n">
        <v>2147615.37956389</v>
      </c>
      <c r="D71" s="0" t="n">
        <v>773791.435252471</v>
      </c>
      <c r="E71" s="0" t="n">
        <v>325392.445370375</v>
      </c>
      <c r="F71" s="0" t="n">
        <v>0</v>
      </c>
      <c r="G71" s="0" t="n">
        <v>11579.7821354263</v>
      </c>
      <c r="H71" s="0" t="n">
        <v>81704.1576925469</v>
      </c>
      <c r="I71" s="0" t="n">
        <v>38784.1615395993</v>
      </c>
      <c r="J71" s="0" t="n">
        <v>11652.5374918385</v>
      </c>
    </row>
    <row r="72" customFormat="false" ht="12.8" hidden="false" customHeight="false" outlineLevel="0" collapsed="false">
      <c r="A72" s="0" t="n">
        <v>119</v>
      </c>
      <c r="B72" s="0" t="n">
        <v>3361673.91868578</v>
      </c>
      <c r="C72" s="0" t="n">
        <v>2214695.83299508</v>
      </c>
      <c r="D72" s="0" t="n">
        <v>688900.923260273</v>
      </c>
      <c r="E72" s="0" t="n">
        <v>330972.235861843</v>
      </c>
      <c r="F72" s="0" t="n">
        <v>0</v>
      </c>
      <c r="G72" s="0" t="n">
        <v>12593.6352008664</v>
      </c>
      <c r="H72" s="0" t="n">
        <v>82769.1227575165</v>
      </c>
      <c r="I72" s="0" t="n">
        <v>22138.0167758802</v>
      </c>
      <c r="J72" s="0" t="n">
        <v>12787.8453345044</v>
      </c>
    </row>
    <row r="73" customFormat="false" ht="12.8" hidden="false" customHeight="false" outlineLevel="0" collapsed="false">
      <c r="A73" s="0" t="n">
        <v>120</v>
      </c>
      <c r="B73" s="0" t="n">
        <v>3333136.38066941</v>
      </c>
      <c r="C73" s="0" t="n">
        <v>2149242.39314728</v>
      </c>
      <c r="D73" s="0" t="n">
        <v>742936.272394911</v>
      </c>
      <c r="E73" s="0" t="n">
        <v>330768.873595828</v>
      </c>
      <c r="F73" s="0" t="n">
        <v>0</v>
      </c>
      <c r="G73" s="0" t="n">
        <v>9412.65642174561</v>
      </c>
      <c r="H73" s="0" t="n">
        <v>61360.1875811113</v>
      </c>
      <c r="I73" s="0" t="n">
        <v>31390.7424859317</v>
      </c>
      <c r="J73" s="0" t="n">
        <v>10387.142531971</v>
      </c>
    </row>
    <row r="74" customFormat="false" ht="12.8" hidden="false" customHeight="false" outlineLevel="0" collapsed="false">
      <c r="A74" s="0" t="n">
        <v>121</v>
      </c>
      <c r="B74" s="0" t="n">
        <v>4053723.96667951</v>
      </c>
      <c r="C74" s="0" t="n">
        <v>2113357.1297277</v>
      </c>
      <c r="D74" s="0" t="n">
        <v>761988.787692877</v>
      </c>
      <c r="E74" s="0" t="n">
        <v>331194.842050612</v>
      </c>
      <c r="F74" s="0" t="n">
        <v>725926.609050643</v>
      </c>
      <c r="G74" s="0" t="n">
        <v>11053.1021246377</v>
      </c>
      <c r="H74" s="0" t="n">
        <v>78508.4703020522</v>
      </c>
      <c r="I74" s="0" t="n">
        <v>23604.7842026314</v>
      </c>
      <c r="J74" s="0" t="n">
        <v>13049.0833497934</v>
      </c>
    </row>
    <row r="75" customFormat="false" ht="12.8" hidden="false" customHeight="false" outlineLevel="0" collapsed="false">
      <c r="A75" s="0" t="n">
        <v>122</v>
      </c>
      <c r="B75" s="0" t="n">
        <v>3339244.7752394</v>
      </c>
      <c r="C75" s="0" t="n">
        <v>2123837.48004474</v>
      </c>
      <c r="D75" s="0" t="n">
        <v>746220.406097339</v>
      </c>
      <c r="E75" s="0" t="n">
        <v>331740.837905342</v>
      </c>
      <c r="F75" s="0" t="n">
        <v>0</v>
      </c>
      <c r="G75" s="0" t="n">
        <v>12184.7215632083</v>
      </c>
      <c r="H75" s="0" t="n">
        <v>88092.7832639085</v>
      </c>
      <c r="I75" s="0" t="n">
        <v>28382.8879090767</v>
      </c>
      <c r="J75" s="0" t="n">
        <v>10798.2447216362</v>
      </c>
    </row>
    <row r="76" customFormat="false" ht="12.8" hidden="false" customHeight="false" outlineLevel="0" collapsed="false">
      <c r="A76" s="0" t="n">
        <v>123</v>
      </c>
      <c r="B76" s="0" t="n">
        <v>3280594.19040753</v>
      </c>
      <c r="C76" s="0" t="n">
        <v>2111894.99510197</v>
      </c>
      <c r="D76" s="0" t="n">
        <v>708418.49181674</v>
      </c>
      <c r="E76" s="0" t="n">
        <v>332962.625558189</v>
      </c>
      <c r="F76" s="0" t="n">
        <v>0</v>
      </c>
      <c r="G76" s="0" t="n">
        <v>10953.8148871136</v>
      </c>
      <c r="H76" s="0" t="n">
        <v>74072.0526246431</v>
      </c>
      <c r="I76" s="0" t="n">
        <v>34476.4467047715</v>
      </c>
      <c r="J76" s="0" t="n">
        <v>12900.892302962</v>
      </c>
    </row>
    <row r="77" customFormat="false" ht="12.8" hidden="false" customHeight="false" outlineLevel="0" collapsed="false">
      <c r="A77" s="0" t="n">
        <v>124</v>
      </c>
      <c r="B77" s="0" t="n">
        <v>3244153.31262544</v>
      </c>
      <c r="C77" s="0" t="n">
        <v>2104855.15994938</v>
      </c>
      <c r="D77" s="0" t="n">
        <v>693028.181866351</v>
      </c>
      <c r="E77" s="0" t="n">
        <v>333065.129892934</v>
      </c>
      <c r="F77" s="0" t="n">
        <v>0</v>
      </c>
      <c r="G77" s="0" t="n">
        <v>11075.7902850247</v>
      </c>
      <c r="H77" s="0" t="n">
        <v>69052.6997734779</v>
      </c>
      <c r="I77" s="0" t="n">
        <v>22753.2445038334</v>
      </c>
      <c r="J77" s="0" t="n">
        <v>11593.9862321005</v>
      </c>
    </row>
    <row r="78" customFormat="false" ht="12.8" hidden="false" customHeight="false" outlineLevel="0" collapsed="false">
      <c r="A78" s="0" t="n">
        <v>125</v>
      </c>
      <c r="B78" s="0" t="n">
        <v>3913468.45599242</v>
      </c>
      <c r="C78" s="0" t="n">
        <v>2093272.12250151</v>
      </c>
      <c r="D78" s="0" t="n">
        <v>650547.662798223</v>
      </c>
      <c r="E78" s="0" t="n">
        <v>332330.715930574</v>
      </c>
      <c r="F78" s="0" t="n">
        <v>716414.177896627</v>
      </c>
      <c r="G78" s="0" t="n">
        <v>9765.8932576673</v>
      </c>
      <c r="H78" s="0" t="n">
        <v>83949.0306998995</v>
      </c>
      <c r="I78" s="0" t="n">
        <v>24444.8087739418</v>
      </c>
      <c r="J78" s="0" t="n">
        <v>11615.9978657355</v>
      </c>
    </row>
    <row r="79" customFormat="false" ht="12.8" hidden="false" customHeight="false" outlineLevel="0" collapsed="false">
      <c r="A79" s="0" t="n">
        <v>126</v>
      </c>
      <c r="B79" s="0" t="n">
        <v>3178647.40863783</v>
      </c>
      <c r="C79" s="0" t="n">
        <v>2093153.3977404</v>
      </c>
      <c r="D79" s="0" t="n">
        <v>633921.474848885</v>
      </c>
      <c r="E79" s="0" t="n">
        <v>333986.249275606</v>
      </c>
      <c r="F79" s="0" t="n">
        <v>0</v>
      </c>
      <c r="G79" s="0" t="n">
        <v>8720.50237965974</v>
      </c>
      <c r="H79" s="0" t="n">
        <v>75168.3489116644</v>
      </c>
      <c r="I79" s="0" t="n">
        <v>25648.5927788835</v>
      </c>
      <c r="J79" s="0" t="n">
        <v>13563.7300516347</v>
      </c>
    </row>
    <row r="80" customFormat="false" ht="12.8" hidden="false" customHeight="false" outlineLevel="0" collapsed="false">
      <c r="A80" s="0" t="n">
        <v>127</v>
      </c>
      <c r="B80" s="0" t="n">
        <v>3208880.46474974</v>
      </c>
      <c r="C80" s="0" t="n">
        <v>2060582.86104447</v>
      </c>
      <c r="D80" s="0" t="n">
        <v>692552.115700457</v>
      </c>
      <c r="E80" s="0" t="n">
        <v>333793.948198588</v>
      </c>
      <c r="F80" s="0" t="n">
        <v>0</v>
      </c>
      <c r="G80" s="0" t="n">
        <v>13527.5842463699</v>
      </c>
      <c r="H80" s="0" t="n">
        <v>83119.8851710687</v>
      </c>
      <c r="I80" s="0" t="n">
        <v>28452.940019022</v>
      </c>
      <c r="J80" s="0" t="n">
        <v>11709.7059841797</v>
      </c>
    </row>
    <row r="81" customFormat="false" ht="12.8" hidden="false" customHeight="false" outlineLevel="0" collapsed="false">
      <c r="A81" s="0" t="n">
        <v>128</v>
      </c>
      <c r="B81" s="0" t="n">
        <v>3199625.63989245</v>
      </c>
      <c r="C81" s="0" t="n">
        <v>2121095.28528685</v>
      </c>
      <c r="D81" s="0" t="n">
        <v>637072.349826925</v>
      </c>
      <c r="E81" s="0" t="n">
        <v>333525.639694577</v>
      </c>
      <c r="F81" s="0" t="n">
        <v>0</v>
      </c>
      <c r="G81" s="0" t="n">
        <v>9660.79603428364</v>
      </c>
      <c r="H81" s="0" t="n">
        <v>79513.4147712098</v>
      </c>
      <c r="I81" s="0" t="n">
        <v>16138.4874853465</v>
      </c>
      <c r="J81" s="0" t="n">
        <v>11614.3018611464</v>
      </c>
    </row>
    <row r="82" customFormat="false" ht="12.8" hidden="false" customHeight="false" outlineLevel="0" collapsed="false">
      <c r="A82" s="0" t="n">
        <v>129</v>
      </c>
      <c r="B82" s="0" t="n">
        <v>3893450.43975612</v>
      </c>
      <c r="C82" s="0" t="n">
        <v>2012992.17828645</v>
      </c>
      <c r="D82" s="0" t="n">
        <v>686750.040071892</v>
      </c>
      <c r="E82" s="0" t="n">
        <v>335104.185645011</v>
      </c>
      <c r="F82" s="0" t="n">
        <v>728669.779072012</v>
      </c>
      <c r="G82" s="0" t="n">
        <v>13370.2631539149</v>
      </c>
      <c r="H82" s="0" t="n">
        <v>76512.032107473</v>
      </c>
      <c r="I82" s="0" t="n">
        <v>33465.5422970306</v>
      </c>
      <c r="J82" s="0" t="n">
        <v>11078.7951075174</v>
      </c>
    </row>
    <row r="83" customFormat="false" ht="12.8" hidden="false" customHeight="false" outlineLevel="0" collapsed="false">
      <c r="A83" s="0" t="n">
        <v>130</v>
      </c>
      <c r="B83" s="0" t="n">
        <v>3182973.90720102</v>
      </c>
      <c r="C83" s="0" t="n">
        <v>2078070.8031092</v>
      </c>
      <c r="D83" s="0" t="n">
        <v>656517.104734131</v>
      </c>
      <c r="E83" s="0" t="n">
        <v>333870.169134377</v>
      </c>
      <c r="F83" s="0" t="n">
        <v>0</v>
      </c>
      <c r="G83" s="0" t="n">
        <v>11500.0766996464</v>
      </c>
      <c r="H83" s="0" t="n">
        <v>75008.8710762471</v>
      </c>
      <c r="I83" s="0" t="n">
        <v>16943.974630889</v>
      </c>
      <c r="J83" s="0" t="n">
        <v>12318.0526555195</v>
      </c>
    </row>
    <row r="84" customFormat="false" ht="12.8" hidden="false" customHeight="false" outlineLevel="0" collapsed="false">
      <c r="A84" s="0" t="n">
        <v>131</v>
      </c>
      <c r="B84" s="0" t="n">
        <v>3150502.1511752</v>
      </c>
      <c r="C84" s="0" t="n">
        <v>2076047.24504686</v>
      </c>
      <c r="D84" s="0" t="n">
        <v>620956.063291915</v>
      </c>
      <c r="E84" s="0" t="n">
        <v>335181.181978005</v>
      </c>
      <c r="F84" s="0" t="n">
        <v>0</v>
      </c>
      <c r="G84" s="0" t="n">
        <v>10780.5826469914</v>
      </c>
      <c r="H84" s="0" t="n">
        <v>71451.0421536106</v>
      </c>
      <c r="I84" s="0" t="n">
        <v>29659.6380091497</v>
      </c>
      <c r="J84" s="0" t="n">
        <v>10888.8374592696</v>
      </c>
    </row>
    <row r="85" customFormat="false" ht="12.8" hidden="false" customHeight="false" outlineLevel="0" collapsed="false">
      <c r="A85" s="0" t="n">
        <v>132</v>
      </c>
      <c r="B85" s="0" t="n">
        <v>3116433.47062002</v>
      </c>
      <c r="C85" s="0" t="n">
        <v>2008174.40084366</v>
      </c>
      <c r="D85" s="0" t="n">
        <v>649237.21320753</v>
      </c>
      <c r="E85" s="0" t="n">
        <v>334247.280840748</v>
      </c>
      <c r="F85" s="0" t="n">
        <v>0</v>
      </c>
      <c r="G85" s="0" t="n">
        <v>11303.9129911003</v>
      </c>
      <c r="H85" s="0" t="n">
        <v>73048.3230510533</v>
      </c>
      <c r="I85" s="0" t="n">
        <v>30529.0136226511</v>
      </c>
      <c r="J85" s="0" t="n">
        <v>12238.3431179071</v>
      </c>
    </row>
    <row r="86" customFormat="false" ht="12.8" hidden="false" customHeight="false" outlineLevel="0" collapsed="false">
      <c r="A86" s="0" t="n">
        <v>133</v>
      </c>
      <c r="B86" s="0" t="n">
        <v>3762168.75511813</v>
      </c>
      <c r="C86" s="0" t="n">
        <v>1967377.04488581</v>
      </c>
      <c r="D86" s="0" t="n">
        <v>629414.286904317</v>
      </c>
      <c r="E86" s="0" t="n">
        <v>330897.083547791</v>
      </c>
      <c r="F86" s="0" t="n">
        <v>715535.079968956</v>
      </c>
      <c r="G86" s="0" t="n">
        <v>16344.5897812447</v>
      </c>
      <c r="H86" s="0" t="n">
        <v>68335.3273404617</v>
      </c>
      <c r="I86" s="0" t="n">
        <v>27965.3541163717</v>
      </c>
      <c r="J86" s="0" t="n">
        <v>10905.9068714721</v>
      </c>
    </row>
    <row r="87" customFormat="false" ht="12.8" hidden="false" customHeight="false" outlineLevel="0" collapsed="false">
      <c r="A87" s="0" t="n">
        <v>134</v>
      </c>
      <c r="B87" s="0" t="n">
        <v>3039047.80039064</v>
      </c>
      <c r="C87" s="0" t="n">
        <v>1976834.36108018</v>
      </c>
      <c r="D87" s="0" t="n">
        <v>614696.818638638</v>
      </c>
      <c r="E87" s="0" t="n">
        <v>330650.915331397</v>
      </c>
      <c r="F87" s="0" t="n">
        <v>0</v>
      </c>
      <c r="G87" s="0" t="n">
        <v>20030.1075365229</v>
      </c>
      <c r="H87" s="0" t="n">
        <v>65081.4157916117</v>
      </c>
      <c r="I87" s="0" t="n">
        <v>20898.285434717</v>
      </c>
      <c r="J87" s="0" t="n">
        <v>12147.385537293</v>
      </c>
    </row>
    <row r="88" customFormat="false" ht="12.8" hidden="false" customHeight="false" outlineLevel="0" collapsed="false">
      <c r="A88" s="0" t="n">
        <v>135</v>
      </c>
      <c r="B88" s="0" t="n">
        <v>2986729.88084333</v>
      </c>
      <c r="C88" s="0" t="n">
        <v>1867194.47390132</v>
      </c>
      <c r="D88" s="0" t="n">
        <v>669718.519734636</v>
      </c>
      <c r="E88" s="0" t="n">
        <v>328575.393256767</v>
      </c>
      <c r="F88" s="0" t="n">
        <v>0</v>
      </c>
      <c r="G88" s="0" t="n">
        <v>14983.1305249741</v>
      </c>
      <c r="H88" s="0" t="n">
        <v>73609.7637489703</v>
      </c>
      <c r="I88" s="0" t="n">
        <v>22945.1641876472</v>
      </c>
      <c r="J88" s="0" t="n">
        <v>12864.3390533858</v>
      </c>
    </row>
    <row r="89" customFormat="false" ht="12.8" hidden="false" customHeight="false" outlineLevel="0" collapsed="false">
      <c r="A89" s="0" t="n">
        <v>136</v>
      </c>
      <c r="B89" s="0" t="n">
        <v>2984632.55311401</v>
      </c>
      <c r="C89" s="0" t="n">
        <v>1925683.33957263</v>
      </c>
      <c r="D89" s="0" t="n">
        <v>609619.008697488</v>
      </c>
      <c r="E89" s="0" t="n">
        <v>335056.44684814</v>
      </c>
      <c r="F89" s="0" t="n">
        <v>0</v>
      </c>
      <c r="G89" s="0" t="n">
        <v>16990.9804761812</v>
      </c>
      <c r="H89" s="0" t="n">
        <v>71093.3521844589</v>
      </c>
      <c r="I89" s="0" t="n">
        <v>14910.4618326735</v>
      </c>
      <c r="J89" s="0" t="n">
        <v>12143.0566297146</v>
      </c>
    </row>
    <row r="90" customFormat="false" ht="12.8" hidden="false" customHeight="false" outlineLevel="0" collapsed="false">
      <c r="A90" s="0" t="n">
        <v>137</v>
      </c>
      <c r="B90" s="0" t="n">
        <v>3679374.55795706</v>
      </c>
      <c r="C90" s="0" t="n">
        <v>1968408.11694882</v>
      </c>
      <c r="D90" s="0" t="n">
        <v>552859.376264227</v>
      </c>
      <c r="E90" s="0" t="n">
        <v>334266.5372685</v>
      </c>
      <c r="F90" s="0" t="n">
        <v>719901.028457463</v>
      </c>
      <c r="G90" s="0" t="n">
        <v>17446.5523655074</v>
      </c>
      <c r="H90" s="0" t="n">
        <v>58825.9231904265</v>
      </c>
      <c r="I90" s="0" t="n">
        <v>21776.1993057431</v>
      </c>
      <c r="J90" s="0" t="n">
        <v>9480.9075351915</v>
      </c>
    </row>
    <row r="91" customFormat="false" ht="12.8" hidden="false" customHeight="false" outlineLevel="0" collapsed="false">
      <c r="A91" s="0" t="n">
        <v>138</v>
      </c>
      <c r="B91" s="0" t="n">
        <v>3040207.30488333</v>
      </c>
      <c r="C91" s="0" t="n">
        <v>2009111.39174156</v>
      </c>
      <c r="D91" s="0" t="n">
        <v>569215.949542998</v>
      </c>
      <c r="E91" s="0" t="n">
        <v>330741.17328415</v>
      </c>
      <c r="F91" s="0" t="n">
        <v>0</v>
      </c>
      <c r="G91" s="0" t="n">
        <v>16064.7125664138</v>
      </c>
      <c r="H91" s="0" t="n">
        <v>78611.8120053436</v>
      </c>
      <c r="I91" s="0" t="n">
        <v>24868.5520320542</v>
      </c>
      <c r="J91" s="0" t="n">
        <v>12576.520164265</v>
      </c>
    </row>
    <row r="92" customFormat="false" ht="12.8" hidden="false" customHeight="false" outlineLevel="0" collapsed="false">
      <c r="A92" s="0" t="n">
        <v>139</v>
      </c>
      <c r="B92" s="0" t="n">
        <v>3004487.34408892</v>
      </c>
      <c r="C92" s="0" t="n">
        <v>1875439.41347406</v>
      </c>
      <c r="D92" s="0" t="n">
        <v>668769.671117585</v>
      </c>
      <c r="E92" s="0" t="n">
        <v>330651.162466912</v>
      </c>
      <c r="F92" s="0" t="n">
        <v>0</v>
      </c>
      <c r="G92" s="0" t="n">
        <v>10022.4634627978</v>
      </c>
      <c r="H92" s="0" t="n">
        <v>85425.0687310409</v>
      </c>
      <c r="I92" s="0" t="n">
        <v>23389.1943760282</v>
      </c>
      <c r="J92" s="0" t="n">
        <v>12963.6136557453</v>
      </c>
    </row>
    <row r="93" customFormat="false" ht="12.8" hidden="false" customHeight="false" outlineLevel="0" collapsed="false">
      <c r="A93" s="0" t="n">
        <v>140</v>
      </c>
      <c r="B93" s="0" t="n">
        <v>3042879.88475971</v>
      </c>
      <c r="C93" s="0" t="n">
        <v>1949670.3501677</v>
      </c>
      <c r="D93" s="0" t="n">
        <v>612809.853985584</v>
      </c>
      <c r="E93" s="0" t="n">
        <v>329049.224404054</v>
      </c>
      <c r="F93" s="0" t="n">
        <v>0</v>
      </c>
      <c r="G93" s="0" t="n">
        <v>19670.0818708529</v>
      </c>
      <c r="H93" s="0" t="n">
        <v>92367.983849736</v>
      </c>
      <c r="I93" s="0" t="n">
        <v>22676.2376545115</v>
      </c>
      <c r="J93" s="0" t="n">
        <v>14442.4010783071</v>
      </c>
    </row>
    <row r="94" customFormat="false" ht="12.8" hidden="false" customHeight="false" outlineLevel="0" collapsed="false">
      <c r="A94" s="0" t="n">
        <v>141</v>
      </c>
      <c r="B94" s="0" t="n">
        <v>3649891.42584458</v>
      </c>
      <c r="C94" s="0" t="n">
        <v>1917992.51960837</v>
      </c>
      <c r="D94" s="0" t="n">
        <v>567304.717156631</v>
      </c>
      <c r="E94" s="0" t="n">
        <v>334325.018469226</v>
      </c>
      <c r="F94" s="0" t="n">
        <v>715758.039514977</v>
      </c>
      <c r="G94" s="0" t="n">
        <v>17408.1325122566</v>
      </c>
      <c r="H94" s="0" t="n">
        <v>68475.6445038082</v>
      </c>
      <c r="I94" s="0" t="n">
        <v>19582.3654741858</v>
      </c>
      <c r="J94" s="0" t="n">
        <v>10991.9089447404</v>
      </c>
    </row>
    <row r="95" customFormat="false" ht="12.8" hidden="false" customHeight="false" outlineLevel="0" collapsed="false">
      <c r="A95" s="0" t="n">
        <v>142</v>
      </c>
      <c r="B95" s="0" t="n">
        <v>3021321.79189536</v>
      </c>
      <c r="C95" s="0" t="n">
        <v>1948613.22116688</v>
      </c>
      <c r="D95" s="0" t="n">
        <v>599196.109772448</v>
      </c>
      <c r="E95" s="0" t="n">
        <v>333928.025901149</v>
      </c>
      <c r="F95" s="0" t="n">
        <v>0</v>
      </c>
      <c r="G95" s="0" t="n">
        <v>24108.7057323435</v>
      </c>
      <c r="H95" s="0" t="n">
        <v>83332.7544227319</v>
      </c>
      <c r="I95" s="0" t="n">
        <v>19681.52610928</v>
      </c>
      <c r="J95" s="0" t="n">
        <v>14247.0760047329</v>
      </c>
    </row>
    <row r="96" customFormat="false" ht="12.8" hidden="false" customHeight="false" outlineLevel="0" collapsed="false">
      <c r="A96" s="0" t="n">
        <v>143</v>
      </c>
      <c r="B96" s="0" t="n">
        <v>2972337.08718055</v>
      </c>
      <c r="C96" s="0" t="n">
        <v>1930726.60973643</v>
      </c>
      <c r="D96" s="0" t="n">
        <v>585089.933978089</v>
      </c>
      <c r="E96" s="0" t="n">
        <v>332405.399961849</v>
      </c>
      <c r="F96" s="0" t="n">
        <v>0</v>
      </c>
      <c r="G96" s="0" t="n">
        <v>18784.6774921532</v>
      </c>
      <c r="H96" s="0" t="n">
        <v>70964.2303581444</v>
      </c>
      <c r="I96" s="0" t="n">
        <v>18285.0529946425</v>
      </c>
      <c r="J96" s="0" t="n">
        <v>11732.969527828</v>
      </c>
    </row>
    <row r="97" customFormat="false" ht="12.8" hidden="false" customHeight="false" outlineLevel="0" collapsed="false">
      <c r="A97" s="0" t="n">
        <v>144</v>
      </c>
      <c r="B97" s="0" t="n">
        <v>3022215.2451339</v>
      </c>
      <c r="C97" s="0" t="n">
        <v>2048805.3610205</v>
      </c>
      <c r="D97" s="0" t="n">
        <v>512021.41348149</v>
      </c>
      <c r="E97" s="0" t="n">
        <v>332927.350629092</v>
      </c>
      <c r="F97" s="0" t="n">
        <v>0</v>
      </c>
      <c r="G97" s="0" t="n">
        <v>20773.2116216944</v>
      </c>
      <c r="H97" s="0" t="n">
        <v>79832.6578467893</v>
      </c>
      <c r="I97" s="0" t="n">
        <v>11079.9039104288</v>
      </c>
      <c r="J97" s="0" t="n">
        <v>15311.5528615237</v>
      </c>
    </row>
    <row r="98" customFormat="false" ht="12.8" hidden="false" customHeight="false" outlineLevel="0" collapsed="false">
      <c r="A98" s="0" t="n">
        <v>145</v>
      </c>
      <c r="B98" s="0" t="n">
        <v>3782620.31294447</v>
      </c>
      <c r="C98" s="0" t="n">
        <v>1962045.03635109</v>
      </c>
      <c r="D98" s="0" t="n">
        <v>606028.649077242</v>
      </c>
      <c r="E98" s="0" t="n">
        <v>336279.314609665</v>
      </c>
      <c r="F98" s="0" t="n">
        <v>735077.829225983</v>
      </c>
      <c r="G98" s="0" t="n">
        <v>16045.6121131811</v>
      </c>
      <c r="H98" s="0" t="n">
        <v>83248.4058783142</v>
      </c>
      <c r="I98" s="0" t="n">
        <v>30215.4654401682</v>
      </c>
      <c r="J98" s="0" t="n">
        <v>15457.8200155714</v>
      </c>
    </row>
    <row r="99" customFormat="false" ht="12.8" hidden="false" customHeight="false" outlineLevel="0" collapsed="false">
      <c r="A99" s="0" t="n">
        <v>146</v>
      </c>
      <c r="B99" s="0" t="n">
        <v>3045828.82149331</v>
      </c>
      <c r="C99" s="0" t="n">
        <v>2064356.56205423</v>
      </c>
      <c r="D99" s="0" t="n">
        <v>506698.618323612</v>
      </c>
      <c r="E99" s="0" t="n">
        <v>334507.202253065</v>
      </c>
      <c r="F99" s="0" t="n">
        <v>0</v>
      </c>
      <c r="G99" s="0" t="n">
        <v>12227.2084831759</v>
      </c>
      <c r="H99" s="0" t="n">
        <v>97303.2641330375</v>
      </c>
      <c r="I99" s="0" t="n">
        <v>11455.7464887164</v>
      </c>
      <c r="J99" s="0" t="n">
        <v>14972.1333457911</v>
      </c>
    </row>
    <row r="100" customFormat="false" ht="12.8" hidden="false" customHeight="false" outlineLevel="0" collapsed="false">
      <c r="A100" s="0" t="n">
        <v>147</v>
      </c>
      <c r="B100" s="0" t="n">
        <v>2990165.05732143</v>
      </c>
      <c r="C100" s="0" t="n">
        <v>2073475.70041297</v>
      </c>
      <c r="D100" s="0" t="n">
        <v>449206.502509939</v>
      </c>
      <c r="E100" s="0" t="n">
        <v>333301.349141761</v>
      </c>
      <c r="F100" s="0" t="n">
        <v>0</v>
      </c>
      <c r="G100" s="0" t="n">
        <v>16205.1212488283</v>
      </c>
      <c r="H100" s="0" t="n">
        <v>90396.294833752</v>
      </c>
      <c r="I100" s="0" t="n">
        <v>10298.6330593123</v>
      </c>
      <c r="J100" s="0" t="n">
        <v>16936.5181078404</v>
      </c>
    </row>
    <row r="101" customFormat="false" ht="12.8" hidden="false" customHeight="false" outlineLevel="0" collapsed="false">
      <c r="A101" s="0" t="n">
        <v>148</v>
      </c>
      <c r="B101" s="0" t="n">
        <v>2955828.68895988</v>
      </c>
      <c r="C101" s="0" t="n">
        <v>2049756.07347355</v>
      </c>
      <c r="D101" s="0" t="n">
        <v>454178.500792667</v>
      </c>
      <c r="E101" s="0" t="n">
        <v>335461.490145307</v>
      </c>
      <c r="F101" s="0" t="n">
        <v>0</v>
      </c>
      <c r="G101" s="0" t="n">
        <v>16415.5425128983</v>
      </c>
      <c r="H101" s="0" t="n">
        <v>65573.3134503671</v>
      </c>
      <c r="I101" s="0" t="n">
        <v>17941.1164196382</v>
      </c>
      <c r="J101" s="0" t="n">
        <v>13044.6193841022</v>
      </c>
    </row>
    <row r="102" customFormat="false" ht="12.8" hidden="false" customHeight="false" outlineLevel="0" collapsed="false">
      <c r="A102" s="0" t="n">
        <v>149</v>
      </c>
      <c r="B102" s="0" t="n">
        <v>3672616.50746753</v>
      </c>
      <c r="C102" s="0" t="n">
        <v>1976090.55999704</v>
      </c>
      <c r="D102" s="0" t="n">
        <v>515410.63490337</v>
      </c>
      <c r="E102" s="0" t="n">
        <v>337237.328815282</v>
      </c>
      <c r="F102" s="0" t="n">
        <v>736053.869149307</v>
      </c>
      <c r="G102" s="0" t="n">
        <v>13078.4931460662</v>
      </c>
      <c r="H102" s="0" t="n">
        <v>69807.5886441563</v>
      </c>
      <c r="I102" s="0" t="n">
        <v>10592.1148934431</v>
      </c>
      <c r="J102" s="0" t="n">
        <v>14326.5327832866</v>
      </c>
    </row>
    <row r="103" customFormat="false" ht="12.8" hidden="false" customHeight="false" outlineLevel="0" collapsed="false">
      <c r="A103" s="0" t="n">
        <v>150</v>
      </c>
      <c r="B103" s="0" t="n">
        <v>2925793.33912057</v>
      </c>
      <c r="C103" s="0" t="n">
        <v>2010976.90417702</v>
      </c>
      <c r="D103" s="0" t="n">
        <v>471095.238485372</v>
      </c>
      <c r="E103" s="0" t="n">
        <v>338305.303294883</v>
      </c>
      <c r="F103" s="0" t="n">
        <v>0</v>
      </c>
      <c r="G103" s="0" t="n">
        <v>15259.785774932</v>
      </c>
      <c r="H103" s="0" t="n">
        <v>65774.7976985938</v>
      </c>
      <c r="I103" s="0" t="n">
        <v>6420.73956209405</v>
      </c>
      <c r="J103" s="0" t="n">
        <v>11466.9127365884</v>
      </c>
    </row>
    <row r="104" customFormat="false" ht="12.8" hidden="false" customHeight="false" outlineLevel="0" collapsed="false">
      <c r="A104" s="0" t="n">
        <v>151</v>
      </c>
      <c r="B104" s="0" t="n">
        <v>2859162.73160632</v>
      </c>
      <c r="C104" s="0" t="n">
        <v>1961956.20188358</v>
      </c>
      <c r="D104" s="0" t="n">
        <v>446604.776074753</v>
      </c>
      <c r="E104" s="0" t="n">
        <v>338768.282268983</v>
      </c>
      <c r="F104" s="0" t="n">
        <v>0</v>
      </c>
      <c r="G104" s="0" t="n">
        <v>14695.8424116124</v>
      </c>
      <c r="H104" s="0" t="n">
        <v>73809.7791367547</v>
      </c>
      <c r="I104" s="0" t="n">
        <v>11509.0480808285</v>
      </c>
      <c r="J104" s="0" t="n">
        <v>12714.3754265675</v>
      </c>
    </row>
    <row r="105" customFormat="false" ht="12.8" hidden="false" customHeight="false" outlineLevel="0" collapsed="false">
      <c r="A105" s="0" t="n">
        <v>152</v>
      </c>
      <c r="B105" s="0" t="n">
        <v>2822793.58040962</v>
      </c>
      <c r="C105" s="0" t="n">
        <v>1865892.20484897</v>
      </c>
      <c r="D105" s="0" t="n">
        <v>486269.809581806</v>
      </c>
      <c r="E105" s="0" t="n">
        <v>337201.413087065</v>
      </c>
      <c r="F105" s="0" t="n">
        <v>0</v>
      </c>
      <c r="G105" s="0" t="n">
        <v>12366.4653839634</v>
      </c>
      <c r="H105" s="0" t="n">
        <v>81949.2158378974</v>
      </c>
      <c r="I105" s="0" t="n">
        <v>22097.3605153674</v>
      </c>
      <c r="J105" s="0" t="n">
        <v>15064.4587142633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197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  <c r="I1" s="0" t="s">
        <v>198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18296958.6464321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19939496.2171495</v>
      </c>
      <c r="C17" s="0" t="n">
        <v>19343434.468545</v>
      </c>
      <c r="D17" s="0" t="n">
        <v>65408555.5176618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15750615.9012498</v>
      </c>
      <c r="C18" s="0" t="n">
        <v>15179121.8967004</v>
      </c>
      <c r="D18" s="0" t="n">
        <v>48156642.7646441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18663324.9516775</v>
      </c>
      <c r="C19" s="0" t="n">
        <v>18097437.8347259</v>
      </c>
      <c r="D19" s="0" t="n">
        <v>58016147.8012195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15837691.0752344</v>
      </c>
      <c r="C20" s="0" t="n">
        <v>15243839.0367646</v>
      </c>
      <c r="D20" s="0" t="n">
        <v>49291998.1091238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17981659.6177891</v>
      </c>
      <c r="C21" s="0" t="n">
        <v>17377691.1414433</v>
      </c>
      <c r="D21" s="0" t="n">
        <v>56595521.5971546</v>
      </c>
      <c r="E21" s="0" t="n">
        <v>58594550.2898636</v>
      </c>
      <c r="F21" s="0" t="n">
        <v>9765758.38164393</v>
      </c>
      <c r="G21" s="0" t="n">
        <v>322478.108124877</v>
      </c>
      <c r="H21" s="0" t="n">
        <v>204660.127476656</v>
      </c>
      <c r="I21" s="0" t="n">
        <v>109757.486777464</v>
      </c>
    </row>
    <row r="22" customFormat="false" ht="12.8" hidden="false" customHeight="false" outlineLevel="0" collapsed="false">
      <c r="A22" s="0" t="n">
        <v>69</v>
      </c>
      <c r="B22" s="0" t="n">
        <v>16350830.2039693</v>
      </c>
      <c r="C22" s="0" t="n">
        <v>15780949.2033318</v>
      </c>
      <c r="D22" s="0" t="n">
        <v>51701148.4791059</v>
      </c>
      <c r="E22" s="0" t="n">
        <v>60742110.445289</v>
      </c>
      <c r="F22" s="0" t="n">
        <v>0</v>
      </c>
      <c r="G22" s="0" t="n">
        <v>287128.604778399</v>
      </c>
      <c r="H22" s="0" t="n">
        <v>204033.322287457</v>
      </c>
      <c r="I22" s="0" t="n">
        <v>112455.819388001</v>
      </c>
    </row>
    <row r="23" customFormat="false" ht="12.8" hidden="false" customHeight="false" outlineLevel="0" collapsed="false">
      <c r="A23" s="0" t="n">
        <v>70</v>
      </c>
      <c r="B23" s="0" t="n">
        <v>18118675.9790896</v>
      </c>
      <c r="C23" s="0" t="n">
        <v>17514044.9750322</v>
      </c>
      <c r="D23" s="0" t="n">
        <v>57346374.8274224</v>
      </c>
      <c r="E23" s="0" t="n">
        <v>57805901.9768171</v>
      </c>
      <c r="F23" s="0" t="n">
        <v>9634316.99613618</v>
      </c>
      <c r="G23" s="0" t="n">
        <v>323009.465323779</v>
      </c>
      <c r="H23" s="0" t="n">
        <v>210436.438216249</v>
      </c>
      <c r="I23" s="0" t="n">
        <v>101693.000739106</v>
      </c>
    </row>
    <row r="24" customFormat="false" ht="12.8" hidden="false" customHeight="false" outlineLevel="0" collapsed="false">
      <c r="A24" s="0" t="n">
        <v>71</v>
      </c>
      <c r="B24" s="0" t="n">
        <v>15296821.5803269</v>
      </c>
      <c r="C24" s="0" t="n">
        <v>14716030.0371216</v>
      </c>
      <c r="D24" s="0" t="n">
        <v>48450757.8649951</v>
      </c>
      <c r="E24" s="0" t="n">
        <v>56208546.3325629</v>
      </c>
      <c r="F24" s="0" t="n">
        <v>0</v>
      </c>
      <c r="G24" s="0" t="n">
        <v>313655.490489986</v>
      </c>
      <c r="H24" s="0" t="n">
        <v>202847.956564416</v>
      </c>
      <c r="I24" s="0" t="n">
        <v>91840.1373584102</v>
      </c>
    </row>
    <row r="25" customFormat="false" ht="12.8" hidden="false" customHeight="false" outlineLevel="0" collapsed="false">
      <c r="A25" s="0" t="n">
        <v>72</v>
      </c>
      <c r="B25" s="0" t="n">
        <v>17737834.9336679</v>
      </c>
      <c r="C25" s="0" t="n">
        <v>17153272.7544254</v>
      </c>
      <c r="D25" s="0" t="n">
        <v>56497968.9470328</v>
      </c>
      <c r="E25" s="0" t="n">
        <v>56115379.1628043</v>
      </c>
      <c r="F25" s="0" t="n">
        <v>9352563.19380072</v>
      </c>
      <c r="G25" s="0" t="n">
        <v>310462.500628088</v>
      </c>
      <c r="H25" s="0" t="n">
        <v>206907.242248764</v>
      </c>
      <c r="I25" s="0" t="n">
        <v>95989.1948081142</v>
      </c>
    </row>
    <row r="26" customFormat="false" ht="12.8" hidden="false" customHeight="false" outlineLevel="0" collapsed="false">
      <c r="A26" s="0" t="n">
        <v>73</v>
      </c>
      <c r="B26" s="0" t="n">
        <v>16073808.4573933</v>
      </c>
      <c r="C26" s="0" t="n">
        <v>15482273.7963043</v>
      </c>
      <c r="D26" s="0" t="n">
        <v>51570241.7364438</v>
      </c>
      <c r="E26" s="0" t="n">
        <v>58202247.6051837</v>
      </c>
      <c r="F26" s="0" t="n">
        <v>0</v>
      </c>
      <c r="G26" s="0" t="n">
        <v>311259.402464581</v>
      </c>
      <c r="H26" s="0" t="n">
        <v>209715.409584803</v>
      </c>
      <c r="I26" s="0" t="n">
        <v>100799.784342294</v>
      </c>
    </row>
    <row r="27" customFormat="false" ht="12.8" hidden="false" customHeight="false" outlineLevel="0" collapsed="false">
      <c r="A27" s="0" t="n">
        <v>74</v>
      </c>
      <c r="B27" s="0" t="n">
        <v>19430923.6816678</v>
      </c>
      <c r="C27" s="0" t="n">
        <v>18806746.045119</v>
      </c>
      <c r="D27" s="0" t="n">
        <v>62626334.8043843</v>
      </c>
      <c r="E27" s="0" t="n">
        <v>60681644.0051958</v>
      </c>
      <c r="F27" s="0" t="n">
        <v>10113607.3341993</v>
      </c>
      <c r="G27" s="0" t="n">
        <v>342005.003923498</v>
      </c>
      <c r="H27" s="0" t="n">
        <v>212045.674863018</v>
      </c>
      <c r="I27" s="0" t="n">
        <v>100181.368231843</v>
      </c>
    </row>
    <row r="28" customFormat="false" ht="12.8" hidden="false" customHeight="false" outlineLevel="0" collapsed="false">
      <c r="A28" s="0" t="n">
        <v>75</v>
      </c>
      <c r="B28" s="0" t="n">
        <v>17289954.3674301</v>
      </c>
      <c r="C28" s="0" t="n">
        <v>16637167.7563992</v>
      </c>
      <c r="D28" s="0" t="n">
        <v>55954255.8513627</v>
      </c>
      <c r="E28" s="0" t="n">
        <v>61741425.0740192</v>
      </c>
      <c r="F28" s="0" t="n">
        <v>0</v>
      </c>
      <c r="G28" s="0" t="n">
        <v>362348.138762113</v>
      </c>
      <c r="H28" s="0" t="n">
        <v>218020.876861201</v>
      </c>
      <c r="I28" s="0" t="n">
        <v>103453.70772509</v>
      </c>
    </row>
    <row r="29" customFormat="false" ht="12.8" hidden="false" customHeight="false" outlineLevel="0" collapsed="false">
      <c r="A29" s="0" t="n">
        <v>76</v>
      </c>
      <c r="B29" s="0" t="n">
        <v>20348193.86659</v>
      </c>
      <c r="C29" s="0" t="n">
        <v>19694222.4510556</v>
      </c>
      <c r="D29" s="0" t="n">
        <v>66040116.1796284</v>
      </c>
      <c r="E29" s="0" t="n">
        <v>63005934.1513637</v>
      </c>
      <c r="F29" s="0" t="n">
        <v>10500989.0252273</v>
      </c>
      <c r="G29" s="0" t="n">
        <v>361549.726780793</v>
      </c>
      <c r="H29" s="0" t="n">
        <v>219832.716536887</v>
      </c>
      <c r="I29" s="0" t="n">
        <v>103698.531738176</v>
      </c>
    </row>
    <row r="30" customFormat="false" ht="12.8" hidden="false" customHeight="false" outlineLevel="0" collapsed="false">
      <c r="A30" s="0" t="n">
        <v>77</v>
      </c>
      <c r="B30" s="0" t="n">
        <v>18106161.9036099</v>
      </c>
      <c r="C30" s="0" t="n">
        <v>17438579.0201586</v>
      </c>
      <c r="D30" s="0" t="n">
        <v>59029709.2482177</v>
      </c>
      <c r="E30" s="0" t="n">
        <v>64166059.9750503</v>
      </c>
      <c r="F30" s="0" t="n">
        <v>0</v>
      </c>
      <c r="G30" s="0" t="n">
        <v>364117.816488667</v>
      </c>
      <c r="H30" s="0" t="n">
        <v>228518.648444872</v>
      </c>
      <c r="I30" s="0" t="n">
        <v>107066.312168175</v>
      </c>
    </row>
    <row r="31" customFormat="false" ht="12.8" hidden="false" customHeight="false" outlineLevel="0" collapsed="false">
      <c r="A31" s="0" t="n">
        <v>78</v>
      </c>
      <c r="B31" s="0" t="n">
        <v>21142808.9947642</v>
      </c>
      <c r="C31" s="0" t="n">
        <v>20461798.0991723</v>
      </c>
      <c r="D31" s="0" t="n">
        <v>68928183.9642186</v>
      </c>
      <c r="E31" s="0" t="n">
        <v>64990541.2822011</v>
      </c>
      <c r="F31" s="0" t="n">
        <v>10831756.8803669</v>
      </c>
      <c r="G31" s="0" t="n">
        <v>379219.1601947</v>
      </c>
      <c r="H31" s="0" t="n">
        <v>227645.854469479</v>
      </c>
      <c r="I31" s="0" t="n">
        <v>105922.687039595</v>
      </c>
    </row>
    <row r="32" customFormat="false" ht="12.8" hidden="false" customHeight="false" outlineLevel="0" collapsed="false">
      <c r="A32" s="0" t="n">
        <v>79</v>
      </c>
      <c r="B32" s="0" t="n">
        <v>18479044.6749791</v>
      </c>
      <c r="C32" s="0" t="n">
        <v>17799264.6847484</v>
      </c>
      <c r="D32" s="0" t="n">
        <v>60544480.3834335</v>
      </c>
      <c r="E32" s="0" t="n">
        <v>65069872.4398413</v>
      </c>
      <c r="F32" s="0" t="n">
        <v>0</v>
      </c>
      <c r="G32" s="0" t="n">
        <v>365881.55287165</v>
      </c>
      <c r="H32" s="0" t="n">
        <v>235750.240416046</v>
      </c>
      <c r="I32" s="0" t="n">
        <v>111640.281347097</v>
      </c>
    </row>
    <row r="33" customFormat="false" ht="12.8" hidden="false" customHeight="false" outlineLevel="0" collapsed="false">
      <c r="A33" s="0" t="n">
        <v>80</v>
      </c>
      <c r="B33" s="0" t="n">
        <v>21358971.0628837</v>
      </c>
      <c r="C33" s="0" t="n">
        <v>20613346.9668445</v>
      </c>
      <c r="D33" s="0" t="n">
        <v>69715301.3809624</v>
      </c>
      <c r="E33" s="0" t="n">
        <v>65154707.3094939</v>
      </c>
      <c r="F33" s="0" t="n">
        <v>10859117.8849156</v>
      </c>
      <c r="G33" s="0" t="n">
        <v>425817.009252205</v>
      </c>
      <c r="H33" s="0" t="n">
        <v>240583.097586043</v>
      </c>
      <c r="I33" s="0" t="n">
        <v>113177.127429957</v>
      </c>
    </row>
    <row r="34" customFormat="false" ht="12.8" hidden="false" customHeight="false" outlineLevel="0" collapsed="false">
      <c r="A34" s="0" t="n">
        <v>81</v>
      </c>
      <c r="B34" s="0" t="n">
        <v>19051954.3225646</v>
      </c>
      <c r="C34" s="0" t="n">
        <v>18315338.1118198</v>
      </c>
      <c r="D34" s="0" t="n">
        <v>62514451.2822394</v>
      </c>
      <c r="E34" s="0" t="n">
        <v>66611761.2630565</v>
      </c>
      <c r="F34" s="0" t="n">
        <v>0</v>
      </c>
      <c r="G34" s="0" t="n">
        <v>419995.019597652</v>
      </c>
      <c r="H34" s="0" t="n">
        <v>238817.649727909</v>
      </c>
      <c r="I34" s="0" t="n">
        <v>111147.916313105</v>
      </c>
    </row>
    <row r="35" customFormat="false" ht="12.8" hidden="false" customHeight="false" outlineLevel="0" collapsed="false">
      <c r="A35" s="0" t="n">
        <v>82</v>
      </c>
      <c r="B35" s="0" t="n">
        <v>22054535.9429839</v>
      </c>
      <c r="C35" s="0" t="n">
        <v>21333747.4088159</v>
      </c>
      <c r="D35" s="0" t="n">
        <v>72321918.945547</v>
      </c>
      <c r="E35" s="0" t="n">
        <v>67094131.0672036</v>
      </c>
      <c r="F35" s="0" t="n">
        <v>11182355.1778673</v>
      </c>
      <c r="G35" s="0" t="n">
        <v>405081.995417409</v>
      </c>
      <c r="H35" s="0" t="n">
        <v>240192.702425068</v>
      </c>
      <c r="I35" s="0" t="n">
        <v>107876.909036471</v>
      </c>
    </row>
    <row r="36" customFormat="false" ht="12.8" hidden="false" customHeight="false" outlineLevel="0" collapsed="false">
      <c r="A36" s="0" t="n">
        <v>83</v>
      </c>
      <c r="B36" s="0" t="n">
        <v>19558460.0814638</v>
      </c>
      <c r="C36" s="0" t="n">
        <v>18834250.8665284</v>
      </c>
      <c r="D36" s="0" t="n">
        <v>64440772.1259133</v>
      </c>
      <c r="E36" s="0" t="n">
        <v>68143914.4361869</v>
      </c>
      <c r="F36" s="0" t="n">
        <v>0</v>
      </c>
      <c r="G36" s="0" t="n">
        <v>400401.276397907</v>
      </c>
      <c r="H36" s="0" t="n">
        <v>245303.699117298</v>
      </c>
      <c r="I36" s="0" t="n">
        <v>112148.913457487</v>
      </c>
    </row>
    <row r="37" customFormat="false" ht="12.8" hidden="false" customHeight="false" outlineLevel="0" collapsed="false">
      <c r="A37" s="0" t="n">
        <v>84</v>
      </c>
      <c r="B37" s="0" t="n">
        <v>22665954.7033482</v>
      </c>
      <c r="C37" s="0" t="n">
        <v>21895748.0611848</v>
      </c>
      <c r="D37" s="0" t="n">
        <v>74376490.6720577</v>
      </c>
      <c r="E37" s="0" t="n">
        <v>68609179.605599</v>
      </c>
      <c r="F37" s="0" t="n">
        <v>11434863.2675998</v>
      </c>
      <c r="G37" s="0" t="n">
        <v>432499.531179632</v>
      </c>
      <c r="H37" s="0" t="n">
        <v>256303.503336497</v>
      </c>
      <c r="I37" s="0" t="n">
        <v>116290.868067614</v>
      </c>
    </row>
    <row r="38" customFormat="false" ht="12.8" hidden="false" customHeight="false" outlineLevel="0" collapsed="false">
      <c r="A38" s="0" t="n">
        <v>85</v>
      </c>
      <c r="B38" s="0" t="n">
        <v>20173159.3825532</v>
      </c>
      <c r="C38" s="0" t="n">
        <v>19383208.1427041</v>
      </c>
      <c r="D38" s="0" t="n">
        <v>66423966.237371</v>
      </c>
      <c r="E38" s="0" t="n">
        <v>69869596.7007535</v>
      </c>
      <c r="F38" s="0" t="n">
        <v>0</v>
      </c>
      <c r="G38" s="0" t="n">
        <v>450855.2117699</v>
      </c>
      <c r="H38" s="0" t="n">
        <v>257649.230491708</v>
      </c>
      <c r="I38" s="0" t="n">
        <v>116352.567982106</v>
      </c>
    </row>
    <row r="39" customFormat="false" ht="12.8" hidden="false" customHeight="false" outlineLevel="0" collapsed="false">
      <c r="A39" s="0" t="n">
        <v>86</v>
      </c>
      <c r="B39" s="0" t="n">
        <v>23286187.588704</v>
      </c>
      <c r="C39" s="0" t="n">
        <v>22481722.8471474</v>
      </c>
      <c r="D39" s="0" t="n">
        <v>76491488.8955771</v>
      </c>
      <c r="E39" s="0" t="n">
        <v>70233598.3826084</v>
      </c>
      <c r="F39" s="0" t="n">
        <v>11705599.7304347</v>
      </c>
      <c r="G39" s="0" t="n">
        <v>466793.290679569</v>
      </c>
      <c r="H39" s="0" t="n">
        <v>256584.92310302</v>
      </c>
      <c r="I39" s="0" t="n">
        <v>115837.896820022</v>
      </c>
    </row>
    <row r="40" customFormat="false" ht="12.8" hidden="false" customHeight="false" outlineLevel="0" collapsed="false">
      <c r="A40" s="0" t="n">
        <v>87</v>
      </c>
      <c r="B40" s="0" t="n">
        <v>20372261.203653</v>
      </c>
      <c r="C40" s="0" t="n">
        <v>19585031.7724369</v>
      </c>
      <c r="D40" s="0" t="n">
        <v>67253226.6309465</v>
      </c>
      <c r="E40" s="0" t="n">
        <v>70398007.0484988</v>
      </c>
      <c r="F40" s="0" t="n">
        <v>0</v>
      </c>
      <c r="G40" s="0" t="n">
        <v>438482.560998235</v>
      </c>
      <c r="H40" s="0" t="n">
        <v>263660.562461155</v>
      </c>
      <c r="I40" s="0" t="n">
        <v>121551.868223872</v>
      </c>
    </row>
    <row r="41" customFormat="false" ht="12.8" hidden="false" customHeight="false" outlineLevel="0" collapsed="false">
      <c r="A41" s="0" t="n">
        <v>88</v>
      </c>
      <c r="B41" s="0" t="n">
        <v>23694384.2908704</v>
      </c>
      <c r="C41" s="0" t="n">
        <v>22923953.1249693</v>
      </c>
      <c r="D41" s="0" t="n">
        <v>78064858.7901606</v>
      </c>
      <c r="E41" s="0" t="n">
        <v>71454453.0521042</v>
      </c>
      <c r="F41" s="0" t="n">
        <v>11909075.508684</v>
      </c>
      <c r="G41" s="0" t="n">
        <v>413605.910295279</v>
      </c>
      <c r="H41" s="0" t="n">
        <v>270047.864207178</v>
      </c>
      <c r="I41" s="0" t="n">
        <v>123967.701998018</v>
      </c>
    </row>
    <row r="42" customFormat="false" ht="12.8" hidden="false" customHeight="false" outlineLevel="0" collapsed="false">
      <c r="A42" s="0" t="n">
        <v>89</v>
      </c>
      <c r="B42" s="0" t="n">
        <v>20963504.9169258</v>
      </c>
      <c r="C42" s="0" t="n">
        <v>20193546.6660418</v>
      </c>
      <c r="D42" s="0" t="n">
        <v>69433846.7861854</v>
      </c>
      <c r="E42" s="0" t="n">
        <v>72420176.3851328</v>
      </c>
      <c r="F42" s="0" t="n">
        <v>0</v>
      </c>
      <c r="G42" s="0" t="n">
        <v>416716.417317627</v>
      </c>
      <c r="H42" s="0" t="n">
        <v>268041.389138756</v>
      </c>
      <c r="I42" s="0" t="n">
        <v>121714.920610939</v>
      </c>
    </row>
    <row r="43" customFormat="false" ht="12.8" hidden="false" customHeight="false" outlineLevel="0" collapsed="false">
      <c r="A43" s="0" t="n">
        <v>90</v>
      </c>
      <c r="B43" s="0" t="n">
        <v>24672902.751107</v>
      </c>
      <c r="C43" s="0" t="n">
        <v>23904119.4403368</v>
      </c>
      <c r="D43" s="0" t="n">
        <v>81524506.1487473</v>
      </c>
      <c r="E43" s="0" t="n">
        <v>74398875.4223896</v>
      </c>
      <c r="F43" s="0" t="n">
        <v>12399812.5703983</v>
      </c>
      <c r="G43" s="0" t="n">
        <v>426029.632600499</v>
      </c>
      <c r="H43" s="0" t="n">
        <v>260429.40222678</v>
      </c>
      <c r="I43" s="0" t="n">
        <v>117606.108489984</v>
      </c>
    </row>
    <row r="44" customFormat="false" ht="12.8" hidden="false" customHeight="false" outlineLevel="0" collapsed="false">
      <c r="A44" s="0" t="n">
        <v>91</v>
      </c>
      <c r="B44" s="0" t="n">
        <v>21731217.3940241</v>
      </c>
      <c r="C44" s="0" t="n">
        <v>20879995.3512201</v>
      </c>
      <c r="D44" s="0" t="n">
        <v>71859961.7450689</v>
      </c>
      <c r="E44" s="0" t="n">
        <v>74744162.3532291</v>
      </c>
      <c r="F44" s="0" t="n">
        <v>0</v>
      </c>
      <c r="G44" s="0" t="n">
        <v>496976.780257807</v>
      </c>
      <c r="H44" s="0" t="n">
        <v>269655.843316591</v>
      </c>
      <c r="I44" s="0" t="n">
        <v>120842.027470817</v>
      </c>
    </row>
    <row r="45" customFormat="false" ht="12.8" hidden="false" customHeight="false" outlineLevel="0" collapsed="false">
      <c r="A45" s="0" t="n">
        <v>92</v>
      </c>
      <c r="B45" s="0" t="n">
        <v>24949288.2703833</v>
      </c>
      <c r="C45" s="0" t="n">
        <v>24123311.1733163</v>
      </c>
      <c r="D45" s="0" t="n">
        <v>82394325.4682076</v>
      </c>
      <c r="E45" s="0" t="n">
        <v>74992148.1239702</v>
      </c>
      <c r="F45" s="0" t="n">
        <v>12498691.353995</v>
      </c>
      <c r="G45" s="0" t="n">
        <v>460714.415449125</v>
      </c>
      <c r="H45" s="0" t="n">
        <v>278001.30800492</v>
      </c>
      <c r="I45" s="0" t="n">
        <v>124659.105161351</v>
      </c>
    </row>
    <row r="46" customFormat="false" ht="12.8" hidden="false" customHeight="false" outlineLevel="0" collapsed="false">
      <c r="A46" s="0" t="n">
        <v>93</v>
      </c>
      <c r="B46" s="0" t="n">
        <v>21966511.8567299</v>
      </c>
      <c r="C46" s="0" t="n">
        <v>21093470.1110337</v>
      </c>
      <c r="D46" s="0" t="n">
        <v>72703382.8900667</v>
      </c>
      <c r="E46" s="0" t="n">
        <v>75446005.2321394</v>
      </c>
      <c r="F46" s="0" t="n">
        <v>0</v>
      </c>
      <c r="G46" s="0" t="n">
        <v>512543.13428823</v>
      </c>
      <c r="H46" s="0" t="n">
        <v>275361.331380528</v>
      </c>
      <c r="I46" s="0" t="n">
        <v>121624.685753359</v>
      </c>
    </row>
    <row r="47" customFormat="false" ht="12.8" hidden="false" customHeight="false" outlineLevel="0" collapsed="false">
      <c r="A47" s="0" t="n">
        <v>94</v>
      </c>
      <c r="B47" s="0" t="n">
        <v>25519044.3286377</v>
      </c>
      <c r="C47" s="0" t="n">
        <v>24698972.7068846</v>
      </c>
      <c r="D47" s="0" t="n">
        <v>84420632.5452027</v>
      </c>
      <c r="E47" s="0" t="n">
        <v>76712018.1305686</v>
      </c>
      <c r="F47" s="0" t="n">
        <v>12785336.3550948</v>
      </c>
      <c r="G47" s="0" t="n">
        <v>463989.96686904</v>
      </c>
      <c r="H47" s="0" t="n">
        <v>270966.53144376</v>
      </c>
      <c r="I47" s="0" t="n">
        <v>121593.033486151</v>
      </c>
    </row>
    <row r="48" customFormat="false" ht="12.8" hidden="false" customHeight="false" outlineLevel="0" collapsed="false">
      <c r="A48" s="0" t="n">
        <v>95</v>
      </c>
      <c r="B48" s="0" t="n">
        <v>22279778.3990507</v>
      </c>
      <c r="C48" s="0" t="n">
        <v>21446277.6847304</v>
      </c>
      <c r="D48" s="0" t="n">
        <v>73974449.3979618</v>
      </c>
      <c r="E48" s="0" t="n">
        <v>76631745.7520239</v>
      </c>
      <c r="F48" s="0" t="n">
        <v>0</v>
      </c>
      <c r="G48" s="0" t="n">
        <v>471398.053071206</v>
      </c>
      <c r="H48" s="0" t="n">
        <v>276577.764660356</v>
      </c>
      <c r="I48" s="0" t="n">
        <v>122178.423698159</v>
      </c>
    </row>
    <row r="49" customFormat="false" ht="12.8" hidden="false" customHeight="false" outlineLevel="0" collapsed="false">
      <c r="A49" s="0" t="n">
        <v>96</v>
      </c>
      <c r="B49" s="0" t="n">
        <v>25638892.5601049</v>
      </c>
      <c r="C49" s="0" t="n">
        <v>24818521.7269991</v>
      </c>
      <c r="D49" s="0" t="n">
        <v>84887639.6908579</v>
      </c>
      <c r="E49" s="0" t="n">
        <v>77017782.8368509</v>
      </c>
      <c r="F49" s="0" t="n">
        <v>12836297.1394751</v>
      </c>
      <c r="G49" s="0" t="n">
        <v>451257.083910118</v>
      </c>
      <c r="H49" s="0" t="n">
        <v>280736.841059594</v>
      </c>
      <c r="I49" s="0" t="n">
        <v>126252.72590869</v>
      </c>
    </row>
    <row r="50" customFormat="false" ht="12.8" hidden="false" customHeight="false" outlineLevel="0" collapsed="false">
      <c r="A50" s="0" t="n">
        <v>97</v>
      </c>
      <c r="B50" s="0" t="n">
        <v>22540880.825478</v>
      </c>
      <c r="C50" s="0" t="n">
        <v>21732412.8077985</v>
      </c>
      <c r="D50" s="0" t="n">
        <v>74999404.9585678</v>
      </c>
      <c r="E50" s="0" t="n">
        <v>77563541.3430616</v>
      </c>
      <c r="F50" s="0" t="n">
        <v>0</v>
      </c>
      <c r="G50" s="0" t="n">
        <v>439535.744589954</v>
      </c>
      <c r="H50" s="0" t="n">
        <v>281764.209718605</v>
      </c>
      <c r="I50" s="0" t="n">
        <v>124525.804815547</v>
      </c>
    </row>
    <row r="51" customFormat="false" ht="12.8" hidden="false" customHeight="false" outlineLevel="0" collapsed="false">
      <c r="A51" s="0" t="n">
        <v>98</v>
      </c>
      <c r="B51" s="0" t="n">
        <v>26218639.6680821</v>
      </c>
      <c r="C51" s="0" t="n">
        <v>25387298.8430587</v>
      </c>
      <c r="D51" s="0" t="n">
        <v>86847475.331383</v>
      </c>
      <c r="E51" s="0" t="n">
        <v>78741423.7838655</v>
      </c>
      <c r="F51" s="0" t="n">
        <v>13123570.6306442</v>
      </c>
      <c r="G51" s="0" t="n">
        <v>464510.771101468</v>
      </c>
      <c r="H51" s="0" t="n">
        <v>280339.759399283</v>
      </c>
      <c r="I51" s="0" t="n">
        <v>123557.5636037</v>
      </c>
    </row>
    <row r="52" customFormat="false" ht="12.8" hidden="false" customHeight="false" outlineLevel="0" collapsed="false">
      <c r="A52" s="0" t="n">
        <v>99</v>
      </c>
      <c r="B52" s="0" t="n">
        <v>23133460.5897371</v>
      </c>
      <c r="C52" s="0" t="n">
        <v>22265212.9540792</v>
      </c>
      <c r="D52" s="0" t="n">
        <v>76882123.8576841</v>
      </c>
      <c r="E52" s="0" t="n">
        <v>79439583.1188604</v>
      </c>
      <c r="F52" s="0" t="n">
        <v>0</v>
      </c>
      <c r="G52" s="0" t="n">
        <v>494143.689327494</v>
      </c>
      <c r="H52" s="0" t="n">
        <v>286365.362821907</v>
      </c>
      <c r="I52" s="0" t="n">
        <v>125340.833583574</v>
      </c>
    </row>
    <row r="53" customFormat="false" ht="12.8" hidden="false" customHeight="false" outlineLevel="0" collapsed="false">
      <c r="A53" s="0" t="n">
        <v>100</v>
      </c>
      <c r="B53" s="0" t="n">
        <v>26718920.7981155</v>
      </c>
      <c r="C53" s="0" t="n">
        <v>25858935.6784779</v>
      </c>
      <c r="D53" s="0" t="n">
        <v>88482766.2363441</v>
      </c>
      <c r="E53" s="0" t="n">
        <v>80139165.0585082</v>
      </c>
      <c r="F53" s="0" t="n">
        <v>13356527.5097514</v>
      </c>
      <c r="G53" s="0" t="n">
        <v>478784.797312082</v>
      </c>
      <c r="H53" s="0" t="n">
        <v>291698.232405999</v>
      </c>
      <c r="I53" s="0" t="n">
        <v>127860.128456386</v>
      </c>
    </row>
    <row r="54" customFormat="false" ht="12.8" hidden="false" customHeight="false" outlineLevel="0" collapsed="false">
      <c r="A54" s="0" t="n">
        <v>101</v>
      </c>
      <c r="B54" s="0" t="n">
        <v>23641783.6460527</v>
      </c>
      <c r="C54" s="0" t="n">
        <v>22775111.0175849</v>
      </c>
      <c r="D54" s="0" t="n">
        <v>78658852.6137531</v>
      </c>
      <c r="E54" s="0" t="n">
        <v>81196434.8729665</v>
      </c>
      <c r="F54" s="0" t="n">
        <v>0</v>
      </c>
      <c r="G54" s="0" t="n">
        <v>489821.253364157</v>
      </c>
      <c r="H54" s="0" t="n">
        <v>287724.497363332</v>
      </c>
      <c r="I54" s="0" t="n">
        <v>127324.111057581</v>
      </c>
    </row>
    <row r="55" customFormat="false" ht="12.8" hidden="false" customHeight="false" outlineLevel="0" collapsed="false">
      <c r="A55" s="0" t="n">
        <v>102</v>
      </c>
      <c r="B55" s="0" t="n">
        <v>27253957.6087561</v>
      </c>
      <c r="C55" s="0" t="n">
        <v>26300001.9997448</v>
      </c>
      <c r="D55" s="0" t="n">
        <v>90017176.4078638</v>
      </c>
      <c r="E55" s="0" t="n">
        <v>81463204.7173306</v>
      </c>
      <c r="F55" s="0" t="n">
        <v>13577200.7862218</v>
      </c>
      <c r="G55" s="0" t="n">
        <v>561054.251263242</v>
      </c>
      <c r="H55" s="0" t="n">
        <v>299576.928204247</v>
      </c>
      <c r="I55" s="0" t="n">
        <v>133320.613634022</v>
      </c>
    </row>
    <row r="56" customFormat="false" ht="12.8" hidden="false" customHeight="false" outlineLevel="0" collapsed="false">
      <c r="A56" s="0" t="n">
        <v>103</v>
      </c>
      <c r="B56" s="0" t="n">
        <v>23988788.9559446</v>
      </c>
      <c r="C56" s="0" t="n">
        <v>23042917.2819535</v>
      </c>
      <c r="D56" s="0" t="n">
        <v>79600220.6951799</v>
      </c>
      <c r="E56" s="0" t="n">
        <v>82085571.8913838</v>
      </c>
      <c r="F56" s="0" t="n">
        <v>0</v>
      </c>
      <c r="G56" s="0" t="n">
        <v>562018.64398042</v>
      </c>
      <c r="H56" s="0" t="n">
        <v>292993.113631225</v>
      </c>
      <c r="I56" s="0" t="n">
        <v>129799.880542122</v>
      </c>
    </row>
    <row r="57" customFormat="false" ht="12.8" hidden="false" customHeight="false" outlineLevel="0" collapsed="false">
      <c r="A57" s="0" t="n">
        <v>104</v>
      </c>
      <c r="B57" s="0" t="n">
        <v>27634671.0793702</v>
      </c>
      <c r="C57" s="0" t="n">
        <v>26718726.6850732</v>
      </c>
      <c r="D57" s="0" t="n">
        <v>91515208.3782475</v>
      </c>
      <c r="E57" s="0" t="n">
        <v>82740926.8812421</v>
      </c>
      <c r="F57" s="0" t="n">
        <v>13790154.480207</v>
      </c>
      <c r="G57" s="0" t="n">
        <v>538173.750154231</v>
      </c>
      <c r="H57" s="0" t="n">
        <v>288597.987528712</v>
      </c>
      <c r="I57" s="0" t="n">
        <v>127389.509448761</v>
      </c>
    </row>
    <row r="58" customFormat="false" ht="12.8" hidden="false" customHeight="false" outlineLevel="0" collapsed="false">
      <c r="A58" s="0" t="n">
        <v>105</v>
      </c>
      <c r="B58" s="0" t="n">
        <v>24259924.2845173</v>
      </c>
      <c r="C58" s="0" t="n">
        <v>23352440.4754558</v>
      </c>
      <c r="D58" s="0" t="n">
        <v>80730660.5698937</v>
      </c>
      <c r="E58" s="0" t="n">
        <v>83162124.3722215</v>
      </c>
      <c r="F58" s="0" t="n">
        <v>0</v>
      </c>
      <c r="G58" s="0" t="n">
        <v>529722.548403883</v>
      </c>
      <c r="H58" s="0" t="n">
        <v>289118.60824148</v>
      </c>
      <c r="I58" s="0" t="n">
        <v>126632.360594392</v>
      </c>
    </row>
    <row r="59" customFormat="false" ht="12.8" hidden="false" customHeight="false" outlineLevel="0" collapsed="false">
      <c r="A59" s="0" t="n">
        <v>106</v>
      </c>
      <c r="B59" s="0" t="n">
        <v>27914652.3376908</v>
      </c>
      <c r="C59" s="0" t="n">
        <v>27011396.2854908</v>
      </c>
      <c r="D59" s="0" t="n">
        <v>92581650.1714584</v>
      </c>
      <c r="E59" s="0" t="n">
        <v>83628802.6090792</v>
      </c>
      <c r="F59" s="0" t="n">
        <v>13938133.7681799</v>
      </c>
      <c r="G59" s="0" t="n">
        <v>524626.3856467</v>
      </c>
      <c r="H59" s="0" t="n">
        <v>290776.658413363</v>
      </c>
      <c r="I59" s="0" t="n">
        <v>125504.297342693</v>
      </c>
    </row>
    <row r="60" customFormat="false" ht="12.8" hidden="false" customHeight="false" outlineLevel="0" collapsed="false">
      <c r="A60" s="0" t="n">
        <v>107</v>
      </c>
      <c r="B60" s="0" t="n">
        <v>24812413.4006624</v>
      </c>
      <c r="C60" s="0" t="n">
        <v>23888764.4631036</v>
      </c>
      <c r="D60" s="0" t="n">
        <v>82642348.2681826</v>
      </c>
      <c r="E60" s="0" t="n">
        <v>85053234.5553886</v>
      </c>
      <c r="F60" s="0" t="n">
        <v>0</v>
      </c>
      <c r="G60" s="0" t="n">
        <v>540640.205242295</v>
      </c>
      <c r="H60" s="0" t="n">
        <v>293697.352796637</v>
      </c>
      <c r="I60" s="0" t="n">
        <v>127587.685028392</v>
      </c>
    </row>
    <row r="61" customFormat="false" ht="12.8" hidden="false" customHeight="false" outlineLevel="0" collapsed="false">
      <c r="A61" s="0" t="n">
        <v>108</v>
      </c>
      <c r="B61" s="0" t="n">
        <v>28462717.6944582</v>
      </c>
      <c r="C61" s="0" t="n">
        <v>27575863.9778286</v>
      </c>
      <c r="D61" s="0" t="n">
        <v>94526153.4420817</v>
      </c>
      <c r="E61" s="0" t="n">
        <v>85323629.1965754</v>
      </c>
      <c r="F61" s="0" t="n">
        <v>14220604.8660959</v>
      </c>
      <c r="G61" s="0" t="n">
        <v>502828.966323687</v>
      </c>
      <c r="H61" s="0" t="n">
        <v>292598.792686978</v>
      </c>
      <c r="I61" s="0" t="n">
        <v>130608.510884118</v>
      </c>
    </row>
    <row r="62" customFormat="false" ht="12.8" hidden="false" customHeight="false" outlineLevel="0" collapsed="false">
      <c r="A62" s="0" t="n">
        <v>109</v>
      </c>
      <c r="B62" s="0" t="n">
        <v>24921712.4196286</v>
      </c>
      <c r="C62" s="0" t="n">
        <v>24041527.7772794</v>
      </c>
      <c r="D62" s="0" t="n">
        <v>83172563.0625454</v>
      </c>
      <c r="E62" s="0" t="n">
        <v>85526631.865755</v>
      </c>
      <c r="F62" s="0" t="n">
        <v>0</v>
      </c>
      <c r="G62" s="0" t="n">
        <v>495721.264145164</v>
      </c>
      <c r="H62" s="0" t="n">
        <v>294107.704832569</v>
      </c>
      <c r="I62" s="0" t="n">
        <v>129079.533387795</v>
      </c>
    </row>
    <row r="63" customFormat="false" ht="12.8" hidden="false" customHeight="false" outlineLevel="0" collapsed="false">
      <c r="A63" s="0" t="n">
        <v>110</v>
      </c>
      <c r="B63" s="0" t="n">
        <v>28897450.0413895</v>
      </c>
      <c r="C63" s="0" t="n">
        <v>28032879.7768237</v>
      </c>
      <c r="D63" s="0" t="n">
        <v>96108030.1902966</v>
      </c>
      <c r="E63" s="0" t="n">
        <v>86676617.8407652</v>
      </c>
      <c r="F63" s="0" t="n">
        <v>14446102.9734609</v>
      </c>
      <c r="G63" s="0" t="n">
        <v>485402.30314441</v>
      </c>
      <c r="H63" s="0" t="n">
        <v>291270.776400749</v>
      </c>
      <c r="I63" s="0" t="n">
        <v>125567.407172452</v>
      </c>
    </row>
    <row r="64" customFormat="false" ht="12.8" hidden="false" customHeight="false" outlineLevel="0" collapsed="false">
      <c r="A64" s="0" t="n">
        <v>111</v>
      </c>
      <c r="B64" s="0" t="n">
        <v>25257186.9034378</v>
      </c>
      <c r="C64" s="0" t="n">
        <v>24384740.9731862</v>
      </c>
      <c r="D64" s="0" t="n">
        <v>84421939.1249173</v>
      </c>
      <c r="E64" s="0" t="n">
        <v>86741156.6642183</v>
      </c>
      <c r="F64" s="0" t="n">
        <v>0</v>
      </c>
      <c r="G64" s="0" t="n">
        <v>494272.844469223</v>
      </c>
      <c r="H64" s="0" t="n">
        <v>291116.410812705</v>
      </c>
      <c r="I64" s="0" t="n">
        <v>124366.67852805</v>
      </c>
    </row>
    <row r="65" customFormat="false" ht="12.8" hidden="false" customHeight="false" outlineLevel="0" collapsed="false">
      <c r="A65" s="0" t="n">
        <v>112</v>
      </c>
      <c r="B65" s="0" t="n">
        <v>29079903.1690068</v>
      </c>
      <c r="C65" s="0" t="n">
        <v>28198940.4002994</v>
      </c>
      <c r="D65" s="0" t="n">
        <v>96780310.0252328</v>
      </c>
      <c r="E65" s="0" t="n">
        <v>87203961.9008895</v>
      </c>
      <c r="F65" s="0" t="n">
        <v>14533993.6501482</v>
      </c>
      <c r="G65" s="0" t="n">
        <v>492749.989944817</v>
      </c>
      <c r="H65" s="0" t="n">
        <v>298068.267552069</v>
      </c>
      <c r="I65" s="0" t="n">
        <v>128777.873157882</v>
      </c>
    </row>
    <row r="66" customFormat="false" ht="12.8" hidden="false" customHeight="false" outlineLevel="0" collapsed="false">
      <c r="A66" s="0" t="n">
        <v>113</v>
      </c>
      <c r="B66" s="0" t="n">
        <v>25611214.7518117</v>
      </c>
      <c r="C66" s="0" t="n">
        <v>24672558.7027339</v>
      </c>
      <c r="D66" s="0" t="n">
        <v>85424045.2743884</v>
      </c>
      <c r="E66" s="0" t="n">
        <v>87700076.6179564</v>
      </c>
      <c r="F66" s="0" t="n">
        <v>0</v>
      </c>
      <c r="G66" s="0" t="n">
        <v>548478.183426579</v>
      </c>
      <c r="H66" s="0" t="n">
        <v>297900.346029908</v>
      </c>
      <c r="I66" s="0" t="n">
        <v>131825.028030455</v>
      </c>
    </row>
    <row r="67" customFormat="false" ht="12.8" hidden="false" customHeight="false" outlineLevel="0" collapsed="false">
      <c r="A67" s="0" t="n">
        <v>114</v>
      </c>
      <c r="B67" s="0" t="n">
        <v>29609359.4944405</v>
      </c>
      <c r="C67" s="0" t="n">
        <v>28701206.4204984</v>
      </c>
      <c r="D67" s="0" t="n">
        <v>98471204.3739904</v>
      </c>
      <c r="E67" s="0" t="n">
        <v>88655521.8174587</v>
      </c>
      <c r="F67" s="0" t="n">
        <v>14775920.3029098</v>
      </c>
      <c r="G67" s="0" t="n">
        <v>515385.995777774</v>
      </c>
      <c r="H67" s="0" t="n">
        <v>300139.635626092</v>
      </c>
      <c r="I67" s="0" t="n">
        <v>132324.917911734</v>
      </c>
    </row>
    <row r="68" customFormat="false" ht="12.8" hidden="false" customHeight="false" outlineLevel="0" collapsed="false">
      <c r="A68" s="0" t="n">
        <v>115</v>
      </c>
      <c r="B68" s="0" t="n">
        <v>25976498.6873893</v>
      </c>
      <c r="C68" s="0" t="n">
        <v>25095650.5922183</v>
      </c>
      <c r="D68" s="0" t="n">
        <v>86927556.2959573</v>
      </c>
      <c r="E68" s="0" t="n">
        <v>89152110.2069068</v>
      </c>
      <c r="F68" s="0" t="n">
        <v>0</v>
      </c>
      <c r="G68" s="0" t="n">
        <v>482621.164603666</v>
      </c>
      <c r="H68" s="0" t="n">
        <v>303986.842114305</v>
      </c>
      <c r="I68" s="0" t="n">
        <v>134628.697790042</v>
      </c>
    </row>
    <row r="69" customFormat="false" ht="12.8" hidden="false" customHeight="false" outlineLevel="0" collapsed="false">
      <c r="A69" s="0" t="n">
        <v>116</v>
      </c>
      <c r="B69" s="0" t="n">
        <v>29884122.4304677</v>
      </c>
      <c r="C69" s="0" t="n">
        <v>28986746.8596897</v>
      </c>
      <c r="D69" s="0" t="n">
        <v>99551082.0233846</v>
      </c>
      <c r="E69" s="0" t="n">
        <v>89549928.4692463</v>
      </c>
      <c r="F69" s="0" t="n">
        <v>14924988.0782077</v>
      </c>
      <c r="G69" s="0" t="n">
        <v>487729.042614345</v>
      </c>
      <c r="H69" s="0" t="n">
        <v>312772.226384242</v>
      </c>
      <c r="I69" s="0" t="n">
        <v>138391.859684841</v>
      </c>
    </row>
    <row r="70" customFormat="false" ht="12.8" hidden="false" customHeight="false" outlineLevel="0" collapsed="false">
      <c r="A70" s="0" t="n">
        <v>117</v>
      </c>
      <c r="B70" s="0" t="n">
        <v>26296996.7707503</v>
      </c>
      <c r="C70" s="0" t="n">
        <v>25443259.1871999</v>
      </c>
      <c r="D70" s="0" t="n">
        <v>88230984.4727665</v>
      </c>
      <c r="E70" s="0" t="n">
        <v>90386701.8419228</v>
      </c>
      <c r="F70" s="0" t="n">
        <v>0</v>
      </c>
      <c r="G70" s="0" t="n">
        <v>454424.205849331</v>
      </c>
      <c r="H70" s="0" t="n">
        <v>305897.701570229</v>
      </c>
      <c r="I70" s="0" t="n">
        <v>133450.965901172</v>
      </c>
    </row>
    <row r="71" customFormat="false" ht="12.8" hidden="false" customHeight="false" outlineLevel="0" collapsed="false">
      <c r="A71" s="0" t="n">
        <v>118</v>
      </c>
      <c r="B71" s="0" t="n">
        <v>30377449.9550568</v>
      </c>
      <c r="C71" s="0" t="n">
        <v>29462489.1040625</v>
      </c>
      <c r="D71" s="0" t="n">
        <v>101224421.919236</v>
      </c>
      <c r="E71" s="0" t="n">
        <v>90987663.6756091</v>
      </c>
      <c r="F71" s="0" t="n">
        <v>15164610.6126015</v>
      </c>
      <c r="G71" s="0" t="n">
        <v>504295.932910826</v>
      </c>
      <c r="H71" s="0" t="n">
        <v>313859.922129917</v>
      </c>
      <c r="I71" s="0" t="n">
        <v>138292.851362236</v>
      </c>
    </row>
    <row r="72" customFormat="false" ht="12.8" hidden="false" customHeight="false" outlineLevel="0" collapsed="false">
      <c r="A72" s="0" t="n">
        <v>119</v>
      </c>
      <c r="B72" s="0" t="n">
        <v>26600337.1743317</v>
      </c>
      <c r="C72" s="0" t="n">
        <v>25676341.148889</v>
      </c>
      <c r="D72" s="0" t="n">
        <v>89076809.2701249</v>
      </c>
      <c r="E72" s="0" t="n">
        <v>91171474.2377921</v>
      </c>
      <c r="F72" s="0" t="n">
        <v>0</v>
      </c>
      <c r="G72" s="0" t="n">
        <v>520556.340124213</v>
      </c>
      <c r="H72" s="0" t="n">
        <v>307988.962102091</v>
      </c>
      <c r="I72" s="0" t="n">
        <v>136358.176023363</v>
      </c>
    </row>
    <row r="73" customFormat="false" ht="12.8" hidden="false" customHeight="false" outlineLevel="0" collapsed="false">
      <c r="A73" s="0" t="n">
        <v>120</v>
      </c>
      <c r="B73" s="0" t="n">
        <v>30710743.324048</v>
      </c>
      <c r="C73" s="0" t="n">
        <v>29812533.8907834</v>
      </c>
      <c r="D73" s="0" t="n">
        <v>102480045.809155</v>
      </c>
      <c r="E73" s="0" t="n">
        <v>92026857.1346605</v>
      </c>
      <c r="F73" s="0" t="n">
        <v>15337809.5224434</v>
      </c>
      <c r="G73" s="0" t="n">
        <v>503136.787432366</v>
      </c>
      <c r="H73" s="0" t="n">
        <v>300859.226084256</v>
      </c>
      <c r="I73" s="0" t="n">
        <v>134590.599640018</v>
      </c>
    </row>
    <row r="74" customFormat="false" ht="12.8" hidden="false" customHeight="false" outlineLevel="0" collapsed="false">
      <c r="A74" s="0" t="n">
        <v>121</v>
      </c>
      <c r="B74" s="0" t="n">
        <v>26907946.2868111</v>
      </c>
      <c r="C74" s="0" t="n">
        <v>26005442.7340302</v>
      </c>
      <c r="D74" s="0" t="n">
        <v>90246595.9298527</v>
      </c>
      <c r="E74" s="0" t="n">
        <v>92359708.3862922</v>
      </c>
      <c r="F74" s="0" t="n">
        <v>0</v>
      </c>
      <c r="G74" s="0" t="n">
        <v>491250.221915963</v>
      </c>
      <c r="H74" s="0" t="n">
        <v>313821.900429584</v>
      </c>
      <c r="I74" s="0" t="n">
        <v>139187.757764753</v>
      </c>
    </row>
    <row r="75" customFormat="false" ht="12.8" hidden="false" customHeight="false" outlineLevel="0" collapsed="false">
      <c r="A75" s="0" t="n">
        <v>122</v>
      </c>
      <c r="B75" s="0" t="n">
        <v>31036334.0476302</v>
      </c>
      <c r="C75" s="0" t="n">
        <v>30103394.4755112</v>
      </c>
      <c r="D75" s="0" t="n">
        <v>103551742.386904</v>
      </c>
      <c r="E75" s="0" t="n">
        <v>92993447.6319166</v>
      </c>
      <c r="F75" s="0" t="n">
        <v>15498907.9386528</v>
      </c>
      <c r="G75" s="0" t="n">
        <v>514735.177285242</v>
      </c>
      <c r="H75" s="0" t="n">
        <v>318518.95875327</v>
      </c>
      <c r="I75" s="0" t="n">
        <v>142407.765829329</v>
      </c>
    </row>
    <row r="76" customFormat="false" ht="12.8" hidden="false" customHeight="false" outlineLevel="0" collapsed="false">
      <c r="A76" s="0" t="n">
        <v>123</v>
      </c>
      <c r="B76" s="0" t="n">
        <v>27434677.4087667</v>
      </c>
      <c r="C76" s="0" t="n">
        <v>26499005.012056</v>
      </c>
      <c r="D76" s="0" t="n">
        <v>92003991.0756038</v>
      </c>
      <c r="E76" s="0" t="n">
        <v>94117040.2986421</v>
      </c>
      <c r="F76" s="0" t="n">
        <v>0</v>
      </c>
      <c r="G76" s="0" t="n">
        <v>512419.718155493</v>
      </c>
      <c r="H76" s="0" t="n">
        <v>323157.413181638</v>
      </c>
      <c r="I76" s="0" t="n">
        <v>142993.236247993</v>
      </c>
    </row>
    <row r="77" customFormat="false" ht="12.8" hidden="false" customHeight="false" outlineLevel="0" collapsed="false">
      <c r="A77" s="0" t="n">
        <v>124</v>
      </c>
      <c r="B77" s="0" t="n">
        <v>31623504.7245271</v>
      </c>
      <c r="C77" s="0" t="n">
        <v>30671032.6957248</v>
      </c>
      <c r="D77" s="0" t="n">
        <v>105486566.014721</v>
      </c>
      <c r="E77" s="0" t="n">
        <v>94663889.9852429</v>
      </c>
      <c r="F77" s="0" t="n">
        <v>15777314.9975405</v>
      </c>
      <c r="G77" s="0" t="n">
        <v>528716.968424418</v>
      </c>
      <c r="H77" s="0" t="n">
        <v>322724.242036479</v>
      </c>
      <c r="I77" s="0" t="n">
        <v>144329.740487846</v>
      </c>
    </row>
    <row r="78" customFormat="false" ht="12.8" hidden="false" customHeight="false" outlineLevel="0" collapsed="false">
      <c r="A78" s="0" t="n">
        <v>125</v>
      </c>
      <c r="B78" s="0" t="n">
        <v>27694546.5411254</v>
      </c>
      <c r="C78" s="0" t="n">
        <v>26772286.3460614</v>
      </c>
      <c r="D78" s="0" t="n">
        <v>92921222.9259323</v>
      </c>
      <c r="E78" s="0" t="n">
        <v>94963097.4247778</v>
      </c>
      <c r="F78" s="0" t="n">
        <v>0</v>
      </c>
      <c r="G78" s="0" t="n">
        <v>489743.507238313</v>
      </c>
      <c r="H78" s="0" t="n">
        <v>329279.578670915</v>
      </c>
      <c r="I78" s="0" t="n">
        <v>147481.584506725</v>
      </c>
    </row>
    <row r="79" customFormat="false" ht="12.8" hidden="false" customHeight="false" outlineLevel="0" collapsed="false">
      <c r="A79" s="0" t="n">
        <v>126</v>
      </c>
      <c r="B79" s="0" t="n">
        <v>31931297.8144428</v>
      </c>
      <c r="C79" s="0" t="n">
        <v>30970805.107023</v>
      </c>
      <c r="D79" s="0" t="n">
        <v>106548454.844479</v>
      </c>
      <c r="E79" s="0" t="n">
        <v>95511878.0144031</v>
      </c>
      <c r="F79" s="0" t="n">
        <v>15918646.3357339</v>
      </c>
      <c r="G79" s="0" t="n">
        <v>534364.753867224</v>
      </c>
      <c r="H79" s="0" t="n">
        <v>324095.539522929</v>
      </c>
      <c r="I79" s="0" t="n">
        <v>145760.591470827</v>
      </c>
    </row>
    <row r="80" customFormat="false" ht="12.8" hidden="false" customHeight="false" outlineLevel="0" collapsed="false">
      <c r="A80" s="0" t="n">
        <v>127</v>
      </c>
      <c r="B80" s="0" t="n">
        <v>28084177.7775397</v>
      </c>
      <c r="C80" s="0" t="n">
        <v>27129987.5283902</v>
      </c>
      <c r="D80" s="0" t="n">
        <v>94230593.7836349</v>
      </c>
      <c r="E80" s="0" t="n">
        <v>96156078.0485972</v>
      </c>
      <c r="F80" s="0" t="n">
        <v>0</v>
      </c>
      <c r="G80" s="0" t="n">
        <v>535246.385740154</v>
      </c>
      <c r="H80" s="0" t="n">
        <v>320254.657832358</v>
      </c>
      <c r="I80" s="0" t="n">
        <v>140984.579395661</v>
      </c>
    </row>
    <row r="81" customFormat="false" ht="12.8" hidden="false" customHeight="false" outlineLevel="0" collapsed="false">
      <c r="A81" s="0" t="n">
        <v>128</v>
      </c>
      <c r="B81" s="0" t="n">
        <v>32206790.6768296</v>
      </c>
      <c r="C81" s="0" t="n">
        <v>31276925.999353</v>
      </c>
      <c r="D81" s="0" t="n">
        <v>107605843.406284</v>
      </c>
      <c r="E81" s="0" t="n">
        <v>96377046.0359434</v>
      </c>
      <c r="F81" s="0" t="n">
        <v>16062841.0059906</v>
      </c>
      <c r="G81" s="0" t="n">
        <v>509275.004815736</v>
      </c>
      <c r="H81" s="0" t="n">
        <v>321185.124976577</v>
      </c>
      <c r="I81" s="0" t="n">
        <v>142006.496691756</v>
      </c>
    </row>
    <row r="82" customFormat="false" ht="12.8" hidden="false" customHeight="false" outlineLevel="0" collapsed="false">
      <c r="A82" s="0" t="n">
        <v>129</v>
      </c>
      <c r="B82" s="0" t="n">
        <v>28346085.8159974</v>
      </c>
      <c r="C82" s="0" t="n">
        <v>27400131.0840351</v>
      </c>
      <c r="D82" s="0" t="n">
        <v>95156708.9500537</v>
      </c>
      <c r="E82" s="0" t="n">
        <v>97008282.8003152</v>
      </c>
      <c r="F82" s="0" t="n">
        <v>0</v>
      </c>
      <c r="G82" s="0" t="n">
        <v>534100.10891184</v>
      </c>
      <c r="H82" s="0" t="n">
        <v>313747.499547969</v>
      </c>
      <c r="I82" s="0" t="n">
        <v>140153.033574927</v>
      </c>
    </row>
    <row r="83" customFormat="false" ht="12.8" hidden="false" customHeight="false" outlineLevel="0" collapsed="false">
      <c r="A83" s="0" t="n">
        <v>130</v>
      </c>
      <c r="B83" s="0" t="n">
        <v>32749469.1633421</v>
      </c>
      <c r="C83" s="0" t="n">
        <v>31811987.3119816</v>
      </c>
      <c r="D83" s="0" t="n">
        <v>109491991.046997</v>
      </c>
      <c r="E83" s="0" t="n">
        <v>98032037.043915</v>
      </c>
      <c r="F83" s="0" t="n">
        <v>16338672.8406525</v>
      </c>
      <c r="G83" s="0" t="n">
        <v>515313.894775869</v>
      </c>
      <c r="H83" s="0" t="n">
        <v>324036.213937245</v>
      </c>
      <c r="I83" s="0" t="n">
        <v>140188.203781967</v>
      </c>
    </row>
    <row r="84" customFormat="false" ht="12.8" hidden="false" customHeight="false" outlineLevel="0" collapsed="false">
      <c r="A84" s="0" t="n">
        <v>131</v>
      </c>
      <c r="B84" s="0" t="n">
        <v>28757425.7135186</v>
      </c>
      <c r="C84" s="0" t="n">
        <v>27742715.6281961</v>
      </c>
      <c r="D84" s="0" t="n">
        <v>96389187.1066934</v>
      </c>
      <c r="E84" s="0" t="n">
        <v>98289555.5399821</v>
      </c>
      <c r="F84" s="0" t="n">
        <v>0</v>
      </c>
      <c r="G84" s="0" t="n">
        <v>591645.396204531</v>
      </c>
      <c r="H84" s="0" t="n">
        <v>323075.254547003</v>
      </c>
      <c r="I84" s="0" t="n">
        <v>142842.04938707</v>
      </c>
    </row>
    <row r="85" customFormat="false" ht="12.8" hidden="false" customHeight="false" outlineLevel="0" collapsed="false">
      <c r="A85" s="0" t="n">
        <v>132</v>
      </c>
      <c r="B85" s="0" t="n">
        <v>33044094.382671</v>
      </c>
      <c r="C85" s="0" t="n">
        <v>32070034.3132054</v>
      </c>
      <c r="D85" s="0" t="n">
        <v>110384816.795711</v>
      </c>
      <c r="E85" s="0" t="n">
        <v>98785532.279633</v>
      </c>
      <c r="F85" s="0" t="n">
        <v>16464255.3799388</v>
      </c>
      <c r="G85" s="0" t="n">
        <v>553721.208496052</v>
      </c>
      <c r="H85" s="0" t="n">
        <v>320132.355263671</v>
      </c>
      <c r="I85" s="0" t="n">
        <v>143152.151008308</v>
      </c>
    </row>
    <row r="86" customFormat="false" ht="12.8" hidden="false" customHeight="false" outlineLevel="0" collapsed="false">
      <c r="A86" s="0" t="n">
        <v>133</v>
      </c>
      <c r="B86" s="0" t="n">
        <v>28948040.2930266</v>
      </c>
      <c r="C86" s="0" t="n">
        <v>27962649.6904468</v>
      </c>
      <c r="D86" s="0" t="n">
        <v>97206520.9788882</v>
      </c>
      <c r="E86" s="0" t="n">
        <v>99045744.7536428</v>
      </c>
      <c r="F86" s="0" t="n">
        <v>0</v>
      </c>
      <c r="G86" s="0" t="n">
        <v>560782.103219994</v>
      </c>
      <c r="H86" s="0" t="n">
        <v>324532.274822324</v>
      </c>
      <c r="I86" s="0" t="n">
        <v>142966.035053634</v>
      </c>
    </row>
    <row r="87" customFormat="false" ht="12.8" hidden="false" customHeight="false" outlineLevel="0" collapsed="false">
      <c r="A87" s="0" t="n">
        <v>134</v>
      </c>
      <c r="B87" s="0" t="n">
        <v>33385418.6222024</v>
      </c>
      <c r="C87" s="0" t="n">
        <v>32376912.1017188</v>
      </c>
      <c r="D87" s="0" t="n">
        <v>111539150.029909</v>
      </c>
      <c r="E87" s="0" t="n">
        <v>99739327.6326112</v>
      </c>
      <c r="F87" s="0" t="n">
        <v>16623221.2721019</v>
      </c>
      <c r="G87" s="0" t="n">
        <v>597889.505630726</v>
      </c>
      <c r="H87" s="0" t="n">
        <v>312819.453624205</v>
      </c>
      <c r="I87" s="0" t="n">
        <v>139710.80175522</v>
      </c>
    </row>
    <row r="88" customFormat="false" ht="12.8" hidden="false" customHeight="false" outlineLevel="0" collapsed="false">
      <c r="A88" s="0" t="n">
        <v>135</v>
      </c>
      <c r="B88" s="0" t="n">
        <v>29324658.9741384</v>
      </c>
      <c r="C88" s="0" t="n">
        <v>28314208.204822</v>
      </c>
      <c r="D88" s="0" t="n">
        <v>98494351.1971343</v>
      </c>
      <c r="E88" s="0" t="n">
        <v>100264029.090075</v>
      </c>
      <c r="F88" s="0" t="n">
        <v>0</v>
      </c>
      <c r="G88" s="0" t="n">
        <v>575738.23940911</v>
      </c>
      <c r="H88" s="0" t="n">
        <v>331716.58894258</v>
      </c>
      <c r="I88" s="0" t="n">
        <v>147137.058520964</v>
      </c>
    </row>
    <row r="89" customFormat="false" ht="12.8" hidden="false" customHeight="false" outlineLevel="0" collapsed="false">
      <c r="A89" s="0" t="n">
        <v>136</v>
      </c>
      <c r="B89" s="0" t="n">
        <v>33595913.7150863</v>
      </c>
      <c r="C89" s="0" t="n">
        <v>32587345.5479823</v>
      </c>
      <c r="D89" s="0" t="n">
        <v>112281422.95551</v>
      </c>
      <c r="E89" s="0" t="n">
        <v>100346587.474018</v>
      </c>
      <c r="F89" s="0" t="n">
        <v>16724431.2456696</v>
      </c>
      <c r="G89" s="0" t="n">
        <v>575438.874432731</v>
      </c>
      <c r="H89" s="0" t="n">
        <v>331418.008512638</v>
      </c>
      <c r="I89" s="0" t="n">
        <v>145301.834512378</v>
      </c>
    </row>
    <row r="90" customFormat="false" ht="12.8" hidden="false" customHeight="false" outlineLevel="0" collapsed="false">
      <c r="A90" s="0" t="n">
        <v>137</v>
      </c>
      <c r="B90" s="0" t="n">
        <v>29445872.8381262</v>
      </c>
      <c r="C90" s="0" t="n">
        <v>28464508.2864549</v>
      </c>
      <c r="D90" s="0" t="n">
        <v>99038631.3290227</v>
      </c>
      <c r="E90" s="0" t="n">
        <v>100739088.050686</v>
      </c>
      <c r="F90" s="0" t="n">
        <v>0</v>
      </c>
      <c r="G90" s="0" t="n">
        <v>559182.502718246</v>
      </c>
      <c r="H90" s="0" t="n">
        <v>322044.896226305</v>
      </c>
      <c r="I90" s="0" t="n">
        <v>143053.075323916</v>
      </c>
    </row>
    <row r="91" customFormat="false" ht="12.8" hidden="false" customHeight="false" outlineLevel="0" collapsed="false">
      <c r="A91" s="0" t="n">
        <v>138</v>
      </c>
      <c r="B91" s="0" t="n">
        <v>34002511.2387502</v>
      </c>
      <c r="C91" s="0" t="n">
        <v>32997332.7318213</v>
      </c>
      <c r="D91" s="0" t="n">
        <v>113765137.439404</v>
      </c>
      <c r="E91" s="0" t="n">
        <v>101604146.093658</v>
      </c>
      <c r="F91" s="0" t="n">
        <v>16934024.348943</v>
      </c>
      <c r="G91" s="0" t="n">
        <v>567898.037923649</v>
      </c>
      <c r="H91" s="0" t="n">
        <v>333771.465269292</v>
      </c>
      <c r="I91" s="0" t="n">
        <v>147870.005337079</v>
      </c>
    </row>
    <row r="92" customFormat="false" ht="12.8" hidden="false" customHeight="false" outlineLevel="0" collapsed="false">
      <c r="A92" s="0" t="n">
        <v>139</v>
      </c>
      <c r="B92" s="0" t="n">
        <v>30072663.7725689</v>
      </c>
      <c r="C92" s="0" t="n">
        <v>29094634.4663491</v>
      </c>
      <c r="D92" s="0" t="n">
        <v>101324267.028051</v>
      </c>
      <c r="E92" s="0" t="n">
        <v>102989385.979486</v>
      </c>
      <c r="F92" s="0" t="n">
        <v>0</v>
      </c>
      <c r="G92" s="0" t="n">
        <v>548826.11498222</v>
      </c>
      <c r="H92" s="0" t="n">
        <v>327552.486922405</v>
      </c>
      <c r="I92" s="0" t="n">
        <v>145215.291878794</v>
      </c>
    </row>
    <row r="93" customFormat="false" ht="12.8" hidden="false" customHeight="false" outlineLevel="0" collapsed="false">
      <c r="A93" s="0" t="n">
        <v>140</v>
      </c>
      <c r="B93" s="0" t="n">
        <v>34678226.0588666</v>
      </c>
      <c r="C93" s="0" t="n">
        <v>33688004.064962</v>
      </c>
      <c r="D93" s="0" t="n">
        <v>116236964.911315</v>
      </c>
      <c r="E93" s="0" t="n">
        <v>103737793.982173</v>
      </c>
      <c r="F93" s="0" t="n">
        <v>17289632.3303621</v>
      </c>
      <c r="G93" s="0" t="n">
        <v>556847.99336965</v>
      </c>
      <c r="H93" s="0" t="n">
        <v>332042.551369135</v>
      </c>
      <c r="I93" s="0" t="n">
        <v>144759.213094029</v>
      </c>
    </row>
    <row r="94" customFormat="false" ht="12.8" hidden="false" customHeight="false" outlineLevel="0" collapsed="false">
      <c r="A94" s="0" t="n">
        <v>141</v>
      </c>
      <c r="B94" s="0" t="n">
        <v>30412881.2731045</v>
      </c>
      <c r="C94" s="0" t="n">
        <v>29408978.7260148</v>
      </c>
      <c r="D94" s="0" t="n">
        <v>102415209.815623</v>
      </c>
      <c r="E94" s="0" t="n">
        <v>104024502.248041</v>
      </c>
      <c r="F94" s="0" t="n">
        <v>0</v>
      </c>
      <c r="G94" s="0" t="n">
        <v>563882.607594717</v>
      </c>
      <c r="H94" s="0" t="n">
        <v>336239.878867452</v>
      </c>
      <c r="I94" s="0" t="n">
        <v>148257.229467945</v>
      </c>
    </row>
    <row r="95" customFormat="false" ht="12.8" hidden="false" customHeight="false" outlineLevel="0" collapsed="false">
      <c r="A95" s="0" t="n">
        <v>142</v>
      </c>
      <c r="B95" s="0" t="n">
        <v>35010193.5268674</v>
      </c>
      <c r="C95" s="0" t="n">
        <v>34008189.5509442</v>
      </c>
      <c r="D95" s="0" t="n">
        <v>117315789.572196</v>
      </c>
      <c r="E95" s="0" t="n">
        <v>104646870.089872</v>
      </c>
      <c r="F95" s="0" t="n">
        <v>17441145.0149786</v>
      </c>
      <c r="G95" s="0" t="n">
        <v>556237.789555739</v>
      </c>
      <c r="H95" s="0" t="n">
        <v>341393.583278199</v>
      </c>
      <c r="I95" s="0" t="n">
        <v>149103.718699057</v>
      </c>
    </row>
    <row r="96" customFormat="false" ht="12.8" hidden="false" customHeight="false" outlineLevel="0" collapsed="false">
      <c r="A96" s="0" t="n">
        <v>143</v>
      </c>
      <c r="B96" s="0" t="n">
        <v>30736278.1454322</v>
      </c>
      <c r="C96" s="0" t="n">
        <v>29730151.0086477</v>
      </c>
      <c r="D96" s="0" t="n">
        <v>103570459.398842</v>
      </c>
      <c r="E96" s="0" t="n">
        <v>105140525.917221</v>
      </c>
      <c r="F96" s="0" t="n">
        <v>0</v>
      </c>
      <c r="G96" s="0" t="n">
        <v>565315.688694873</v>
      </c>
      <c r="H96" s="0" t="n">
        <v>338670.064352421</v>
      </c>
      <c r="I96" s="0" t="n">
        <v>145916.262481643</v>
      </c>
    </row>
    <row r="97" customFormat="false" ht="12.8" hidden="false" customHeight="false" outlineLevel="0" collapsed="false">
      <c r="A97" s="0" t="n">
        <v>144</v>
      </c>
      <c r="B97" s="0" t="n">
        <v>35342729.0156663</v>
      </c>
      <c r="C97" s="0" t="n">
        <v>34340681.6238518</v>
      </c>
      <c r="D97" s="0" t="n">
        <v>118539677.575245</v>
      </c>
      <c r="E97" s="0" t="n">
        <v>105681120.326005</v>
      </c>
      <c r="F97" s="0" t="n">
        <v>17613520.0543341</v>
      </c>
      <c r="G97" s="0" t="n">
        <v>567336.122802878</v>
      </c>
      <c r="H97" s="0" t="n">
        <v>331375.651925357</v>
      </c>
      <c r="I97" s="0" t="n">
        <v>147622.310123267</v>
      </c>
    </row>
    <row r="98" customFormat="false" ht="12.8" hidden="false" customHeight="false" outlineLevel="0" collapsed="false">
      <c r="A98" s="0" t="n">
        <v>145</v>
      </c>
      <c r="B98" s="0" t="n">
        <v>31002410.4094378</v>
      </c>
      <c r="C98" s="0" t="n">
        <v>30026683.4190228</v>
      </c>
      <c r="D98" s="0" t="n">
        <v>104665150.809376</v>
      </c>
      <c r="E98" s="0" t="n">
        <v>106177027.896354</v>
      </c>
      <c r="F98" s="0" t="n">
        <v>0</v>
      </c>
      <c r="G98" s="0" t="n">
        <v>531251.731774682</v>
      </c>
      <c r="H98" s="0" t="n">
        <v>337976.553517632</v>
      </c>
      <c r="I98" s="0" t="n">
        <v>152141.007318151</v>
      </c>
    </row>
    <row r="99" customFormat="false" ht="12.8" hidden="false" customHeight="false" outlineLevel="0" collapsed="false">
      <c r="A99" s="0" t="n">
        <v>146</v>
      </c>
      <c r="B99" s="0" t="n">
        <v>35653049.0782425</v>
      </c>
      <c r="C99" s="0" t="n">
        <v>34639543.8151441</v>
      </c>
      <c r="D99" s="0" t="n">
        <v>119568836.381482</v>
      </c>
      <c r="E99" s="0" t="n">
        <v>106557717.713136</v>
      </c>
      <c r="F99" s="0" t="n">
        <v>17759619.618856</v>
      </c>
      <c r="G99" s="0" t="n">
        <v>570903.801599604</v>
      </c>
      <c r="H99" s="0" t="n">
        <v>338738.746302532</v>
      </c>
      <c r="I99" s="0" t="n">
        <v>148375.307423131</v>
      </c>
    </row>
    <row r="100" customFormat="false" ht="12.8" hidden="false" customHeight="false" outlineLevel="0" collapsed="false">
      <c r="A100" s="0" t="n">
        <v>147</v>
      </c>
      <c r="B100" s="0" t="n">
        <v>31301293.2760545</v>
      </c>
      <c r="C100" s="0" t="n">
        <v>30297446.8668715</v>
      </c>
      <c r="D100" s="0" t="n">
        <v>105645077.878052</v>
      </c>
      <c r="E100" s="0" t="n">
        <v>107118794.025261</v>
      </c>
      <c r="F100" s="0" t="n">
        <v>0</v>
      </c>
      <c r="G100" s="0" t="n">
        <v>547197.960918898</v>
      </c>
      <c r="H100" s="0" t="n">
        <v>349708.787507577</v>
      </c>
      <c r="I100" s="0" t="n">
        <v>152770.943937854</v>
      </c>
    </row>
    <row r="101" customFormat="false" ht="12.8" hidden="false" customHeight="false" outlineLevel="0" collapsed="false">
      <c r="A101" s="0" t="n">
        <v>148</v>
      </c>
      <c r="B101" s="0" t="n">
        <v>35947090.31525</v>
      </c>
      <c r="C101" s="0" t="n">
        <v>34958609.2529841</v>
      </c>
      <c r="D101" s="0" t="n">
        <v>120757391.418829</v>
      </c>
      <c r="E101" s="0" t="n">
        <v>107576683.239583</v>
      </c>
      <c r="F101" s="0" t="n">
        <v>17929447.2065971</v>
      </c>
      <c r="G101" s="0" t="n">
        <v>550480.733150336</v>
      </c>
      <c r="H101" s="0" t="n">
        <v>335356.153992082</v>
      </c>
      <c r="I101" s="0" t="n">
        <v>146634.535890608</v>
      </c>
    </row>
    <row r="102" customFormat="false" ht="12.8" hidden="false" customHeight="false" outlineLevel="0" collapsed="false">
      <c r="A102" s="0" t="n">
        <v>149</v>
      </c>
      <c r="B102" s="0" t="n">
        <v>31503256.6517547</v>
      </c>
      <c r="C102" s="0" t="n">
        <v>30506865.9933868</v>
      </c>
      <c r="D102" s="0" t="n">
        <v>106373700.498445</v>
      </c>
      <c r="E102" s="0" t="n">
        <v>107829917.211745</v>
      </c>
      <c r="F102" s="0" t="n">
        <v>0</v>
      </c>
      <c r="G102" s="0" t="n">
        <v>553700.086212065</v>
      </c>
      <c r="H102" s="0" t="n">
        <v>339327.600104431</v>
      </c>
      <c r="I102" s="0" t="n">
        <v>147661.388644817</v>
      </c>
    </row>
    <row r="103" customFormat="false" ht="12.8" hidden="false" customHeight="false" outlineLevel="0" collapsed="false">
      <c r="A103" s="0" t="n">
        <v>150</v>
      </c>
      <c r="B103" s="0" t="n">
        <v>36255842.7966386</v>
      </c>
      <c r="C103" s="0" t="n">
        <v>35180348.2789254</v>
      </c>
      <c r="D103" s="0" t="n">
        <v>121513923.639869</v>
      </c>
      <c r="E103" s="0" t="n">
        <v>108186621.551423</v>
      </c>
      <c r="F103" s="0" t="n">
        <v>18031103.5919039</v>
      </c>
      <c r="G103" s="0" t="n">
        <v>612737.617314117</v>
      </c>
      <c r="H103" s="0" t="n">
        <v>353944.211684036</v>
      </c>
      <c r="I103" s="0" t="n">
        <v>155446.698164294</v>
      </c>
    </row>
    <row r="104" customFormat="false" ht="12.8" hidden="false" customHeight="false" outlineLevel="0" collapsed="false">
      <c r="A104" s="0" t="n">
        <v>151</v>
      </c>
      <c r="B104" s="0" t="n">
        <v>31670038.7244513</v>
      </c>
      <c r="C104" s="0" t="n">
        <v>30607935.5163131</v>
      </c>
      <c r="D104" s="0" t="n">
        <v>106772609.302929</v>
      </c>
      <c r="E104" s="0" t="n">
        <v>108173454.41096</v>
      </c>
      <c r="F104" s="0" t="n">
        <v>0</v>
      </c>
      <c r="G104" s="0" t="n">
        <v>616027.663281469</v>
      </c>
      <c r="H104" s="0" t="n">
        <v>340944.620166308</v>
      </c>
      <c r="I104" s="0" t="n">
        <v>150187.035272124</v>
      </c>
    </row>
    <row r="105" customFormat="false" ht="12.8" hidden="false" customHeight="false" outlineLevel="0" collapsed="false">
      <c r="A105" s="0" t="n">
        <v>152</v>
      </c>
      <c r="B105" s="0" t="n">
        <v>36432630.9266401</v>
      </c>
      <c r="C105" s="0" t="n">
        <v>35356857.0655899</v>
      </c>
      <c r="D105" s="0" t="n">
        <v>122139475.587791</v>
      </c>
      <c r="E105" s="0" t="n">
        <v>108708691.794258</v>
      </c>
      <c r="F105" s="0" t="n">
        <v>18118115.2990429</v>
      </c>
      <c r="G105" s="0" t="n">
        <v>618990.718561671</v>
      </c>
      <c r="H105" s="0" t="n">
        <v>347904.259139302</v>
      </c>
      <c r="I105" s="0" t="n">
        <v>155541.261927434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197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  <c r="I1" s="0" t="s">
        <v>198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18296958.6464321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19939496.2171495</v>
      </c>
      <c r="C17" s="0" t="n">
        <v>19343434.468545</v>
      </c>
      <c r="D17" s="0" t="n">
        <v>65408555.5176618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15750615.9012498</v>
      </c>
      <c r="C18" s="0" t="n">
        <v>15179121.8967004</v>
      </c>
      <c r="D18" s="0" t="n">
        <v>48156642.7646441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18663324.9516775</v>
      </c>
      <c r="C19" s="0" t="n">
        <v>18097437.8347259</v>
      </c>
      <c r="D19" s="0" t="n">
        <v>58016147.8012195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15837691.0752344</v>
      </c>
      <c r="C20" s="0" t="n">
        <v>15243839.0367646</v>
      </c>
      <c r="D20" s="0" t="n">
        <v>49291998.1091238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17981678.8179021</v>
      </c>
      <c r="C21" s="0" t="n">
        <v>17377691.1414433</v>
      </c>
      <c r="D21" s="0" t="n">
        <v>56595521.5971546</v>
      </c>
      <c r="E21" s="0" t="n">
        <v>58594550.2898636</v>
      </c>
      <c r="F21" s="0" t="n">
        <v>9765758.38164393</v>
      </c>
      <c r="G21" s="0" t="n">
        <v>322286.80458126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16350809.0032992</v>
      </c>
      <c r="C22" s="0" t="n">
        <v>15780949.2033318</v>
      </c>
      <c r="D22" s="0" t="n">
        <v>51701148.4791059</v>
      </c>
      <c r="E22" s="0" t="n">
        <v>60742110.445289</v>
      </c>
      <c r="F22" s="0" t="n">
        <v>0</v>
      </c>
      <c r="G22" s="0" t="n">
        <v>286957.566231824</v>
      </c>
      <c r="H22" s="0" t="n">
        <v>204123.666815451</v>
      </c>
      <c r="I22" s="0" t="n">
        <v>112540.809885867</v>
      </c>
    </row>
    <row r="23" customFormat="false" ht="12.8" hidden="false" customHeight="false" outlineLevel="0" collapsed="false">
      <c r="A23" s="0" t="n">
        <v>70</v>
      </c>
      <c r="B23" s="0" t="n">
        <v>18077312.6008064</v>
      </c>
      <c r="C23" s="0" t="n">
        <v>17468575.7646163</v>
      </c>
      <c r="D23" s="0" t="n">
        <v>57191001.1174626</v>
      </c>
      <c r="E23" s="0" t="n">
        <v>57665896.3820652</v>
      </c>
      <c r="F23" s="0" t="n">
        <v>9610982.73034419</v>
      </c>
      <c r="G23" s="0" t="n">
        <v>327653.533781535</v>
      </c>
      <c r="H23" s="0" t="n">
        <v>210350.597494186</v>
      </c>
      <c r="I23" s="0" t="n">
        <v>101046.721306318</v>
      </c>
    </row>
    <row r="24" customFormat="false" ht="12.8" hidden="false" customHeight="false" outlineLevel="0" collapsed="false">
      <c r="A24" s="0" t="n">
        <v>71</v>
      </c>
      <c r="B24" s="0" t="n">
        <v>15024536.1258233</v>
      </c>
      <c r="C24" s="0" t="n">
        <v>14457592.2962327</v>
      </c>
      <c r="D24" s="0" t="n">
        <v>47598337.8806375</v>
      </c>
      <c r="E24" s="0" t="n">
        <v>55220091.4677633</v>
      </c>
      <c r="F24" s="0" t="n">
        <v>0</v>
      </c>
      <c r="G24" s="0" t="n">
        <v>304486.278715431</v>
      </c>
      <c r="H24" s="0" t="n">
        <v>199115.712858083</v>
      </c>
      <c r="I24" s="0" t="n">
        <v>90488.340024513</v>
      </c>
    </row>
    <row r="25" customFormat="false" ht="12.8" hidden="false" customHeight="false" outlineLevel="0" collapsed="false">
      <c r="A25" s="0" t="n">
        <v>72</v>
      </c>
      <c r="B25" s="0" t="n">
        <v>17119290.4428004</v>
      </c>
      <c r="C25" s="0" t="n">
        <v>16549309.5932098</v>
      </c>
      <c r="D25" s="0" t="n">
        <v>54534847.9730997</v>
      </c>
      <c r="E25" s="0" t="n">
        <v>54100243.3580386</v>
      </c>
      <c r="F25" s="0" t="n">
        <v>9016707.22633977</v>
      </c>
      <c r="G25" s="0" t="n">
        <v>304052.107688444</v>
      </c>
      <c r="H25" s="0" t="n">
        <v>201456.154925556</v>
      </c>
      <c r="I25" s="0" t="n">
        <v>92103.6956809626</v>
      </c>
    </row>
    <row r="26" customFormat="false" ht="12.8" hidden="false" customHeight="false" outlineLevel="0" collapsed="false">
      <c r="A26" s="0" t="n">
        <v>73</v>
      </c>
      <c r="B26" s="0" t="n">
        <v>15303084.8345345</v>
      </c>
      <c r="C26" s="0" t="n">
        <v>14728283.0497146</v>
      </c>
      <c r="D26" s="0" t="n">
        <v>49094517.7916536</v>
      </c>
      <c r="E26" s="0" t="n">
        <v>55304474.4299984</v>
      </c>
      <c r="F26" s="0" t="n">
        <v>0</v>
      </c>
      <c r="G26" s="0" t="n">
        <v>307272.328528929</v>
      </c>
      <c r="H26" s="0" t="n">
        <v>201902.496828345</v>
      </c>
      <c r="I26" s="0" t="n">
        <v>93752.7992323338</v>
      </c>
    </row>
    <row r="27" customFormat="false" ht="12.8" hidden="false" customHeight="false" outlineLevel="0" collapsed="false">
      <c r="A27" s="0" t="n">
        <v>74</v>
      </c>
      <c r="B27" s="0" t="n">
        <v>18166273.039937</v>
      </c>
      <c r="C27" s="0" t="n">
        <v>17567729.2192581</v>
      </c>
      <c r="D27" s="0" t="n">
        <v>58527030.451166</v>
      </c>
      <c r="E27" s="0" t="n">
        <v>56629641.9803263</v>
      </c>
      <c r="F27" s="0" t="n">
        <v>9438273.66338771</v>
      </c>
      <c r="G27" s="0" t="n">
        <v>331803.408360848</v>
      </c>
      <c r="H27" s="0" t="n">
        <v>202973.147361077</v>
      </c>
      <c r="I27" s="0" t="n">
        <v>91096.0927956866</v>
      </c>
    </row>
    <row r="28" customFormat="false" ht="12.8" hidden="false" customHeight="false" outlineLevel="0" collapsed="false">
      <c r="A28" s="0" t="n">
        <v>75</v>
      </c>
      <c r="B28" s="0" t="n">
        <v>15998694.6338766</v>
      </c>
      <c r="C28" s="0" t="n">
        <v>15373378.8621408</v>
      </c>
      <c r="D28" s="0" t="n">
        <v>51737568.3907679</v>
      </c>
      <c r="E28" s="0" t="n">
        <v>56962899.529167</v>
      </c>
      <c r="F28" s="0" t="n">
        <v>0</v>
      </c>
      <c r="G28" s="0" t="n">
        <v>350073.026030995</v>
      </c>
      <c r="H28" s="0" t="n">
        <v>209472.681693329</v>
      </c>
      <c r="I28" s="0" t="n">
        <v>93957.2343021669</v>
      </c>
    </row>
    <row r="29" customFormat="false" ht="12.8" hidden="false" customHeight="false" outlineLevel="0" collapsed="false">
      <c r="A29" s="0" t="n">
        <v>76</v>
      </c>
      <c r="B29" s="0" t="n">
        <v>18621204.1353907</v>
      </c>
      <c r="C29" s="0" t="n">
        <v>17990922.1993652</v>
      </c>
      <c r="D29" s="0" t="n">
        <v>60358613.3885731</v>
      </c>
      <c r="E29" s="0" t="n">
        <v>57480037.4447229</v>
      </c>
      <c r="F29" s="0" t="n">
        <v>9580006.24078714</v>
      </c>
      <c r="G29" s="0" t="n">
        <v>350048.398884579</v>
      </c>
      <c r="H29" s="0" t="n">
        <v>213847.517368285</v>
      </c>
      <c r="I29" s="0" t="n">
        <v>94837.1711037525</v>
      </c>
    </row>
    <row r="30" customFormat="false" ht="12.8" hidden="false" customHeight="false" outlineLevel="0" collapsed="false">
      <c r="A30" s="0" t="n">
        <v>77</v>
      </c>
      <c r="B30" s="0" t="n">
        <v>16441543.1426779</v>
      </c>
      <c r="C30" s="0" t="n">
        <v>15805547.6161618</v>
      </c>
      <c r="D30" s="0" t="n">
        <v>53561382.3458748</v>
      </c>
      <c r="E30" s="0" t="n">
        <v>58044551.8735055</v>
      </c>
      <c r="F30" s="0" t="n">
        <v>0</v>
      </c>
      <c r="G30" s="0" t="n">
        <v>351532.627330501</v>
      </c>
      <c r="H30" s="0" t="n">
        <v>217255.829097204</v>
      </c>
      <c r="I30" s="0" t="n">
        <v>96010.1001262577</v>
      </c>
    </row>
    <row r="31" customFormat="false" ht="12.8" hidden="false" customHeight="false" outlineLevel="0" collapsed="false">
      <c r="A31" s="0" t="n">
        <v>78</v>
      </c>
      <c r="B31" s="0" t="n">
        <v>19049473.5888057</v>
      </c>
      <c r="C31" s="0" t="n">
        <v>18409175.8925391</v>
      </c>
      <c r="D31" s="0" t="n">
        <v>62067816.1347287</v>
      </c>
      <c r="E31" s="0" t="n">
        <v>58374815.7723175</v>
      </c>
      <c r="F31" s="0" t="n">
        <v>9729135.96205292</v>
      </c>
      <c r="G31" s="0" t="n">
        <v>354725.522477518</v>
      </c>
      <c r="H31" s="0" t="n">
        <v>217712.188026198</v>
      </c>
      <c r="I31" s="0" t="n">
        <v>96942.8368041383</v>
      </c>
    </row>
    <row r="32" customFormat="false" ht="12.8" hidden="false" customHeight="false" outlineLevel="0" collapsed="false">
      <c r="A32" s="0" t="n">
        <v>79</v>
      </c>
      <c r="B32" s="0" t="n">
        <v>16783326.7346164</v>
      </c>
      <c r="C32" s="0" t="n">
        <v>16122049.2221649</v>
      </c>
      <c r="D32" s="0" t="n">
        <v>54911401.4573306</v>
      </c>
      <c r="E32" s="0" t="n">
        <v>58773011.1933383</v>
      </c>
      <c r="F32" s="0" t="n">
        <v>0</v>
      </c>
      <c r="G32" s="0" t="n">
        <v>362661.268601628</v>
      </c>
      <c r="H32" s="0" t="n">
        <v>228231.61939852</v>
      </c>
      <c r="I32" s="0" t="n">
        <v>100549.463501951</v>
      </c>
    </row>
    <row r="33" customFormat="false" ht="12.8" hidden="false" customHeight="false" outlineLevel="0" collapsed="false">
      <c r="A33" s="0" t="n">
        <v>80</v>
      </c>
      <c r="B33" s="0" t="n">
        <v>19417493.3224025</v>
      </c>
      <c r="C33" s="0" t="n">
        <v>18759476.6963583</v>
      </c>
      <c r="D33" s="0" t="n">
        <v>63506122.0103128</v>
      </c>
      <c r="E33" s="0" t="n">
        <v>59131521.4017585</v>
      </c>
      <c r="F33" s="0" t="n">
        <v>9855253.56695975</v>
      </c>
      <c r="G33" s="0" t="n">
        <v>360506.449733678</v>
      </c>
      <c r="H33" s="0" t="n">
        <v>229028.963000012</v>
      </c>
      <c r="I33" s="0" t="n">
        <v>97830.3047292836</v>
      </c>
    </row>
    <row r="34" customFormat="false" ht="12.8" hidden="false" customHeight="false" outlineLevel="0" collapsed="false">
      <c r="A34" s="0" t="n">
        <v>81</v>
      </c>
      <c r="B34" s="0" t="n">
        <v>17107975.8917514</v>
      </c>
      <c r="C34" s="0" t="n">
        <v>16442959.6150348</v>
      </c>
      <c r="D34" s="0" t="n">
        <v>56194348.5154335</v>
      </c>
      <c r="E34" s="0" t="n">
        <v>59603338.656375</v>
      </c>
      <c r="F34" s="0" t="n">
        <v>0</v>
      </c>
      <c r="G34" s="0" t="n">
        <v>362116.827008233</v>
      </c>
      <c r="H34" s="0" t="n">
        <v>233106.772660622</v>
      </c>
      <c r="I34" s="0" t="n">
        <v>99703.8243539981</v>
      </c>
    </row>
    <row r="35" customFormat="false" ht="12.8" hidden="false" customHeight="false" outlineLevel="0" collapsed="false">
      <c r="A35" s="0" t="n">
        <v>82</v>
      </c>
      <c r="B35" s="0" t="n">
        <v>19805689.6766526</v>
      </c>
      <c r="C35" s="0" t="n">
        <v>19140945.2609306</v>
      </c>
      <c r="D35" s="0" t="n">
        <v>64979027.575614</v>
      </c>
      <c r="E35" s="0" t="n">
        <v>60019705.7587053</v>
      </c>
      <c r="F35" s="0" t="n">
        <v>10003284.2931175</v>
      </c>
      <c r="G35" s="0" t="n">
        <v>365746.636282612</v>
      </c>
      <c r="H35" s="0" t="n">
        <v>229852.882224619</v>
      </c>
      <c r="I35" s="0" t="n">
        <v>98778.4245924368</v>
      </c>
    </row>
    <row r="36" customFormat="false" ht="12.8" hidden="false" customHeight="false" outlineLevel="0" collapsed="false">
      <c r="A36" s="0" t="n">
        <v>83</v>
      </c>
      <c r="B36" s="0" t="n">
        <v>17370675.9844063</v>
      </c>
      <c r="C36" s="0" t="n">
        <v>16692645.5008691</v>
      </c>
      <c r="D36" s="0" t="n">
        <v>57218717.2047259</v>
      </c>
      <c r="E36" s="0" t="n">
        <v>60156484.6240501</v>
      </c>
      <c r="F36" s="0" t="n">
        <v>0</v>
      </c>
      <c r="G36" s="0" t="n">
        <v>377877.910548004</v>
      </c>
      <c r="H36" s="0" t="n">
        <v>231129.7865381</v>
      </c>
      <c r="I36" s="0" t="n">
        <v>98603.9806443771</v>
      </c>
    </row>
    <row r="37" customFormat="false" ht="12.8" hidden="false" customHeight="false" outlineLevel="0" collapsed="false">
      <c r="A37" s="0" t="n">
        <v>84</v>
      </c>
      <c r="B37" s="0" t="n">
        <v>20128088.6323045</v>
      </c>
      <c r="C37" s="0" t="n">
        <v>19450609.930305</v>
      </c>
      <c r="D37" s="0" t="n">
        <v>66158427.5219685</v>
      </c>
      <c r="E37" s="0" t="n">
        <v>60735154.9526407</v>
      </c>
      <c r="F37" s="0" t="n">
        <v>10122525.8254401</v>
      </c>
      <c r="G37" s="0" t="n">
        <v>365858.139611465</v>
      </c>
      <c r="H37" s="0" t="n">
        <v>238998.990891981</v>
      </c>
      <c r="I37" s="0" t="n">
        <v>103745.102137214</v>
      </c>
    </row>
    <row r="38" customFormat="false" ht="12.8" hidden="false" customHeight="false" outlineLevel="0" collapsed="false">
      <c r="A38" s="0" t="n">
        <v>85</v>
      </c>
      <c r="B38" s="0" t="n">
        <v>17732042.3398023</v>
      </c>
      <c r="C38" s="0" t="n">
        <v>16994943.3980066</v>
      </c>
      <c r="D38" s="0" t="n">
        <v>58404493.2040479</v>
      </c>
      <c r="E38" s="0" t="n">
        <v>61030012.174766</v>
      </c>
      <c r="F38" s="0" t="n">
        <v>0</v>
      </c>
      <c r="G38" s="0" t="n">
        <v>423959.509238028</v>
      </c>
      <c r="H38" s="0" t="n">
        <v>241002.513709111</v>
      </c>
      <c r="I38" s="0" t="n">
        <v>103052.741212188</v>
      </c>
    </row>
    <row r="39" customFormat="false" ht="12.8" hidden="false" customHeight="false" outlineLevel="0" collapsed="false">
      <c r="A39" s="0" t="n">
        <v>86</v>
      </c>
      <c r="B39" s="0" t="n">
        <v>20544180.2298936</v>
      </c>
      <c r="C39" s="0" t="n">
        <v>19852738.0843368</v>
      </c>
      <c r="D39" s="0" t="n">
        <v>67686817.9560789</v>
      </c>
      <c r="E39" s="0" t="n">
        <v>61839271.8787163</v>
      </c>
      <c r="F39" s="0" t="n">
        <v>10306545.3131194</v>
      </c>
      <c r="G39" s="0" t="n">
        <v>380430.975063738</v>
      </c>
      <c r="H39" s="0" t="n">
        <v>239757.723553906</v>
      </c>
      <c r="I39" s="0" t="n">
        <v>101790.638484495</v>
      </c>
    </row>
    <row r="40" customFormat="false" ht="12.8" hidden="false" customHeight="false" outlineLevel="0" collapsed="false">
      <c r="A40" s="0" t="n">
        <v>87</v>
      </c>
      <c r="B40" s="0" t="n">
        <v>18018247.9396036</v>
      </c>
      <c r="C40" s="0" t="n">
        <v>17307551.7906663</v>
      </c>
      <c r="D40" s="0" t="n">
        <v>59569312.8773295</v>
      </c>
      <c r="E40" s="0" t="n">
        <v>61978570.7938327</v>
      </c>
      <c r="F40" s="0" t="n">
        <v>0</v>
      </c>
      <c r="G40" s="0" t="n">
        <v>397113.279265885</v>
      </c>
      <c r="H40" s="0" t="n">
        <v>241365.540932804</v>
      </c>
      <c r="I40" s="0" t="n">
        <v>103167.61248366</v>
      </c>
    </row>
    <row r="41" customFormat="false" ht="12.8" hidden="false" customHeight="false" outlineLevel="0" collapsed="false">
      <c r="A41" s="0" t="n">
        <v>88</v>
      </c>
      <c r="B41" s="0" t="n">
        <v>20953264.8968456</v>
      </c>
      <c r="C41" s="0" t="n">
        <v>20206535.4879643</v>
      </c>
      <c r="D41" s="0" t="n">
        <v>68981859.7880245</v>
      </c>
      <c r="E41" s="0" t="n">
        <v>62781821.4735261</v>
      </c>
      <c r="F41" s="0" t="n">
        <v>10463636.9122544</v>
      </c>
      <c r="G41" s="0" t="n">
        <v>426956.283135329</v>
      </c>
      <c r="H41" s="0" t="n">
        <v>245589.30123859</v>
      </c>
      <c r="I41" s="0" t="n">
        <v>105976.892153424</v>
      </c>
    </row>
    <row r="42" customFormat="false" ht="12.8" hidden="false" customHeight="false" outlineLevel="0" collapsed="false">
      <c r="A42" s="0" t="n">
        <v>89</v>
      </c>
      <c r="B42" s="0" t="n">
        <v>18540777.2709808</v>
      </c>
      <c r="C42" s="0" t="n">
        <v>17806333.0654954</v>
      </c>
      <c r="D42" s="0" t="n">
        <v>61384224.5465159</v>
      </c>
      <c r="E42" s="0" t="n">
        <v>63611256.9339389</v>
      </c>
      <c r="F42" s="0" t="n">
        <v>0</v>
      </c>
      <c r="G42" s="0" t="n">
        <v>410185.299762801</v>
      </c>
      <c r="H42" s="0" t="n">
        <v>249484.085084076</v>
      </c>
      <c r="I42" s="0" t="n">
        <v>106821.172340791</v>
      </c>
    </row>
    <row r="43" customFormat="false" ht="12.8" hidden="false" customHeight="false" outlineLevel="0" collapsed="false">
      <c r="A43" s="0" t="n">
        <v>90</v>
      </c>
      <c r="B43" s="0" t="n">
        <v>21579384.2714278</v>
      </c>
      <c r="C43" s="0" t="n">
        <v>20774101.2185213</v>
      </c>
      <c r="D43" s="0" t="n">
        <v>71008504.7166553</v>
      </c>
      <c r="E43" s="0" t="n">
        <v>64425226.5065491</v>
      </c>
      <c r="F43" s="0" t="n">
        <v>10737537.7510915</v>
      </c>
      <c r="G43" s="0" t="n">
        <v>470932.026454858</v>
      </c>
      <c r="H43" s="0" t="n">
        <v>257893.967181066</v>
      </c>
      <c r="I43" s="0" t="n">
        <v>109224.370386491</v>
      </c>
    </row>
    <row r="44" customFormat="false" ht="12.8" hidden="false" customHeight="false" outlineLevel="0" collapsed="false">
      <c r="A44" s="0" t="n">
        <v>91</v>
      </c>
      <c r="B44" s="0" t="n">
        <v>18954607.7180446</v>
      </c>
      <c r="C44" s="0" t="n">
        <v>18158375.4847947</v>
      </c>
      <c r="D44" s="0" t="n">
        <v>62648186.515394</v>
      </c>
      <c r="E44" s="0" t="n">
        <v>64709737.8707019</v>
      </c>
      <c r="F44" s="0" t="n">
        <v>0</v>
      </c>
      <c r="G44" s="0" t="n">
        <v>458996.189414147</v>
      </c>
      <c r="H44" s="0" t="n">
        <v>261100.913566745</v>
      </c>
      <c r="I44" s="0" t="n">
        <v>108764.471812904</v>
      </c>
    </row>
    <row r="45" customFormat="false" ht="12.8" hidden="false" customHeight="false" outlineLevel="0" collapsed="false">
      <c r="A45" s="0" t="n">
        <v>92</v>
      </c>
      <c r="B45" s="0" t="n">
        <v>21808578.533985</v>
      </c>
      <c r="C45" s="0" t="n">
        <v>21029324.3509152</v>
      </c>
      <c r="D45" s="0" t="n">
        <v>71954742.0400447</v>
      </c>
      <c r="E45" s="0" t="n">
        <v>65107307.4072184</v>
      </c>
      <c r="F45" s="0" t="n">
        <v>10851217.9012031</v>
      </c>
      <c r="G45" s="0" t="n">
        <v>437905.565439367</v>
      </c>
      <c r="H45" s="0" t="n">
        <v>263316.442391959</v>
      </c>
      <c r="I45" s="0" t="n">
        <v>111474.536054908</v>
      </c>
    </row>
    <row r="46" customFormat="false" ht="12.8" hidden="false" customHeight="false" outlineLevel="0" collapsed="false">
      <c r="A46" s="0" t="n">
        <v>93</v>
      </c>
      <c r="B46" s="0" t="n">
        <v>19219026.1572817</v>
      </c>
      <c r="C46" s="0" t="n">
        <v>18453148.3308119</v>
      </c>
      <c r="D46" s="0" t="n">
        <v>63729116.8981987</v>
      </c>
      <c r="E46" s="0" t="n">
        <v>65641471.0618542</v>
      </c>
      <c r="F46" s="0" t="n">
        <v>0</v>
      </c>
      <c r="G46" s="0" t="n">
        <v>425351.425057955</v>
      </c>
      <c r="H46" s="0" t="n">
        <v>262526.276969085</v>
      </c>
      <c r="I46" s="0" t="n">
        <v>111428.749203851</v>
      </c>
    </row>
    <row r="47" customFormat="false" ht="12.8" hidden="false" customHeight="false" outlineLevel="0" collapsed="false">
      <c r="A47" s="0" t="n">
        <v>94</v>
      </c>
      <c r="B47" s="0" t="n">
        <v>22225187.9397355</v>
      </c>
      <c r="C47" s="0" t="n">
        <v>21455278.4190987</v>
      </c>
      <c r="D47" s="0" t="n">
        <v>73471322.3246352</v>
      </c>
      <c r="E47" s="0" t="n">
        <v>66311411.6271243</v>
      </c>
      <c r="F47" s="0" t="n">
        <v>11051901.937854</v>
      </c>
      <c r="G47" s="0" t="n">
        <v>426048.71686588</v>
      </c>
      <c r="H47" s="0" t="n">
        <v>264410.561383844</v>
      </c>
      <c r="I47" s="0" t="n">
        <v>113500.346267192</v>
      </c>
    </row>
    <row r="48" customFormat="false" ht="12.8" hidden="false" customHeight="false" outlineLevel="0" collapsed="false">
      <c r="A48" s="0" t="n">
        <v>95</v>
      </c>
      <c r="B48" s="0" t="n">
        <v>19700517.4788973</v>
      </c>
      <c r="C48" s="0" t="n">
        <v>18893206.8405509</v>
      </c>
      <c r="D48" s="0" t="n">
        <v>65312010.9798006</v>
      </c>
      <c r="E48" s="0" t="n">
        <v>67119043.5963799</v>
      </c>
      <c r="F48" s="0" t="n">
        <v>0</v>
      </c>
      <c r="G48" s="0" t="n">
        <v>470780.137686046</v>
      </c>
      <c r="H48" s="0" t="n">
        <v>259567.196285736</v>
      </c>
      <c r="I48" s="0" t="n">
        <v>109947.577678062</v>
      </c>
    </row>
    <row r="49" customFormat="false" ht="12.8" hidden="false" customHeight="false" outlineLevel="0" collapsed="false">
      <c r="A49" s="0" t="n">
        <v>96</v>
      </c>
      <c r="B49" s="0" t="n">
        <v>22834280.5655287</v>
      </c>
      <c r="C49" s="0" t="n">
        <v>21972638.8886786</v>
      </c>
      <c r="D49" s="0" t="n">
        <v>75275400.9363223</v>
      </c>
      <c r="E49" s="0" t="n">
        <v>67827192.8943809</v>
      </c>
      <c r="F49" s="0" t="n">
        <v>11304532.1490635</v>
      </c>
      <c r="G49" s="0" t="n">
        <v>517447.014166497</v>
      </c>
      <c r="H49" s="0" t="n">
        <v>265351.269299222</v>
      </c>
      <c r="I49" s="0" t="n">
        <v>112633.419120444</v>
      </c>
    </row>
    <row r="50" customFormat="false" ht="12.8" hidden="false" customHeight="false" outlineLevel="0" collapsed="false">
      <c r="A50" s="0" t="n">
        <v>97</v>
      </c>
      <c r="B50" s="0" t="n">
        <v>19995855.0351734</v>
      </c>
      <c r="C50" s="0" t="n">
        <v>19146953.3600255</v>
      </c>
      <c r="D50" s="0" t="n">
        <v>66229385.9148657</v>
      </c>
      <c r="E50" s="0" t="n">
        <v>67915536.374317</v>
      </c>
      <c r="F50" s="0" t="n">
        <v>0</v>
      </c>
      <c r="G50" s="0" t="n">
        <v>509475.309040963</v>
      </c>
      <c r="H50" s="0" t="n">
        <v>262521.026923815</v>
      </c>
      <c r="I50" s="0" t="n">
        <v>109864.770261638</v>
      </c>
    </row>
    <row r="51" customFormat="false" ht="12.8" hidden="false" customHeight="false" outlineLevel="0" collapsed="false">
      <c r="A51" s="0" t="n">
        <v>98</v>
      </c>
      <c r="B51" s="0" t="n">
        <v>23039673.3785424</v>
      </c>
      <c r="C51" s="0" t="n">
        <v>22206363.6803116</v>
      </c>
      <c r="D51" s="0" t="n">
        <v>76116811.7424935</v>
      </c>
      <c r="E51" s="0" t="n">
        <v>68490631.8267521</v>
      </c>
      <c r="F51" s="0" t="n">
        <v>11415105.3044587</v>
      </c>
      <c r="G51" s="0" t="n">
        <v>492798.20886427</v>
      </c>
      <c r="H51" s="0" t="n">
        <v>263090.31409345</v>
      </c>
      <c r="I51" s="0" t="n">
        <v>110601.678961516</v>
      </c>
    </row>
    <row r="52" customFormat="false" ht="12.8" hidden="false" customHeight="false" outlineLevel="0" collapsed="false">
      <c r="A52" s="0" t="n">
        <v>99</v>
      </c>
      <c r="B52" s="0" t="n">
        <v>20457212.7362504</v>
      </c>
      <c r="C52" s="0" t="n">
        <v>19606539.9474707</v>
      </c>
      <c r="D52" s="0" t="n">
        <v>67851213.1894212</v>
      </c>
      <c r="E52" s="0" t="n">
        <v>69500124.0312463</v>
      </c>
      <c r="F52" s="0" t="n">
        <v>0</v>
      </c>
      <c r="G52" s="0" t="n">
        <v>497939.466588408</v>
      </c>
      <c r="H52" s="0" t="n">
        <v>273094.033609261</v>
      </c>
      <c r="I52" s="0" t="n">
        <v>113770.412260006</v>
      </c>
    </row>
    <row r="53" customFormat="false" ht="12.8" hidden="false" customHeight="false" outlineLevel="0" collapsed="false">
      <c r="A53" s="0" t="n">
        <v>100</v>
      </c>
      <c r="B53" s="0" t="n">
        <v>23632638.4796491</v>
      </c>
      <c r="C53" s="0" t="n">
        <v>22802982.7396107</v>
      </c>
      <c r="D53" s="0" t="n">
        <v>78200533.7873643</v>
      </c>
      <c r="E53" s="0" t="n">
        <v>70279814.2114119</v>
      </c>
      <c r="F53" s="0" t="n">
        <v>11713302.3685687</v>
      </c>
      <c r="G53" s="0" t="n">
        <v>474325.858490986</v>
      </c>
      <c r="H53" s="0" t="n">
        <v>273836.865022932</v>
      </c>
      <c r="I53" s="0" t="n">
        <v>116418.595035079</v>
      </c>
    </row>
    <row r="54" customFormat="false" ht="12.8" hidden="false" customHeight="false" outlineLevel="0" collapsed="false">
      <c r="A54" s="0" t="n">
        <v>101</v>
      </c>
      <c r="B54" s="0" t="n">
        <v>20737218.0828881</v>
      </c>
      <c r="C54" s="0" t="n">
        <v>19888564.090434</v>
      </c>
      <c r="D54" s="0" t="n">
        <v>68862460.4274631</v>
      </c>
      <c r="E54" s="0" t="n">
        <v>70469454.0455488</v>
      </c>
      <c r="F54" s="0" t="n">
        <v>0</v>
      </c>
      <c r="G54" s="0" t="n">
        <v>479265.148106792</v>
      </c>
      <c r="H54" s="0" t="n">
        <v>284313.484491708</v>
      </c>
      <c r="I54" s="0" t="n">
        <v>121536.228365115</v>
      </c>
    </row>
    <row r="55" customFormat="false" ht="12.8" hidden="false" customHeight="false" outlineLevel="0" collapsed="false">
      <c r="A55" s="0" t="n">
        <v>102</v>
      </c>
      <c r="B55" s="0" t="n">
        <v>23841310.417951</v>
      </c>
      <c r="C55" s="0" t="n">
        <v>22994408.6723735</v>
      </c>
      <c r="D55" s="0" t="n">
        <v>78915639.6036332</v>
      </c>
      <c r="E55" s="0" t="n">
        <v>70885383.131696</v>
      </c>
      <c r="F55" s="0" t="n">
        <v>11814230.5219493</v>
      </c>
      <c r="G55" s="0" t="n">
        <v>471739.073426409</v>
      </c>
      <c r="H55" s="0" t="n">
        <v>288553.089284719</v>
      </c>
      <c r="I55" s="0" t="n">
        <v>123727.975523461</v>
      </c>
    </row>
    <row r="56" customFormat="false" ht="12.8" hidden="false" customHeight="false" outlineLevel="0" collapsed="false">
      <c r="A56" s="0" t="n">
        <v>103</v>
      </c>
      <c r="B56" s="0" t="n">
        <v>20774725.6551329</v>
      </c>
      <c r="C56" s="0" t="n">
        <v>19919588.0624294</v>
      </c>
      <c r="D56" s="0" t="n">
        <v>69004800.566135</v>
      </c>
      <c r="E56" s="0" t="n">
        <v>70556853.1561687</v>
      </c>
      <c r="F56" s="0" t="n">
        <v>0</v>
      </c>
      <c r="G56" s="0" t="n">
        <v>490446.845657185</v>
      </c>
      <c r="H56" s="0" t="n">
        <v>279367.177685661</v>
      </c>
      <c r="I56" s="0" t="n">
        <v>121890.813372302</v>
      </c>
    </row>
    <row r="57" customFormat="false" ht="12.8" hidden="false" customHeight="false" outlineLevel="0" collapsed="false">
      <c r="A57" s="0" t="n">
        <v>104</v>
      </c>
      <c r="B57" s="0" t="n">
        <v>23700928.364304</v>
      </c>
      <c r="C57" s="0" t="n">
        <v>22847953.177084</v>
      </c>
      <c r="D57" s="0" t="n">
        <v>78484903.7904467</v>
      </c>
      <c r="E57" s="0" t="n">
        <v>70425401.5296802</v>
      </c>
      <c r="F57" s="0" t="n">
        <v>11737566.9216134</v>
      </c>
      <c r="G57" s="0" t="n">
        <v>473290.977710994</v>
      </c>
      <c r="H57" s="0" t="n">
        <v>291073.634303739</v>
      </c>
      <c r="I57" s="0" t="n">
        <v>126586.536007548</v>
      </c>
    </row>
    <row r="58" customFormat="false" ht="12.8" hidden="false" customHeight="false" outlineLevel="0" collapsed="false">
      <c r="A58" s="0" t="n">
        <v>105</v>
      </c>
      <c r="B58" s="0" t="n">
        <v>21096826.4919395</v>
      </c>
      <c r="C58" s="0" t="n">
        <v>20241615.3667914</v>
      </c>
      <c r="D58" s="0" t="n">
        <v>70211357.3453277</v>
      </c>
      <c r="E58" s="0" t="n">
        <v>71668187.5687922</v>
      </c>
      <c r="F58" s="0" t="n">
        <v>0</v>
      </c>
      <c r="G58" s="0" t="n">
        <v>490918.392146223</v>
      </c>
      <c r="H58" s="0" t="n">
        <v>279730.451370006</v>
      </c>
      <c r="I58" s="0" t="n">
        <v>120803.259474067</v>
      </c>
    </row>
    <row r="59" customFormat="false" ht="12.8" hidden="false" customHeight="false" outlineLevel="0" collapsed="false">
      <c r="A59" s="0" t="n">
        <v>106</v>
      </c>
      <c r="B59" s="0" t="n">
        <v>24065463.5431551</v>
      </c>
      <c r="C59" s="0" t="n">
        <v>23193239.8057904</v>
      </c>
      <c r="D59" s="0" t="n">
        <v>79691881.2618114</v>
      </c>
      <c r="E59" s="0" t="n">
        <v>71404709.5368538</v>
      </c>
      <c r="F59" s="0" t="n">
        <v>11900784.922809</v>
      </c>
      <c r="G59" s="0" t="n">
        <v>495058.771004955</v>
      </c>
      <c r="H59" s="0" t="n">
        <v>290788.481102825</v>
      </c>
      <c r="I59" s="0" t="n">
        <v>123394.978938518</v>
      </c>
    </row>
    <row r="60" customFormat="false" ht="12.8" hidden="false" customHeight="false" outlineLevel="0" collapsed="false">
      <c r="A60" s="0" t="n">
        <v>107</v>
      </c>
      <c r="B60" s="0" t="n">
        <v>21158697.259449</v>
      </c>
      <c r="C60" s="0" t="n">
        <v>20289685.3149676</v>
      </c>
      <c r="D60" s="0" t="n">
        <v>70397717.432055</v>
      </c>
      <c r="E60" s="0" t="n">
        <v>71776372.8626368</v>
      </c>
      <c r="F60" s="0" t="n">
        <v>0</v>
      </c>
      <c r="G60" s="0" t="n">
        <v>491255.763444679</v>
      </c>
      <c r="H60" s="0" t="n">
        <v>290480.265672551</v>
      </c>
      <c r="I60" s="0" t="n">
        <v>124679.879091713</v>
      </c>
    </row>
    <row r="61" customFormat="false" ht="12.8" hidden="false" customHeight="false" outlineLevel="0" collapsed="false">
      <c r="A61" s="0" t="n">
        <v>108</v>
      </c>
      <c r="B61" s="0" t="n">
        <v>24423326.9317621</v>
      </c>
      <c r="C61" s="0" t="n">
        <v>23538220.2654056</v>
      </c>
      <c r="D61" s="0" t="n">
        <v>80901721.8548589</v>
      </c>
      <c r="E61" s="0" t="n">
        <v>72438109.7520469</v>
      </c>
      <c r="F61" s="0" t="n">
        <v>12073018.2920078</v>
      </c>
      <c r="G61" s="0" t="n">
        <v>506422.997445596</v>
      </c>
      <c r="H61" s="0" t="n">
        <v>290229.310972428</v>
      </c>
      <c r="I61" s="0" t="n">
        <v>126363.368483567</v>
      </c>
    </row>
    <row r="62" customFormat="false" ht="12.8" hidden="false" customHeight="false" outlineLevel="0" collapsed="false">
      <c r="A62" s="0" t="n">
        <v>109</v>
      </c>
      <c r="B62" s="0" t="n">
        <v>21335148.9842557</v>
      </c>
      <c r="C62" s="0" t="n">
        <v>20458022.8554003</v>
      </c>
      <c r="D62" s="0" t="n">
        <v>71042000.2311143</v>
      </c>
      <c r="E62" s="0" t="n">
        <v>72390212.4882065</v>
      </c>
      <c r="F62" s="0" t="n">
        <v>0</v>
      </c>
      <c r="G62" s="0" t="n">
        <v>501839.792856494</v>
      </c>
      <c r="H62" s="0" t="n">
        <v>288325.565854148</v>
      </c>
      <c r="I62" s="0" t="n">
        <v>124229.671635347</v>
      </c>
    </row>
    <row r="63" customFormat="false" ht="12.8" hidden="false" customHeight="false" outlineLevel="0" collapsed="false">
      <c r="A63" s="0" t="n">
        <v>110</v>
      </c>
      <c r="B63" s="0" t="n">
        <v>24438815.0741407</v>
      </c>
      <c r="C63" s="0" t="n">
        <v>23517114.7297362</v>
      </c>
      <c r="D63" s="0" t="n">
        <v>80857258.7191683</v>
      </c>
      <c r="E63" s="0" t="n">
        <v>72331358.4915291</v>
      </c>
      <c r="F63" s="0" t="n">
        <v>12055226.4152549</v>
      </c>
      <c r="G63" s="0" t="n">
        <v>531307.396404831</v>
      </c>
      <c r="H63" s="0" t="n">
        <v>300098.572390041</v>
      </c>
      <c r="I63" s="0" t="n">
        <v>128991.965156599</v>
      </c>
    </row>
    <row r="64" customFormat="false" ht="12.8" hidden="false" customHeight="false" outlineLevel="0" collapsed="false">
      <c r="A64" s="0" t="n">
        <v>111</v>
      </c>
      <c r="B64" s="0" t="n">
        <v>21343881.1422578</v>
      </c>
      <c r="C64" s="0" t="n">
        <v>20464156.0730421</v>
      </c>
      <c r="D64" s="0" t="n">
        <v>71042527.524558</v>
      </c>
      <c r="E64" s="0" t="n">
        <v>72291143.3203563</v>
      </c>
      <c r="F64" s="0" t="n">
        <v>0</v>
      </c>
      <c r="G64" s="0" t="n">
        <v>487827.717974697</v>
      </c>
      <c r="H64" s="0" t="n">
        <v>299782.344055842</v>
      </c>
      <c r="I64" s="0" t="n">
        <v>131592.867407324</v>
      </c>
    </row>
    <row r="65" customFormat="false" ht="12.8" hidden="false" customHeight="false" outlineLevel="0" collapsed="false">
      <c r="A65" s="0" t="n">
        <v>112</v>
      </c>
      <c r="B65" s="0" t="n">
        <v>24505268.2040172</v>
      </c>
      <c r="C65" s="0" t="n">
        <v>23594415.5519779</v>
      </c>
      <c r="D65" s="0" t="n">
        <v>81119019.4621686</v>
      </c>
      <c r="E65" s="0" t="n">
        <v>72498002.9468422</v>
      </c>
      <c r="F65" s="0" t="n">
        <v>12083000.4911404</v>
      </c>
      <c r="G65" s="0" t="n">
        <v>508649.753601484</v>
      </c>
      <c r="H65" s="0" t="n">
        <v>308470.281325642</v>
      </c>
      <c r="I65" s="0" t="n">
        <v>133903.738731606</v>
      </c>
    </row>
    <row r="66" customFormat="false" ht="12.8" hidden="false" customHeight="false" outlineLevel="0" collapsed="false">
      <c r="A66" s="0" t="n">
        <v>113</v>
      </c>
      <c r="B66" s="0" t="n">
        <v>21583173.2391817</v>
      </c>
      <c r="C66" s="0" t="n">
        <v>20686355.0108643</v>
      </c>
      <c r="D66" s="0" t="n">
        <v>71764926.1887411</v>
      </c>
      <c r="E66" s="0" t="n">
        <v>73026886.4316059</v>
      </c>
      <c r="F66" s="0" t="n">
        <v>0</v>
      </c>
      <c r="G66" s="0" t="n">
        <v>508740.777267941</v>
      </c>
      <c r="H66" s="0" t="n">
        <v>298258.204625711</v>
      </c>
      <c r="I66" s="0" t="n">
        <v>128313.209176679</v>
      </c>
    </row>
    <row r="67" customFormat="false" ht="12.8" hidden="false" customHeight="false" outlineLevel="0" collapsed="false">
      <c r="A67" s="0" t="n">
        <v>114</v>
      </c>
      <c r="B67" s="0" t="n">
        <v>24670689.4209115</v>
      </c>
      <c r="C67" s="0" t="n">
        <v>23794743.4798502</v>
      </c>
      <c r="D67" s="0" t="n">
        <v>81780717.0035298</v>
      </c>
      <c r="E67" s="0" t="n">
        <v>73076547.5677784</v>
      </c>
      <c r="F67" s="0" t="n">
        <v>12179424.5946297</v>
      </c>
      <c r="G67" s="0" t="n">
        <v>483990.65216023</v>
      </c>
      <c r="H67" s="0" t="n">
        <v>300740.691829336</v>
      </c>
      <c r="I67" s="0" t="n">
        <v>130306.567245312</v>
      </c>
    </row>
    <row r="68" customFormat="false" ht="12.8" hidden="false" customHeight="false" outlineLevel="0" collapsed="false">
      <c r="A68" s="0" t="n">
        <v>115</v>
      </c>
      <c r="B68" s="0" t="n">
        <v>21822162.9005172</v>
      </c>
      <c r="C68" s="0" t="n">
        <v>20920573.5923185</v>
      </c>
      <c r="D68" s="0" t="n">
        <v>72647499.3587956</v>
      </c>
      <c r="E68" s="0" t="n">
        <v>73841603.3266751</v>
      </c>
      <c r="F68" s="0" t="n">
        <v>0</v>
      </c>
      <c r="G68" s="0" t="n">
        <v>510581.186243701</v>
      </c>
      <c r="H68" s="0" t="n">
        <v>299869.686031114</v>
      </c>
      <c r="I68" s="0" t="n">
        <v>130197.765605639</v>
      </c>
    </row>
    <row r="69" customFormat="false" ht="12.8" hidden="false" customHeight="false" outlineLevel="0" collapsed="false">
      <c r="A69" s="0" t="n">
        <v>116</v>
      </c>
      <c r="B69" s="0" t="n">
        <v>24839835.2174722</v>
      </c>
      <c r="C69" s="0" t="n">
        <v>23944767.4398713</v>
      </c>
      <c r="D69" s="0" t="n">
        <v>82389016.035781</v>
      </c>
      <c r="E69" s="0" t="n">
        <v>73585973.907458</v>
      </c>
      <c r="F69" s="0" t="n">
        <v>12264328.9845763</v>
      </c>
      <c r="G69" s="0" t="n">
        <v>505494.803763823</v>
      </c>
      <c r="H69" s="0" t="n">
        <v>300148.89511667</v>
      </c>
      <c r="I69" s="0" t="n">
        <v>127748.683886273</v>
      </c>
    </row>
    <row r="70" customFormat="false" ht="12.8" hidden="false" customHeight="false" outlineLevel="0" collapsed="false">
      <c r="A70" s="0" t="n">
        <v>117</v>
      </c>
      <c r="B70" s="0" t="n">
        <v>21891890.8799761</v>
      </c>
      <c r="C70" s="0" t="n">
        <v>21016908.4193462</v>
      </c>
      <c r="D70" s="0" t="n">
        <v>73028027.9988236</v>
      </c>
      <c r="E70" s="0" t="n">
        <v>74192585.2855584</v>
      </c>
      <c r="F70" s="0" t="n">
        <v>0</v>
      </c>
      <c r="G70" s="0" t="n">
        <v>490002.378217038</v>
      </c>
      <c r="H70" s="0" t="n">
        <v>295480.986329383</v>
      </c>
      <c r="I70" s="0" t="n">
        <v>127855.851547806</v>
      </c>
    </row>
    <row r="71" customFormat="false" ht="12.8" hidden="false" customHeight="false" outlineLevel="0" collapsed="false">
      <c r="A71" s="0" t="n">
        <v>118</v>
      </c>
      <c r="B71" s="0" t="n">
        <v>24857781.9189513</v>
      </c>
      <c r="C71" s="0" t="n">
        <v>23966237.3054846</v>
      </c>
      <c r="D71" s="0" t="n">
        <v>82473900.2419091</v>
      </c>
      <c r="E71" s="0" t="n">
        <v>73600274.1745603</v>
      </c>
      <c r="F71" s="0" t="n">
        <v>12266712.3624267</v>
      </c>
      <c r="G71" s="0" t="n">
        <v>495160.534447955</v>
      </c>
      <c r="H71" s="0" t="n">
        <v>303689.499040177</v>
      </c>
      <c r="I71" s="0" t="n">
        <v>132420.828540702</v>
      </c>
    </row>
    <row r="72" customFormat="false" ht="12.8" hidden="false" customHeight="false" outlineLevel="0" collapsed="false">
      <c r="A72" s="0" t="n">
        <v>119</v>
      </c>
      <c r="B72" s="0" t="n">
        <v>21686990.0362062</v>
      </c>
      <c r="C72" s="0" t="n">
        <v>20794097.5936112</v>
      </c>
      <c r="D72" s="0" t="n">
        <v>72271400.6161786</v>
      </c>
      <c r="E72" s="0" t="n">
        <v>73339413.2988502</v>
      </c>
      <c r="F72" s="0" t="n">
        <v>0</v>
      </c>
      <c r="G72" s="0" t="n">
        <v>488861.040035885</v>
      </c>
      <c r="H72" s="0" t="n">
        <v>311224.872679613</v>
      </c>
      <c r="I72" s="0" t="n">
        <v>132580.756970745</v>
      </c>
    </row>
    <row r="73" customFormat="false" ht="12.8" hidden="false" customHeight="false" outlineLevel="0" collapsed="false">
      <c r="A73" s="0" t="n">
        <v>120</v>
      </c>
      <c r="B73" s="0" t="n">
        <v>24828752.848801</v>
      </c>
      <c r="C73" s="0" t="n">
        <v>23906199.9951749</v>
      </c>
      <c r="D73" s="0" t="n">
        <v>82335144.4659772</v>
      </c>
      <c r="E73" s="0" t="n">
        <v>73387320.2062051</v>
      </c>
      <c r="F73" s="0" t="n">
        <v>12231220.0343675</v>
      </c>
      <c r="G73" s="0" t="n">
        <v>527384.660631213</v>
      </c>
      <c r="H73" s="0" t="n">
        <v>303442.315931159</v>
      </c>
      <c r="I73" s="0" t="n">
        <v>131036.967233907</v>
      </c>
    </row>
    <row r="74" customFormat="false" ht="12.8" hidden="false" customHeight="false" outlineLevel="0" collapsed="false">
      <c r="A74" s="0" t="n">
        <v>121</v>
      </c>
      <c r="B74" s="0" t="n">
        <v>21815663.9688311</v>
      </c>
      <c r="C74" s="0" t="n">
        <v>20903447.5765337</v>
      </c>
      <c r="D74" s="0" t="n">
        <v>72678572.4284709</v>
      </c>
      <c r="E74" s="0" t="n">
        <v>73678386.2542513</v>
      </c>
      <c r="F74" s="0" t="n">
        <v>0</v>
      </c>
      <c r="G74" s="0" t="n">
        <v>517059.302040183</v>
      </c>
      <c r="H74" s="0" t="n">
        <v>303822.387340912</v>
      </c>
      <c r="I74" s="0" t="n">
        <v>130478.147023307</v>
      </c>
    </row>
    <row r="75" customFormat="false" ht="12.8" hidden="false" customHeight="false" outlineLevel="0" collapsed="false">
      <c r="A75" s="0" t="n">
        <v>122</v>
      </c>
      <c r="B75" s="0" t="n">
        <v>25095804.4693798</v>
      </c>
      <c r="C75" s="0" t="n">
        <v>24153644.9737249</v>
      </c>
      <c r="D75" s="0" t="n">
        <v>83190243.0372807</v>
      </c>
      <c r="E75" s="0" t="n">
        <v>74127367.4158886</v>
      </c>
      <c r="F75" s="0" t="n">
        <v>12354561.2359814</v>
      </c>
      <c r="G75" s="0" t="n">
        <v>550846.153408878</v>
      </c>
      <c r="H75" s="0" t="n">
        <v>302252.058669997</v>
      </c>
      <c r="I75" s="0" t="n">
        <v>127230.405108596</v>
      </c>
    </row>
    <row r="76" customFormat="false" ht="12.8" hidden="false" customHeight="false" outlineLevel="0" collapsed="false">
      <c r="A76" s="0" t="n">
        <v>123</v>
      </c>
      <c r="B76" s="0" t="n">
        <v>22083965.2113078</v>
      </c>
      <c r="C76" s="0" t="n">
        <v>21173656.94855</v>
      </c>
      <c r="D76" s="0" t="n">
        <v>73680573.6300538</v>
      </c>
      <c r="E76" s="0" t="n">
        <v>74660758.5551889</v>
      </c>
      <c r="F76" s="0" t="n">
        <v>0</v>
      </c>
      <c r="G76" s="0" t="n">
        <v>520370.811923859</v>
      </c>
      <c r="H76" s="0" t="n">
        <v>299207.141981866</v>
      </c>
      <c r="I76" s="0" t="n">
        <v>129614.726931481</v>
      </c>
    </row>
    <row r="77" customFormat="false" ht="12.8" hidden="false" customHeight="false" outlineLevel="0" collapsed="false">
      <c r="A77" s="0" t="n">
        <v>124</v>
      </c>
      <c r="B77" s="0" t="n">
        <v>25286849.6111231</v>
      </c>
      <c r="C77" s="0" t="n">
        <v>24352122.3276697</v>
      </c>
      <c r="D77" s="0" t="n">
        <v>83937962.0209234</v>
      </c>
      <c r="E77" s="0" t="n">
        <v>74772508.8587837</v>
      </c>
      <c r="F77" s="0" t="n">
        <v>12462084.8097973</v>
      </c>
      <c r="G77" s="0" t="n">
        <v>545330.158220271</v>
      </c>
      <c r="H77" s="0" t="n">
        <v>298702.69867795</v>
      </c>
      <c r="I77" s="0" t="n">
        <v>129563.466507398</v>
      </c>
    </row>
    <row r="78" customFormat="false" ht="12.8" hidden="false" customHeight="false" outlineLevel="0" collapsed="false">
      <c r="A78" s="0" t="n">
        <v>125</v>
      </c>
      <c r="B78" s="0" t="n">
        <v>22306681.9065043</v>
      </c>
      <c r="C78" s="0" t="n">
        <v>21384428.3498483</v>
      </c>
      <c r="D78" s="0" t="n">
        <v>74427163.6151558</v>
      </c>
      <c r="E78" s="0" t="n">
        <v>75400126.4898755</v>
      </c>
      <c r="F78" s="0" t="n">
        <v>0</v>
      </c>
      <c r="G78" s="0" t="n">
        <v>526361.925578207</v>
      </c>
      <c r="H78" s="0" t="n">
        <v>305515.64310557</v>
      </c>
      <c r="I78" s="0" t="n">
        <v>129108.554246073</v>
      </c>
    </row>
    <row r="79" customFormat="false" ht="12.8" hidden="false" customHeight="false" outlineLevel="0" collapsed="false">
      <c r="A79" s="0" t="n">
        <v>126</v>
      </c>
      <c r="B79" s="0" t="n">
        <v>25470002.2635957</v>
      </c>
      <c r="C79" s="0" t="n">
        <v>24535643.7189475</v>
      </c>
      <c r="D79" s="0" t="n">
        <v>84585178.0178665</v>
      </c>
      <c r="E79" s="0" t="n">
        <v>75291794.5559582</v>
      </c>
      <c r="F79" s="0" t="n">
        <v>12548632.425993</v>
      </c>
      <c r="G79" s="0" t="n">
        <v>527903.76801344</v>
      </c>
      <c r="H79" s="0" t="n">
        <v>312657.085193665</v>
      </c>
      <c r="I79" s="0" t="n">
        <v>133996.702058673</v>
      </c>
    </row>
    <row r="80" customFormat="false" ht="12.8" hidden="false" customHeight="false" outlineLevel="0" collapsed="false">
      <c r="A80" s="0" t="n">
        <v>127</v>
      </c>
      <c r="B80" s="0" t="n">
        <v>22375491.1688939</v>
      </c>
      <c r="C80" s="0" t="n">
        <v>21434793.508752</v>
      </c>
      <c r="D80" s="0" t="n">
        <v>74646946.1872215</v>
      </c>
      <c r="E80" s="0" t="n">
        <v>75577253.5233031</v>
      </c>
      <c r="F80" s="0" t="n">
        <v>0</v>
      </c>
      <c r="G80" s="0" t="n">
        <v>534082.366079154</v>
      </c>
      <c r="H80" s="0" t="n">
        <v>311360.2649827</v>
      </c>
      <c r="I80" s="0" t="n">
        <v>136078.612971497</v>
      </c>
    </row>
    <row r="81" customFormat="false" ht="12.8" hidden="false" customHeight="false" outlineLevel="0" collapsed="false">
      <c r="A81" s="0" t="n">
        <v>128</v>
      </c>
      <c r="B81" s="0" t="n">
        <v>25571762.1159032</v>
      </c>
      <c r="C81" s="0" t="n">
        <v>24612843.334905</v>
      </c>
      <c r="D81" s="0" t="n">
        <v>84888897.589932</v>
      </c>
      <c r="E81" s="0" t="n">
        <v>75554771.5361514</v>
      </c>
      <c r="F81" s="0" t="n">
        <v>12592461.9226919</v>
      </c>
      <c r="G81" s="0" t="n">
        <v>558958.972913402</v>
      </c>
      <c r="H81" s="0" t="n">
        <v>305976.202124536</v>
      </c>
      <c r="I81" s="0" t="n">
        <v>134262.294228936</v>
      </c>
    </row>
    <row r="82" customFormat="false" ht="12.8" hidden="false" customHeight="false" outlineLevel="0" collapsed="false">
      <c r="A82" s="0" t="n">
        <v>129</v>
      </c>
      <c r="B82" s="0" t="n">
        <v>22316050.4480656</v>
      </c>
      <c r="C82" s="0" t="n">
        <v>21374858.2907405</v>
      </c>
      <c r="D82" s="0" t="n">
        <v>74436630.5152372</v>
      </c>
      <c r="E82" s="0" t="n">
        <v>75317158.3908185</v>
      </c>
      <c r="F82" s="0" t="n">
        <v>0</v>
      </c>
      <c r="G82" s="0" t="n">
        <v>538316.187422881</v>
      </c>
      <c r="H82" s="0" t="n">
        <v>309955.895282409</v>
      </c>
      <c r="I82" s="0" t="n">
        <v>132742.963742581</v>
      </c>
    </row>
    <row r="83" customFormat="false" ht="12.8" hidden="false" customHeight="false" outlineLevel="0" collapsed="false">
      <c r="A83" s="0" t="n">
        <v>130</v>
      </c>
      <c r="B83" s="0" t="n">
        <v>25543862.5231225</v>
      </c>
      <c r="C83" s="0" t="n">
        <v>24613567.0983639</v>
      </c>
      <c r="D83" s="0" t="n">
        <v>84893417.0023443</v>
      </c>
      <c r="E83" s="0" t="n">
        <v>75497858.9275239</v>
      </c>
      <c r="F83" s="0" t="n">
        <v>12582976.4879206</v>
      </c>
      <c r="G83" s="0" t="n">
        <v>525117.029600774</v>
      </c>
      <c r="H83" s="0" t="n">
        <v>310114.385600744</v>
      </c>
      <c r="I83" s="0" t="n">
        <v>135805.727938659</v>
      </c>
    </row>
    <row r="84" customFormat="false" ht="12.8" hidden="false" customHeight="false" outlineLevel="0" collapsed="false">
      <c r="A84" s="0" t="n">
        <v>131</v>
      </c>
      <c r="B84" s="0" t="n">
        <v>22390443.7119636</v>
      </c>
      <c r="C84" s="0" t="n">
        <v>21430544.159569</v>
      </c>
      <c r="D84" s="0" t="n">
        <v>74707006.4989831</v>
      </c>
      <c r="E84" s="0" t="n">
        <v>75493437.4029125</v>
      </c>
      <c r="F84" s="0" t="n">
        <v>0</v>
      </c>
      <c r="G84" s="0" t="n">
        <v>556413.787636716</v>
      </c>
      <c r="H84" s="0" t="n">
        <v>309663.986547384</v>
      </c>
      <c r="I84" s="0" t="n">
        <v>134031.111729362</v>
      </c>
    </row>
    <row r="85" customFormat="false" ht="12.8" hidden="false" customHeight="false" outlineLevel="0" collapsed="false">
      <c r="A85" s="0" t="n">
        <v>132</v>
      </c>
      <c r="B85" s="0" t="n">
        <v>26120431.9549509</v>
      </c>
      <c r="C85" s="0" t="n">
        <v>25142163.9663624</v>
      </c>
      <c r="D85" s="0" t="n">
        <v>86799369.4754423</v>
      </c>
      <c r="E85" s="0" t="n">
        <v>77102103.0892124</v>
      </c>
      <c r="F85" s="0" t="n">
        <v>12850350.5148687</v>
      </c>
      <c r="G85" s="0" t="n">
        <v>571577.034443058</v>
      </c>
      <c r="H85" s="0" t="n">
        <v>312621.0414661</v>
      </c>
      <c r="I85" s="0" t="n">
        <v>134385.589541878</v>
      </c>
    </row>
    <row r="86" customFormat="false" ht="12.8" hidden="false" customHeight="false" outlineLevel="0" collapsed="false">
      <c r="A86" s="0" t="n">
        <v>133</v>
      </c>
      <c r="B86" s="0" t="n">
        <v>22753970.3388985</v>
      </c>
      <c r="C86" s="0" t="n">
        <v>21819994.9571554</v>
      </c>
      <c r="D86" s="0" t="n">
        <v>76095677.876933</v>
      </c>
      <c r="E86" s="0" t="n">
        <v>76839755.6632678</v>
      </c>
      <c r="F86" s="0" t="n">
        <v>0</v>
      </c>
      <c r="G86" s="0" t="n">
        <v>527451.702395681</v>
      </c>
      <c r="H86" s="0" t="n">
        <v>311564.146240632</v>
      </c>
      <c r="I86" s="0" t="n">
        <v>135656.475866786</v>
      </c>
    </row>
    <row r="87" customFormat="false" ht="12.8" hidden="false" customHeight="false" outlineLevel="0" collapsed="false">
      <c r="A87" s="0" t="n">
        <v>134</v>
      </c>
      <c r="B87" s="0" t="n">
        <v>25995143.6387209</v>
      </c>
      <c r="C87" s="0" t="n">
        <v>25101172.253022</v>
      </c>
      <c r="D87" s="0" t="n">
        <v>86655073.6610161</v>
      </c>
      <c r="E87" s="0" t="n">
        <v>76938514.9816933</v>
      </c>
      <c r="F87" s="0" t="n">
        <v>12823085.8302822</v>
      </c>
      <c r="G87" s="0" t="n">
        <v>485471.623940589</v>
      </c>
      <c r="H87" s="0" t="n">
        <v>313760.396552431</v>
      </c>
      <c r="I87" s="0" t="n">
        <v>135341.950294086</v>
      </c>
    </row>
    <row r="88" customFormat="false" ht="12.8" hidden="false" customHeight="false" outlineLevel="0" collapsed="false">
      <c r="A88" s="0" t="n">
        <v>135</v>
      </c>
      <c r="B88" s="0" t="n">
        <v>22696759.2746883</v>
      </c>
      <c r="C88" s="0" t="n">
        <v>21769094.6656562</v>
      </c>
      <c r="D88" s="0" t="n">
        <v>75924384.1859946</v>
      </c>
      <c r="E88" s="0" t="n">
        <v>76621906.3675913</v>
      </c>
      <c r="F88" s="0" t="n">
        <v>0</v>
      </c>
      <c r="G88" s="0" t="n">
        <v>503011.72163975</v>
      </c>
      <c r="H88" s="0" t="n">
        <v>326207.969637314</v>
      </c>
      <c r="I88" s="0" t="n">
        <v>140635.59679289</v>
      </c>
    </row>
    <row r="89" customFormat="false" ht="12.8" hidden="false" customHeight="false" outlineLevel="0" collapsed="false">
      <c r="A89" s="0" t="n">
        <v>136</v>
      </c>
      <c r="B89" s="0" t="n">
        <v>26071437.0295732</v>
      </c>
      <c r="C89" s="0" t="n">
        <v>25147952.077672</v>
      </c>
      <c r="D89" s="0" t="n">
        <v>86849432.4368984</v>
      </c>
      <c r="E89" s="0" t="n">
        <v>77070403.9518107</v>
      </c>
      <c r="F89" s="0" t="n">
        <v>12845067.3253018</v>
      </c>
      <c r="G89" s="0" t="n">
        <v>515040.158805787</v>
      </c>
      <c r="H89" s="0" t="n">
        <v>313137.358934048</v>
      </c>
      <c r="I89" s="0" t="n">
        <v>136153.477373438</v>
      </c>
    </row>
    <row r="90" customFormat="false" ht="12.8" hidden="false" customHeight="false" outlineLevel="0" collapsed="false">
      <c r="A90" s="0" t="n">
        <v>137</v>
      </c>
      <c r="B90" s="0" t="n">
        <v>22955858.694707</v>
      </c>
      <c r="C90" s="0" t="n">
        <v>22044828.1907662</v>
      </c>
      <c r="D90" s="0" t="n">
        <v>76918072.1434019</v>
      </c>
      <c r="E90" s="0" t="n">
        <v>77585676.8877532</v>
      </c>
      <c r="F90" s="0" t="n">
        <v>0</v>
      </c>
      <c r="G90" s="0" t="n">
        <v>503012.905234681</v>
      </c>
      <c r="H90" s="0" t="n">
        <v>312653.344059241</v>
      </c>
      <c r="I90" s="0" t="n">
        <v>136234.649495435</v>
      </c>
    </row>
    <row r="91" customFormat="false" ht="12.8" hidden="false" customHeight="false" outlineLevel="0" collapsed="false">
      <c r="A91" s="0" t="n">
        <v>138</v>
      </c>
      <c r="B91" s="0" t="n">
        <v>26350854.9483386</v>
      </c>
      <c r="C91" s="0" t="n">
        <v>25461781.8024011</v>
      </c>
      <c r="D91" s="0" t="n">
        <v>87953443.878512</v>
      </c>
      <c r="E91" s="0" t="n">
        <v>78003764.4127568</v>
      </c>
      <c r="F91" s="0" t="n">
        <v>13000627.4021261</v>
      </c>
      <c r="G91" s="0" t="n">
        <v>492824.378836913</v>
      </c>
      <c r="H91" s="0" t="n">
        <v>303212.687905634</v>
      </c>
      <c r="I91" s="0" t="n">
        <v>132908.684564303</v>
      </c>
    </row>
    <row r="92" customFormat="false" ht="12.8" hidden="false" customHeight="false" outlineLevel="0" collapsed="false">
      <c r="A92" s="0" t="n">
        <v>139</v>
      </c>
      <c r="B92" s="0" t="n">
        <v>23223996.4972178</v>
      </c>
      <c r="C92" s="0" t="n">
        <v>22327143.1973637</v>
      </c>
      <c r="D92" s="0" t="n">
        <v>77936729.0879665</v>
      </c>
      <c r="E92" s="0" t="n">
        <v>78562616.9223292</v>
      </c>
      <c r="F92" s="0" t="n">
        <v>0</v>
      </c>
      <c r="G92" s="0" t="n">
        <v>492725.499785055</v>
      </c>
      <c r="H92" s="0" t="n">
        <v>309990.432022123</v>
      </c>
      <c r="I92" s="0" t="n">
        <v>134481.954352741</v>
      </c>
    </row>
    <row r="93" customFormat="false" ht="12.8" hidden="false" customHeight="false" outlineLevel="0" collapsed="false">
      <c r="A93" s="0" t="n">
        <v>140</v>
      </c>
      <c r="B93" s="0" t="n">
        <v>26392161.4712189</v>
      </c>
      <c r="C93" s="0" t="n">
        <v>25426899.9300624</v>
      </c>
      <c r="D93" s="0" t="n">
        <v>87907342.0769084</v>
      </c>
      <c r="E93" s="0" t="n">
        <v>77918068.1009832</v>
      </c>
      <c r="F93" s="0" t="n">
        <v>12986344.6834972</v>
      </c>
      <c r="G93" s="0" t="n">
        <v>554058.584446067</v>
      </c>
      <c r="H93" s="0" t="n">
        <v>316815.520180934</v>
      </c>
      <c r="I93" s="0" t="n">
        <v>134839.195042143</v>
      </c>
    </row>
    <row r="94" customFormat="false" ht="12.8" hidden="false" customHeight="false" outlineLevel="0" collapsed="false">
      <c r="A94" s="0" t="n">
        <v>141</v>
      </c>
      <c r="B94" s="0" t="n">
        <v>23242392.7497648</v>
      </c>
      <c r="C94" s="0" t="n">
        <v>22306247.4529888</v>
      </c>
      <c r="D94" s="0" t="n">
        <v>77884477.8083724</v>
      </c>
      <c r="E94" s="0" t="n">
        <v>78493090.031442</v>
      </c>
      <c r="F94" s="0" t="n">
        <v>0</v>
      </c>
      <c r="G94" s="0" t="n">
        <v>519816.75988419</v>
      </c>
      <c r="H94" s="0" t="n">
        <v>319961.416224374</v>
      </c>
      <c r="I94" s="0" t="n">
        <v>137667.315239216</v>
      </c>
    </row>
    <row r="95" customFormat="false" ht="12.8" hidden="false" customHeight="false" outlineLevel="0" collapsed="false">
      <c r="A95" s="0" t="n">
        <v>142</v>
      </c>
      <c r="B95" s="0" t="n">
        <v>26697322.6761999</v>
      </c>
      <c r="C95" s="0" t="n">
        <v>25788486.7915201</v>
      </c>
      <c r="D95" s="0" t="n">
        <v>89167063.0918656</v>
      </c>
      <c r="E95" s="0" t="n">
        <v>79036673.5082928</v>
      </c>
      <c r="F95" s="0" t="n">
        <v>13172778.9180488</v>
      </c>
      <c r="G95" s="0" t="n">
        <v>492027.423163312</v>
      </c>
      <c r="H95" s="0" t="n">
        <v>318588.822452269</v>
      </c>
      <c r="I95" s="0" t="n">
        <v>140313.77009173</v>
      </c>
    </row>
    <row r="96" customFormat="false" ht="12.8" hidden="false" customHeight="false" outlineLevel="0" collapsed="false">
      <c r="A96" s="0" t="n">
        <v>143</v>
      </c>
      <c r="B96" s="0" t="n">
        <v>23550264.8118523</v>
      </c>
      <c r="C96" s="0" t="n">
        <v>22547711.2813798</v>
      </c>
      <c r="D96" s="0" t="n">
        <v>78753323.2375336</v>
      </c>
      <c r="E96" s="0" t="n">
        <v>79376502.1306927</v>
      </c>
      <c r="F96" s="0" t="n">
        <v>0</v>
      </c>
      <c r="G96" s="0" t="n">
        <v>575260.90815051</v>
      </c>
      <c r="H96" s="0" t="n">
        <v>327664.849791092</v>
      </c>
      <c r="I96" s="0" t="n">
        <v>142325.389329791</v>
      </c>
    </row>
    <row r="97" customFormat="false" ht="12.8" hidden="false" customHeight="false" outlineLevel="0" collapsed="false">
      <c r="A97" s="0" t="n">
        <v>144</v>
      </c>
      <c r="B97" s="0" t="n">
        <v>26927607.6965552</v>
      </c>
      <c r="C97" s="0" t="n">
        <v>25951108.9590866</v>
      </c>
      <c r="D97" s="0" t="n">
        <v>89733095.9654552</v>
      </c>
      <c r="E97" s="0" t="n">
        <v>79515007.473217</v>
      </c>
      <c r="F97" s="0" t="n">
        <v>13252501.2455362</v>
      </c>
      <c r="G97" s="0" t="n">
        <v>556677.269345872</v>
      </c>
      <c r="H97" s="0" t="n">
        <v>320741.317851694</v>
      </c>
      <c r="I97" s="0" t="n">
        <v>141543.071815803</v>
      </c>
    </row>
    <row r="98" customFormat="false" ht="12.8" hidden="false" customHeight="false" outlineLevel="0" collapsed="false">
      <c r="A98" s="0" t="n">
        <v>145</v>
      </c>
      <c r="B98" s="0" t="n">
        <v>23500368.6723139</v>
      </c>
      <c r="C98" s="0" t="n">
        <v>22530747.5006901</v>
      </c>
      <c r="D98" s="0" t="n">
        <v>78718608.1399569</v>
      </c>
      <c r="E98" s="0" t="n">
        <v>79303385.6150606</v>
      </c>
      <c r="F98" s="0" t="n">
        <v>0</v>
      </c>
      <c r="G98" s="0" t="n">
        <v>559611.802103488</v>
      </c>
      <c r="H98" s="0" t="n">
        <v>314872.651941629</v>
      </c>
      <c r="I98" s="0" t="n">
        <v>135909.596541031</v>
      </c>
    </row>
    <row r="99" customFormat="false" ht="12.8" hidden="false" customHeight="false" outlineLevel="0" collapsed="false">
      <c r="A99" s="0" t="n">
        <v>146</v>
      </c>
      <c r="B99" s="0" t="n">
        <v>26928595.802985</v>
      </c>
      <c r="C99" s="0" t="n">
        <v>25975174.7820975</v>
      </c>
      <c r="D99" s="0" t="n">
        <v>89822029.9203557</v>
      </c>
      <c r="E99" s="0" t="n">
        <v>79545387.8263314</v>
      </c>
      <c r="F99" s="0" t="n">
        <v>13257564.6377219</v>
      </c>
      <c r="G99" s="0" t="n">
        <v>533928.286292701</v>
      </c>
      <c r="H99" s="0" t="n">
        <v>321204.806795036</v>
      </c>
      <c r="I99" s="0" t="n">
        <v>140411.325428119</v>
      </c>
    </row>
    <row r="100" customFormat="false" ht="12.8" hidden="false" customHeight="false" outlineLevel="0" collapsed="false">
      <c r="A100" s="0" t="n">
        <v>147</v>
      </c>
      <c r="B100" s="0" t="n">
        <v>23553589.3920138</v>
      </c>
      <c r="C100" s="0" t="n">
        <v>22608288.591391</v>
      </c>
      <c r="D100" s="0" t="n">
        <v>79024136.569538</v>
      </c>
      <c r="E100" s="0" t="n">
        <v>79545035.575602</v>
      </c>
      <c r="F100" s="0" t="n">
        <v>0</v>
      </c>
      <c r="G100" s="0" t="n">
        <v>529007.196102089</v>
      </c>
      <c r="H100" s="0" t="n">
        <v>318807.796304368</v>
      </c>
      <c r="I100" s="0" t="n">
        <v>139265.440309124</v>
      </c>
    </row>
    <row r="101" customFormat="false" ht="12.8" hidden="false" customHeight="false" outlineLevel="0" collapsed="false">
      <c r="A101" s="0" t="n">
        <v>148</v>
      </c>
      <c r="B101" s="0" t="n">
        <v>27042303.8610819</v>
      </c>
      <c r="C101" s="0" t="n">
        <v>26113497.5560028</v>
      </c>
      <c r="D101" s="0" t="n">
        <v>90386744.646192</v>
      </c>
      <c r="E101" s="0" t="n">
        <v>79991142.7436024</v>
      </c>
      <c r="F101" s="0" t="n">
        <v>13331857.1239337</v>
      </c>
      <c r="G101" s="0" t="n">
        <v>510577.95172542</v>
      </c>
      <c r="H101" s="0" t="n">
        <v>320639.540751921</v>
      </c>
      <c r="I101" s="0" t="n">
        <v>139412.589431114</v>
      </c>
    </row>
    <row r="102" customFormat="false" ht="12.8" hidden="false" customHeight="false" outlineLevel="0" collapsed="false">
      <c r="A102" s="0" t="n">
        <v>149</v>
      </c>
      <c r="B102" s="0" t="n">
        <v>23726185.9901206</v>
      </c>
      <c r="C102" s="0" t="n">
        <v>22780299.8373793</v>
      </c>
      <c r="D102" s="0" t="n">
        <v>79679906.8812968</v>
      </c>
      <c r="E102" s="0" t="n">
        <v>80140307.7479448</v>
      </c>
      <c r="F102" s="0" t="n">
        <v>0</v>
      </c>
      <c r="G102" s="0" t="n">
        <v>528309.604518223</v>
      </c>
      <c r="H102" s="0" t="n">
        <v>319925.111700239</v>
      </c>
      <c r="I102" s="0" t="n">
        <v>139502.052175481</v>
      </c>
    </row>
    <row r="103" customFormat="false" ht="12.8" hidden="false" customHeight="false" outlineLevel="0" collapsed="false">
      <c r="A103" s="0" t="n">
        <v>150</v>
      </c>
      <c r="B103" s="0" t="n">
        <v>26861139.2334216</v>
      </c>
      <c r="C103" s="0" t="n">
        <v>25915754.3548817</v>
      </c>
      <c r="D103" s="0" t="n">
        <v>89740958.0463678</v>
      </c>
      <c r="E103" s="0" t="n">
        <v>79404761.8474139</v>
      </c>
      <c r="F103" s="0" t="n">
        <v>13234126.974569</v>
      </c>
      <c r="G103" s="0" t="n">
        <v>524749.782781383</v>
      </c>
      <c r="H103" s="0" t="n">
        <v>321831.108081723</v>
      </c>
      <c r="I103" s="0" t="n">
        <v>141148.553823964</v>
      </c>
    </row>
    <row r="104" customFormat="false" ht="12.8" hidden="false" customHeight="false" outlineLevel="0" collapsed="false">
      <c r="A104" s="0" t="n">
        <v>151</v>
      </c>
      <c r="B104" s="0" t="n">
        <v>23540158.2648371</v>
      </c>
      <c r="C104" s="0" t="n">
        <v>22588429.7743081</v>
      </c>
      <c r="D104" s="0" t="n">
        <v>79015269.8140705</v>
      </c>
      <c r="E104" s="0" t="n">
        <v>79452026.6336627</v>
      </c>
      <c r="F104" s="0" t="n">
        <v>0</v>
      </c>
      <c r="G104" s="0" t="n">
        <v>532046.723056222</v>
      </c>
      <c r="H104" s="0" t="n">
        <v>321560.196423007</v>
      </c>
      <c r="I104" s="0" t="n">
        <v>140173.672928181</v>
      </c>
    </row>
    <row r="105" customFormat="false" ht="12.8" hidden="false" customHeight="false" outlineLevel="0" collapsed="false">
      <c r="A105" s="0" t="n">
        <v>152</v>
      </c>
      <c r="B105" s="0" t="n">
        <v>26834024.3122772</v>
      </c>
      <c r="C105" s="0" t="n">
        <v>25835251.601268</v>
      </c>
      <c r="D105" s="0" t="n">
        <v>89443029.5281816</v>
      </c>
      <c r="E105" s="0" t="n">
        <v>79106950.3379053</v>
      </c>
      <c r="F105" s="0" t="n">
        <v>13184491.7229842</v>
      </c>
      <c r="G105" s="0" t="n">
        <v>576753.374705939</v>
      </c>
      <c r="H105" s="0" t="n">
        <v>323094.72646143</v>
      </c>
      <c r="I105" s="0" t="n">
        <v>141320.8712026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197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  <c r="I1" s="0" t="s">
        <v>198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18296958.6464321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19939496.2171495</v>
      </c>
      <c r="C17" s="0" t="n">
        <v>19343434.468545</v>
      </c>
      <c r="D17" s="0" t="n">
        <v>65408555.5176618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15750615.9012498</v>
      </c>
      <c r="C18" s="0" t="n">
        <v>15179121.8967004</v>
      </c>
      <c r="D18" s="0" t="n">
        <v>48156642.7646441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18663324.9516775</v>
      </c>
      <c r="C19" s="0" t="n">
        <v>18097437.8347259</v>
      </c>
      <c r="D19" s="0" t="n">
        <v>58016147.8012195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15837691.0752344</v>
      </c>
      <c r="C20" s="0" t="n">
        <v>15243839.0367646</v>
      </c>
      <c r="D20" s="0" t="n">
        <v>49291998.1091238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17981870.1214457</v>
      </c>
      <c r="C21" s="0" t="n">
        <v>17377691.1414433</v>
      </c>
      <c r="D21" s="0" t="n">
        <v>56595521.5971546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16350980.0418458</v>
      </c>
      <c r="C22" s="0" t="n">
        <v>15780949.2033318</v>
      </c>
      <c r="D22" s="0" t="n">
        <v>51701148.4791059</v>
      </c>
      <c r="E22" s="0" t="n">
        <v>60742110.445289</v>
      </c>
      <c r="F22" s="0" t="n">
        <v>0</v>
      </c>
      <c r="G22" s="0" t="n">
        <v>287128.604778399</v>
      </c>
      <c r="H22" s="0" t="n">
        <v>204123.666815451</v>
      </c>
      <c r="I22" s="0" t="n">
        <v>112540.809885867</v>
      </c>
    </row>
    <row r="23" customFormat="false" ht="12.8" hidden="false" customHeight="false" outlineLevel="0" collapsed="false">
      <c r="A23" s="0" t="n">
        <v>70</v>
      </c>
      <c r="B23" s="0" t="n">
        <v>18151197.9005081</v>
      </c>
      <c r="C23" s="0" t="n">
        <v>17541373.1185034</v>
      </c>
      <c r="D23" s="0" t="n">
        <v>57440347.7463087</v>
      </c>
      <c r="E23" s="0" t="n">
        <v>57890567.4290916</v>
      </c>
      <c r="F23" s="0" t="n">
        <v>9648427.90484859</v>
      </c>
      <c r="G23" s="0" t="n">
        <v>327848.373552817</v>
      </c>
      <c r="H23" s="0" t="n">
        <v>210644.069730608</v>
      </c>
      <c r="I23" s="0" t="n">
        <v>101903.341030362</v>
      </c>
    </row>
    <row r="24" customFormat="false" ht="12.8" hidden="false" customHeight="false" outlineLevel="0" collapsed="false">
      <c r="A24" s="0" t="n">
        <v>71</v>
      </c>
      <c r="B24" s="0" t="n">
        <v>15550419.4728916</v>
      </c>
      <c r="C24" s="0" t="n">
        <v>14962444.4114656</v>
      </c>
      <c r="D24" s="0" t="n">
        <v>49266354.0121311</v>
      </c>
      <c r="E24" s="0" t="n">
        <v>57146771.6872075</v>
      </c>
      <c r="F24" s="0" t="n">
        <v>0</v>
      </c>
      <c r="G24" s="0" t="n">
        <v>316119.827271119</v>
      </c>
      <c r="H24" s="0" t="n">
        <v>206462.870288188</v>
      </c>
      <c r="I24" s="0" t="n">
        <v>93417.6626667509</v>
      </c>
    </row>
    <row r="25" customFormat="false" ht="12.8" hidden="false" customHeight="false" outlineLevel="0" collapsed="false">
      <c r="A25" s="0" t="n">
        <v>72</v>
      </c>
      <c r="B25" s="0" t="n">
        <v>18384659.431127</v>
      </c>
      <c r="C25" s="0" t="n">
        <v>17792248.3447497</v>
      </c>
      <c r="D25" s="0" t="n">
        <v>58577088.17328</v>
      </c>
      <c r="E25" s="0" t="n">
        <v>58251297.8761062</v>
      </c>
      <c r="F25" s="0" t="n">
        <v>9708549.64601769</v>
      </c>
      <c r="G25" s="0" t="n">
        <v>311330.107572764</v>
      </c>
      <c r="H25" s="0" t="n">
        <v>211369.052965536</v>
      </c>
      <c r="I25" s="0" t="n">
        <v>99588.4654842905</v>
      </c>
    </row>
    <row r="26" customFormat="false" ht="12.8" hidden="false" customHeight="false" outlineLevel="0" collapsed="false">
      <c r="A26" s="0" t="n">
        <v>73</v>
      </c>
      <c r="B26" s="0" t="n">
        <v>16847105.5931602</v>
      </c>
      <c r="C26" s="0" t="n">
        <v>16244630.6017265</v>
      </c>
      <c r="D26" s="0" t="n">
        <v>54052826.6842358</v>
      </c>
      <c r="E26" s="0" t="n">
        <v>61171299.2886108</v>
      </c>
      <c r="F26" s="0" t="n">
        <v>0</v>
      </c>
      <c r="G26" s="0" t="n">
        <v>316150.634211782</v>
      </c>
      <c r="H26" s="0" t="n">
        <v>212340.754547206</v>
      </c>
      <c r="I26" s="0" t="n">
        <v>105690.860963776</v>
      </c>
    </row>
    <row r="27" customFormat="false" ht="12.8" hidden="false" customHeight="false" outlineLevel="0" collapsed="false">
      <c r="A27" s="0" t="n">
        <v>74</v>
      </c>
      <c r="B27" s="0" t="n">
        <v>20498640.491357</v>
      </c>
      <c r="C27" s="0" t="n">
        <v>19870167.2929802</v>
      </c>
      <c r="D27" s="0" t="n">
        <v>66083401.4952139</v>
      </c>
      <c r="E27" s="0" t="n">
        <v>64234444.1630401</v>
      </c>
      <c r="F27" s="0" t="n">
        <v>10705740.69384</v>
      </c>
      <c r="G27" s="0" t="n">
        <v>341382.509387369</v>
      </c>
      <c r="H27" s="0" t="n">
        <v>212882.176626184</v>
      </c>
      <c r="I27" s="0" t="n">
        <v>106012.160518998</v>
      </c>
    </row>
    <row r="28" customFormat="false" ht="12.8" hidden="false" customHeight="false" outlineLevel="0" collapsed="false">
      <c r="A28" s="0" t="n">
        <v>75</v>
      </c>
      <c r="B28" s="0" t="n">
        <v>18500643.4193842</v>
      </c>
      <c r="C28" s="0" t="n">
        <v>17829314.0323031</v>
      </c>
      <c r="D28" s="0" t="n">
        <v>59869765.9128903</v>
      </c>
      <c r="E28" s="0" t="n">
        <v>66324880.1695224</v>
      </c>
      <c r="F28" s="0" t="n">
        <v>0</v>
      </c>
      <c r="G28" s="0" t="n">
        <v>371596.904311453</v>
      </c>
      <c r="H28" s="0" t="n">
        <v>220980.331187211</v>
      </c>
      <c r="I28" s="0" t="n">
        <v>112503.073689144</v>
      </c>
    </row>
    <row r="29" customFormat="false" ht="12.8" hidden="false" customHeight="false" outlineLevel="0" collapsed="false">
      <c r="A29" s="0" t="n">
        <v>76</v>
      </c>
      <c r="B29" s="0" t="n">
        <v>22164539.8098976</v>
      </c>
      <c r="C29" s="0" t="n">
        <v>21490889.5169493</v>
      </c>
      <c r="D29" s="0" t="n">
        <v>71993357.62294</v>
      </c>
      <c r="E29" s="0" t="n">
        <v>68868338.5950541</v>
      </c>
      <c r="F29" s="0" t="n">
        <v>11478056.432509</v>
      </c>
      <c r="G29" s="0" t="n">
        <v>364403.367644055</v>
      </c>
      <c r="H29" s="0" t="n">
        <v>227499.44610854</v>
      </c>
      <c r="I29" s="0" t="n">
        <v>116782.113136675</v>
      </c>
    </row>
    <row r="30" customFormat="false" ht="12.8" hidden="false" customHeight="false" outlineLevel="0" collapsed="false">
      <c r="A30" s="0" t="n">
        <v>77</v>
      </c>
      <c r="B30" s="0" t="n">
        <v>19902921.8503387</v>
      </c>
      <c r="C30" s="0" t="n">
        <v>19228273.230326</v>
      </c>
      <c r="D30" s="0" t="n">
        <v>64997048.6294514</v>
      </c>
      <c r="E30" s="0" t="n">
        <v>70917698.8846918</v>
      </c>
      <c r="F30" s="0" t="n">
        <v>0</v>
      </c>
      <c r="G30" s="0" t="n">
        <v>356547.787326637</v>
      </c>
      <c r="H30" s="0" t="n">
        <v>234577.207835686</v>
      </c>
      <c r="I30" s="0" t="n">
        <v>119319.464072032</v>
      </c>
    </row>
    <row r="31" customFormat="false" ht="12.8" hidden="false" customHeight="false" outlineLevel="0" collapsed="false">
      <c r="A31" s="0" t="n">
        <v>78</v>
      </c>
      <c r="B31" s="0" t="n">
        <v>23513196.0290584</v>
      </c>
      <c r="C31" s="0" t="n">
        <v>22823351.8246538</v>
      </c>
      <c r="D31" s="0" t="n">
        <v>76785892.3295194</v>
      </c>
      <c r="E31" s="0" t="n">
        <v>72610748.8825131</v>
      </c>
      <c r="F31" s="0" t="n">
        <v>12101791.4804189</v>
      </c>
      <c r="G31" s="0" t="n">
        <v>359352.343292292</v>
      </c>
      <c r="H31" s="0" t="n">
        <v>245566.513336359</v>
      </c>
      <c r="I31" s="0" t="n">
        <v>121321.925394247</v>
      </c>
    </row>
    <row r="32" customFormat="false" ht="12.8" hidden="false" customHeight="false" outlineLevel="0" collapsed="false">
      <c r="A32" s="0" t="n">
        <v>79</v>
      </c>
      <c r="B32" s="0" t="n">
        <v>20703909.7990484</v>
      </c>
      <c r="C32" s="0" t="n">
        <v>20000388.6092752</v>
      </c>
      <c r="D32" s="0" t="n">
        <v>67850930.0434881</v>
      </c>
      <c r="E32" s="0" t="n">
        <v>73236358.880629</v>
      </c>
      <c r="F32" s="0" t="n">
        <v>0</v>
      </c>
      <c r="G32" s="0" t="n">
        <v>385948.63047442</v>
      </c>
      <c r="H32" s="0" t="n">
        <v>235996.389723534</v>
      </c>
      <c r="I32" s="0" t="n">
        <v>116537.385107527</v>
      </c>
    </row>
    <row r="33" customFormat="false" ht="12.8" hidden="false" customHeight="false" outlineLevel="0" collapsed="false">
      <c r="A33" s="0" t="n">
        <v>80</v>
      </c>
      <c r="B33" s="0" t="n">
        <v>24232692.2607772</v>
      </c>
      <c r="C33" s="0" t="n">
        <v>23493968.6951419</v>
      </c>
      <c r="D33" s="0" t="n">
        <v>79226923.6325525</v>
      </c>
      <c r="E33" s="0" t="n">
        <v>74347827.1175374</v>
      </c>
      <c r="F33" s="0" t="n">
        <v>12391304.5195896</v>
      </c>
      <c r="G33" s="0" t="n">
        <v>400321.624874232</v>
      </c>
      <c r="H33" s="0" t="n">
        <v>251093.468653144</v>
      </c>
      <c r="I33" s="0" t="n">
        <v>124726.388725681</v>
      </c>
    </row>
    <row r="34" customFormat="false" ht="12.8" hidden="false" customHeight="false" outlineLevel="0" collapsed="false">
      <c r="A34" s="0" t="n">
        <v>81</v>
      </c>
      <c r="B34" s="0" t="n">
        <v>21392944.3543923</v>
      </c>
      <c r="C34" s="0" t="n">
        <v>20693010.48194</v>
      </c>
      <c r="D34" s="0" t="n">
        <v>70412298.9906281</v>
      </c>
      <c r="E34" s="0" t="n">
        <v>75470050.7752349</v>
      </c>
      <c r="F34" s="0" t="n">
        <v>0</v>
      </c>
      <c r="G34" s="0" t="n">
        <v>363291.757138832</v>
      </c>
      <c r="H34" s="0" t="n">
        <v>249660.811994943</v>
      </c>
      <c r="I34" s="0" t="n">
        <v>124259.004740797</v>
      </c>
    </row>
    <row r="35" customFormat="false" ht="12.8" hidden="false" customHeight="false" outlineLevel="0" collapsed="false">
      <c r="A35" s="0" t="n">
        <v>82</v>
      </c>
      <c r="B35" s="0" t="n">
        <v>24815380.7390558</v>
      </c>
      <c r="C35" s="0" t="n">
        <v>24076522.9294669</v>
      </c>
      <c r="D35" s="0" t="n">
        <v>81416095.0522437</v>
      </c>
      <c r="E35" s="0" t="n">
        <v>75975603.0613852</v>
      </c>
      <c r="F35" s="0" t="n">
        <v>12662600.5102309</v>
      </c>
      <c r="G35" s="0" t="n">
        <v>392810.177099655</v>
      </c>
      <c r="H35" s="0" t="n">
        <v>257494.759494708</v>
      </c>
      <c r="I35" s="0" t="n">
        <v>126504.104277835</v>
      </c>
    </row>
    <row r="36" customFormat="false" ht="12.8" hidden="false" customHeight="false" outlineLevel="0" collapsed="false">
      <c r="A36" s="0" t="n">
        <v>83</v>
      </c>
      <c r="B36" s="0" t="n">
        <v>21896152.3557281</v>
      </c>
      <c r="C36" s="0" t="n">
        <v>21174112.6246077</v>
      </c>
      <c r="D36" s="0" t="n">
        <v>72228963.6645781</v>
      </c>
      <c r="E36" s="0" t="n">
        <v>76920184.498526</v>
      </c>
      <c r="F36" s="0" t="n">
        <v>0</v>
      </c>
      <c r="G36" s="0" t="n">
        <v>373066.162131087</v>
      </c>
      <c r="H36" s="0" t="n">
        <v>259372.993619786</v>
      </c>
      <c r="I36" s="0" t="n">
        <v>128000.82195643</v>
      </c>
    </row>
    <row r="37" customFormat="false" ht="12.8" hidden="false" customHeight="false" outlineLevel="0" collapsed="false">
      <c r="A37" s="0" t="n">
        <v>84</v>
      </c>
      <c r="B37" s="0" t="n">
        <v>25345039.8748831</v>
      </c>
      <c r="C37" s="0" t="n">
        <v>24606923.2132555</v>
      </c>
      <c r="D37" s="0" t="n">
        <v>83404822.3797361</v>
      </c>
      <c r="E37" s="0" t="n">
        <v>77385167.4357507</v>
      </c>
      <c r="F37" s="0" t="n">
        <v>12897527.9059585</v>
      </c>
      <c r="G37" s="0" t="n">
        <v>395629.217196355</v>
      </c>
      <c r="H37" s="0" t="n">
        <v>253595.660330198</v>
      </c>
      <c r="I37" s="0" t="n">
        <v>126988.263001521</v>
      </c>
    </row>
    <row r="38" customFormat="false" ht="12.8" hidden="false" customHeight="false" outlineLevel="0" collapsed="false">
      <c r="A38" s="0" t="n">
        <v>85</v>
      </c>
      <c r="B38" s="0" t="n">
        <v>22326784.5895164</v>
      </c>
      <c r="C38" s="0" t="n">
        <v>21556081.9910343</v>
      </c>
      <c r="D38" s="0" t="n">
        <v>73708185.1743937</v>
      </c>
      <c r="E38" s="0" t="n">
        <v>78068885.5828157</v>
      </c>
      <c r="F38" s="0" t="n">
        <v>0</v>
      </c>
      <c r="G38" s="0" t="n">
        <v>428551.935378581</v>
      </c>
      <c r="H38" s="0" t="n">
        <v>254182.973270918</v>
      </c>
      <c r="I38" s="0" t="n">
        <v>125668.128332244</v>
      </c>
    </row>
    <row r="39" customFormat="false" ht="12.8" hidden="false" customHeight="false" outlineLevel="0" collapsed="false">
      <c r="A39" s="0" t="n">
        <v>86</v>
      </c>
      <c r="B39" s="0" t="n">
        <v>25940131.0039562</v>
      </c>
      <c r="C39" s="0" t="n">
        <v>25183125.8439258</v>
      </c>
      <c r="D39" s="0" t="n">
        <v>85511596.343069</v>
      </c>
      <c r="E39" s="0" t="n">
        <v>79011888.2549498</v>
      </c>
      <c r="F39" s="0" t="n">
        <v>13168648.0424916</v>
      </c>
      <c r="G39" s="0" t="n">
        <v>407748.215491701</v>
      </c>
      <c r="H39" s="0" t="n">
        <v>260587.080032008</v>
      </c>
      <c r="I39" s="0" t="n">
        <v>126671.235009474</v>
      </c>
    </row>
    <row r="40" customFormat="false" ht="12.8" hidden="false" customHeight="false" outlineLevel="0" collapsed="false">
      <c r="A40" s="0" t="n">
        <v>87</v>
      </c>
      <c r="B40" s="0" t="n">
        <v>23019820.0072103</v>
      </c>
      <c r="C40" s="0" t="n">
        <v>22202017.143554</v>
      </c>
      <c r="D40" s="0" t="n">
        <v>76024552.2611061</v>
      </c>
      <c r="E40" s="0" t="n">
        <v>80183321.7506748</v>
      </c>
      <c r="F40" s="0" t="n">
        <v>0</v>
      </c>
      <c r="G40" s="0" t="n">
        <v>465241.676398752</v>
      </c>
      <c r="H40" s="0" t="n">
        <v>265003.66063325</v>
      </c>
      <c r="I40" s="0" t="n">
        <v>125082.180891949</v>
      </c>
    </row>
    <row r="41" customFormat="false" ht="12.8" hidden="false" customHeight="false" outlineLevel="0" collapsed="false">
      <c r="A41" s="0" t="n">
        <v>88</v>
      </c>
      <c r="B41" s="0" t="n">
        <v>26750472.0244404</v>
      </c>
      <c r="C41" s="0" t="n">
        <v>25929624.8322615</v>
      </c>
      <c r="D41" s="0" t="n">
        <v>88113538.8749296</v>
      </c>
      <c r="E41" s="0" t="n">
        <v>81154519.483376</v>
      </c>
      <c r="F41" s="0" t="n">
        <v>13525753.2472293</v>
      </c>
      <c r="G41" s="0" t="n">
        <v>461275.978595841</v>
      </c>
      <c r="H41" s="0" t="n">
        <v>268992.138864904</v>
      </c>
      <c r="I41" s="0" t="n">
        <v>129398.678168799</v>
      </c>
    </row>
    <row r="42" customFormat="false" ht="12.8" hidden="false" customHeight="false" outlineLevel="0" collapsed="false">
      <c r="A42" s="0" t="n">
        <v>89</v>
      </c>
      <c r="B42" s="0" t="n">
        <v>23615130.5101493</v>
      </c>
      <c r="C42" s="0" t="n">
        <v>22803266.836152</v>
      </c>
      <c r="D42" s="0" t="n">
        <v>78170304.5737977</v>
      </c>
      <c r="E42" s="0" t="n">
        <v>82175558.0368277</v>
      </c>
      <c r="F42" s="0" t="n">
        <v>0</v>
      </c>
      <c r="G42" s="0" t="n">
        <v>445617.83265276</v>
      </c>
      <c r="H42" s="0" t="n">
        <v>274467.415796087</v>
      </c>
      <c r="I42" s="0" t="n">
        <v>131112.036497803</v>
      </c>
    </row>
    <row r="43" customFormat="false" ht="12.8" hidden="false" customHeight="false" outlineLevel="0" collapsed="false">
      <c r="A43" s="0" t="n">
        <v>90</v>
      </c>
      <c r="B43" s="0" t="n">
        <v>27276423.9336064</v>
      </c>
      <c r="C43" s="0" t="n">
        <v>26461770.6539194</v>
      </c>
      <c r="D43" s="0" t="n">
        <v>89996765.2874925</v>
      </c>
      <c r="E43" s="0" t="n">
        <v>82676234.2627497</v>
      </c>
      <c r="F43" s="0" t="n">
        <v>13779372.377125</v>
      </c>
      <c r="G43" s="0" t="n">
        <v>448773.991172995</v>
      </c>
      <c r="H43" s="0" t="n">
        <v>274655.236541524</v>
      </c>
      <c r="I43" s="0" t="n">
        <v>130320.074246417</v>
      </c>
    </row>
    <row r="44" customFormat="false" ht="12.8" hidden="false" customHeight="false" outlineLevel="0" collapsed="false">
      <c r="A44" s="0" t="n">
        <v>91</v>
      </c>
      <c r="B44" s="0" t="n">
        <v>24220532.1409142</v>
      </c>
      <c r="C44" s="0" t="n">
        <v>23388921.5338816</v>
      </c>
      <c r="D44" s="0" t="n">
        <v>80266856.1468763</v>
      </c>
      <c r="E44" s="0" t="n">
        <v>84173049.1003341</v>
      </c>
      <c r="F44" s="0" t="n">
        <v>0</v>
      </c>
      <c r="G44" s="0" t="n">
        <v>463152.338402725</v>
      </c>
      <c r="H44" s="0" t="n">
        <v>276712.546540618</v>
      </c>
      <c r="I44" s="0" t="n">
        <v>131065.317270347</v>
      </c>
    </row>
    <row r="45" customFormat="false" ht="12.8" hidden="false" customHeight="false" outlineLevel="0" collapsed="false">
      <c r="A45" s="0" t="n">
        <v>92</v>
      </c>
      <c r="B45" s="0" t="n">
        <v>27861908.4508903</v>
      </c>
      <c r="C45" s="0" t="n">
        <v>27057975.1068606</v>
      </c>
      <c r="D45" s="0" t="n">
        <v>92145072.8039497</v>
      </c>
      <c r="E45" s="0" t="n">
        <v>84475401.243665</v>
      </c>
      <c r="F45" s="0" t="n">
        <v>14079233.5406108</v>
      </c>
      <c r="G45" s="0" t="n">
        <v>448923.2636952</v>
      </c>
      <c r="H45" s="0" t="n">
        <v>266343.826567032</v>
      </c>
      <c r="I45" s="0" t="n">
        <v>126666.076810633</v>
      </c>
    </row>
    <row r="46" customFormat="false" ht="12.8" hidden="false" customHeight="false" outlineLevel="0" collapsed="false">
      <c r="A46" s="0" t="n">
        <v>93</v>
      </c>
      <c r="B46" s="0" t="n">
        <v>24434926.1744261</v>
      </c>
      <c r="C46" s="0" t="n">
        <v>23594296.3422217</v>
      </c>
      <c r="D46" s="0" t="n">
        <v>81066148.3462004</v>
      </c>
      <c r="E46" s="0" t="n">
        <v>84819607.6469863</v>
      </c>
      <c r="F46" s="0" t="n">
        <v>0</v>
      </c>
      <c r="G46" s="0" t="n">
        <v>470339.994343998</v>
      </c>
      <c r="H46" s="0" t="n">
        <v>278989.766596838</v>
      </c>
      <c r="I46" s="0" t="n">
        <v>130428.673233563</v>
      </c>
    </row>
    <row r="47" customFormat="false" ht="12.8" hidden="false" customHeight="false" outlineLevel="0" collapsed="false">
      <c r="A47" s="0" t="n">
        <v>94</v>
      </c>
      <c r="B47" s="0" t="n">
        <v>28467860.4744038</v>
      </c>
      <c r="C47" s="0" t="n">
        <v>27616829.9747465</v>
      </c>
      <c r="D47" s="0" t="n">
        <v>94139160.2839572</v>
      </c>
      <c r="E47" s="0" t="n">
        <v>86161072.0418278</v>
      </c>
      <c r="F47" s="0" t="n">
        <v>14360178.673638</v>
      </c>
      <c r="G47" s="0" t="n">
        <v>478912.692240301</v>
      </c>
      <c r="H47" s="0" t="n">
        <v>281595.029099817</v>
      </c>
      <c r="I47" s="0" t="n">
        <v>129318.254738729</v>
      </c>
    </row>
    <row r="48" customFormat="false" ht="12.8" hidden="false" customHeight="false" outlineLevel="0" collapsed="false">
      <c r="A48" s="0" t="n">
        <v>95</v>
      </c>
      <c r="B48" s="0" t="n">
        <v>25233037.0306621</v>
      </c>
      <c r="C48" s="0" t="n">
        <v>24397527.116664</v>
      </c>
      <c r="D48" s="0" t="n">
        <v>83844011.2458629</v>
      </c>
      <c r="E48" s="0" t="n">
        <v>87627590.1363117</v>
      </c>
      <c r="F48" s="0" t="n">
        <v>0</v>
      </c>
      <c r="G48" s="0" t="n">
        <v>459773.996471752</v>
      </c>
      <c r="H48" s="0" t="n">
        <v>283766.656145663</v>
      </c>
      <c r="I48" s="0" t="n">
        <v>131384.659115247</v>
      </c>
    </row>
    <row r="49" customFormat="false" ht="12.8" hidden="false" customHeight="false" outlineLevel="0" collapsed="false">
      <c r="A49" s="0" t="n">
        <v>96</v>
      </c>
      <c r="B49" s="0" t="n">
        <v>29090983.1075851</v>
      </c>
      <c r="C49" s="0" t="n">
        <v>28194924.1987338</v>
      </c>
      <c r="D49" s="0" t="n">
        <v>96080736.7046875</v>
      </c>
      <c r="E49" s="0" t="n">
        <v>87888182.2322822</v>
      </c>
      <c r="F49" s="0" t="n">
        <v>14648030.372047</v>
      </c>
      <c r="G49" s="0" t="n">
        <v>510429.359077613</v>
      </c>
      <c r="H49" s="0" t="n">
        <v>290370.959737404</v>
      </c>
      <c r="I49" s="0" t="n">
        <v>136083.700051964</v>
      </c>
    </row>
    <row r="50" customFormat="false" ht="12.8" hidden="false" customHeight="false" outlineLevel="0" collapsed="false">
      <c r="A50" s="0" t="n">
        <v>97</v>
      </c>
      <c r="B50" s="0" t="n">
        <v>25648491.7550442</v>
      </c>
      <c r="C50" s="0" t="n">
        <v>24798211.6503118</v>
      </c>
      <c r="D50" s="0" t="n">
        <v>85238772.9473557</v>
      </c>
      <c r="E50" s="0" t="n">
        <v>88998273.1108559</v>
      </c>
      <c r="F50" s="0" t="n">
        <v>0</v>
      </c>
      <c r="G50" s="0" t="n">
        <v>467286.916550582</v>
      </c>
      <c r="H50" s="0" t="n">
        <v>289589.572627682</v>
      </c>
      <c r="I50" s="0" t="n">
        <v>133433.736505976</v>
      </c>
    </row>
    <row r="51" customFormat="false" ht="12.8" hidden="false" customHeight="false" outlineLevel="0" collapsed="false">
      <c r="A51" s="0" t="n">
        <v>98</v>
      </c>
      <c r="B51" s="0" t="n">
        <v>29756880.7279942</v>
      </c>
      <c r="C51" s="0" t="n">
        <v>28881621.3705712</v>
      </c>
      <c r="D51" s="0" t="n">
        <v>98455798.820497</v>
      </c>
      <c r="E51" s="0" t="n">
        <v>89984181.7511646</v>
      </c>
      <c r="F51" s="0" t="n">
        <v>14997363.6251941</v>
      </c>
      <c r="G51" s="0" t="n">
        <v>489787.768287859</v>
      </c>
      <c r="H51" s="0" t="n">
        <v>290949.762515965</v>
      </c>
      <c r="I51" s="0" t="n">
        <v>135031.180884567</v>
      </c>
    </row>
    <row r="52" customFormat="false" ht="12.8" hidden="false" customHeight="false" outlineLevel="0" collapsed="false">
      <c r="A52" s="0" t="n">
        <v>99</v>
      </c>
      <c r="B52" s="0" t="n">
        <v>25989635.0409989</v>
      </c>
      <c r="C52" s="0" t="n">
        <v>25088389.1240276</v>
      </c>
      <c r="D52" s="0" t="n">
        <v>86314668.4158028</v>
      </c>
      <c r="E52" s="0" t="n">
        <v>90020565.5113986</v>
      </c>
      <c r="F52" s="0" t="n">
        <v>0</v>
      </c>
      <c r="G52" s="0" t="n">
        <v>509660.229332967</v>
      </c>
      <c r="H52" s="0" t="n">
        <v>296101.045135093</v>
      </c>
      <c r="I52" s="0" t="n">
        <v>136406.63214742</v>
      </c>
    </row>
    <row r="53" customFormat="false" ht="12.8" hidden="false" customHeight="false" outlineLevel="0" collapsed="false">
      <c r="A53" s="0" t="n">
        <v>100</v>
      </c>
      <c r="B53" s="0" t="n">
        <v>30274609.9607795</v>
      </c>
      <c r="C53" s="0" t="n">
        <v>29353464.2721268</v>
      </c>
      <c r="D53" s="0" t="n">
        <v>100130853.498768</v>
      </c>
      <c r="E53" s="0" t="n">
        <v>91430088.288322</v>
      </c>
      <c r="F53" s="0" t="n">
        <v>15238348.0480537</v>
      </c>
      <c r="G53" s="0" t="n">
        <v>525545.41559008</v>
      </c>
      <c r="H53" s="0" t="n">
        <v>298142.163968343</v>
      </c>
      <c r="I53" s="0" t="n">
        <v>139225.870134675</v>
      </c>
    </row>
    <row r="54" customFormat="false" ht="12.8" hidden="false" customHeight="false" outlineLevel="0" collapsed="false">
      <c r="A54" s="0" t="n">
        <v>101</v>
      </c>
      <c r="B54" s="0" t="n">
        <v>26710041.1038802</v>
      </c>
      <c r="C54" s="0" t="n">
        <v>25801672.1487423</v>
      </c>
      <c r="D54" s="0" t="n">
        <v>88789029.7599974</v>
      </c>
      <c r="E54" s="0" t="n">
        <v>92543806.196788</v>
      </c>
      <c r="F54" s="0" t="n">
        <v>0</v>
      </c>
      <c r="G54" s="0" t="n">
        <v>512044.769923318</v>
      </c>
      <c r="H54" s="0" t="n">
        <v>297033.290697862</v>
      </c>
      <c r="I54" s="0" t="n">
        <v>141844.135023841</v>
      </c>
    </row>
    <row r="55" customFormat="false" ht="12.8" hidden="false" customHeight="false" outlineLevel="0" collapsed="false">
      <c r="A55" s="0" t="n">
        <v>102</v>
      </c>
      <c r="B55" s="0" t="n">
        <v>30901724.6709233</v>
      </c>
      <c r="C55" s="0" t="n">
        <v>29966898.3437077</v>
      </c>
      <c r="D55" s="0" t="n">
        <v>102267752.336368</v>
      </c>
      <c r="E55" s="0" t="n">
        <v>93299411.4616168</v>
      </c>
      <c r="F55" s="0" t="n">
        <v>15549901.9102695</v>
      </c>
      <c r="G55" s="0" t="n">
        <v>540608.493805592</v>
      </c>
      <c r="H55" s="0" t="n">
        <v>297034.200816085</v>
      </c>
      <c r="I55" s="0" t="n">
        <v>138833.760848477</v>
      </c>
    </row>
    <row r="56" customFormat="false" ht="12.8" hidden="false" customHeight="false" outlineLevel="0" collapsed="false">
      <c r="A56" s="0" t="n">
        <v>103</v>
      </c>
      <c r="B56" s="0" t="n">
        <v>27176441.1544337</v>
      </c>
      <c r="C56" s="0" t="n">
        <v>26279832.5378144</v>
      </c>
      <c r="D56" s="0" t="n">
        <v>90478380.2512237</v>
      </c>
      <c r="E56" s="0" t="n">
        <v>94200683.5571448</v>
      </c>
      <c r="F56" s="0" t="n">
        <v>0</v>
      </c>
      <c r="G56" s="0" t="n">
        <v>498595.117436473</v>
      </c>
      <c r="H56" s="0" t="n">
        <v>299022.78131424</v>
      </c>
      <c r="I56" s="0" t="n">
        <v>141415.311240848</v>
      </c>
    </row>
    <row r="57" customFormat="false" ht="12.8" hidden="false" customHeight="false" outlineLevel="0" collapsed="false">
      <c r="A57" s="0" t="n">
        <v>104</v>
      </c>
      <c r="B57" s="0" t="n">
        <v>31604039.9083501</v>
      </c>
      <c r="C57" s="0" t="n">
        <v>30629487.5267232</v>
      </c>
      <c r="D57" s="0" t="n">
        <v>104593792.135793</v>
      </c>
      <c r="E57" s="0" t="n">
        <v>95335407.5357838</v>
      </c>
      <c r="F57" s="0" t="n">
        <v>15889234.5892973</v>
      </c>
      <c r="G57" s="0" t="n">
        <v>576789.32305506</v>
      </c>
      <c r="H57" s="0" t="n">
        <v>300394.677470348</v>
      </c>
      <c r="I57" s="0" t="n">
        <v>139097.687287877</v>
      </c>
    </row>
    <row r="58" customFormat="false" ht="12.8" hidden="false" customHeight="false" outlineLevel="0" collapsed="false">
      <c r="A58" s="0" t="n">
        <v>105</v>
      </c>
      <c r="B58" s="0" t="n">
        <v>27721355.4604948</v>
      </c>
      <c r="C58" s="0" t="n">
        <v>26780110.9188299</v>
      </c>
      <c r="D58" s="0" t="n">
        <v>92250616.098418</v>
      </c>
      <c r="E58" s="0" t="n">
        <v>95932839.8886312</v>
      </c>
      <c r="F58" s="0" t="n">
        <v>0</v>
      </c>
      <c r="G58" s="0" t="n">
        <v>538729.995394944</v>
      </c>
      <c r="H58" s="0" t="n">
        <v>302931.048476928</v>
      </c>
      <c r="I58" s="0" t="n">
        <v>142262.13970426</v>
      </c>
    </row>
    <row r="59" customFormat="false" ht="12.8" hidden="false" customHeight="false" outlineLevel="0" collapsed="false">
      <c r="A59" s="0" t="n">
        <v>106</v>
      </c>
      <c r="B59" s="0" t="n">
        <v>32197631.6872357</v>
      </c>
      <c r="C59" s="0" t="n">
        <v>31241052.2526107</v>
      </c>
      <c r="D59" s="0" t="n">
        <v>106713003.978507</v>
      </c>
      <c r="E59" s="0" t="n">
        <v>97144174.7983309</v>
      </c>
      <c r="F59" s="0" t="n">
        <v>16190695.7997218</v>
      </c>
      <c r="G59" s="0" t="n">
        <v>551789.007437457</v>
      </c>
      <c r="H59" s="0" t="n">
        <v>304813.933930944</v>
      </c>
      <c r="I59" s="0" t="n">
        <v>142823.561795017</v>
      </c>
    </row>
    <row r="60" customFormat="false" ht="12.8" hidden="false" customHeight="false" outlineLevel="0" collapsed="false">
      <c r="A60" s="0" t="n">
        <v>107</v>
      </c>
      <c r="B60" s="0" t="n">
        <v>28375436.9527621</v>
      </c>
      <c r="C60" s="0" t="n">
        <v>27472547.833631</v>
      </c>
      <c r="D60" s="0" t="n">
        <v>94668938.0434317</v>
      </c>
      <c r="E60" s="0" t="n">
        <v>98339711.9609937</v>
      </c>
      <c r="F60" s="0" t="n">
        <v>0</v>
      </c>
      <c r="G60" s="0" t="n">
        <v>497955.386504694</v>
      </c>
      <c r="H60" s="0" t="n">
        <v>304367.134336116</v>
      </c>
      <c r="I60" s="0" t="n">
        <v>143666.56898619</v>
      </c>
    </row>
    <row r="61" customFormat="false" ht="12.8" hidden="false" customHeight="false" outlineLevel="0" collapsed="false">
      <c r="A61" s="0" t="n">
        <v>108</v>
      </c>
      <c r="B61" s="0" t="n">
        <v>33063083.0755504</v>
      </c>
      <c r="C61" s="0" t="n">
        <v>32186728.5649296</v>
      </c>
      <c r="D61" s="0" t="n">
        <v>109985176.480651</v>
      </c>
      <c r="E61" s="0" t="n">
        <v>100034708.018792</v>
      </c>
      <c r="F61" s="0" t="n">
        <v>16672451.3364653</v>
      </c>
      <c r="G61" s="0" t="n">
        <v>475031.490660682</v>
      </c>
      <c r="H61" s="0" t="n">
        <v>301833.124844124</v>
      </c>
      <c r="I61" s="0" t="n">
        <v>142128.42159428</v>
      </c>
    </row>
    <row r="62" customFormat="false" ht="12.8" hidden="false" customHeight="false" outlineLevel="0" collapsed="false">
      <c r="A62" s="0" t="n">
        <v>109</v>
      </c>
      <c r="B62" s="0" t="n">
        <v>28999483.3112826</v>
      </c>
      <c r="C62" s="0" t="n">
        <v>28124448.1205652</v>
      </c>
      <c r="D62" s="0" t="n">
        <v>96924891.6624545</v>
      </c>
      <c r="E62" s="0" t="n">
        <v>100587512.090795</v>
      </c>
      <c r="F62" s="0" t="n">
        <v>0</v>
      </c>
      <c r="G62" s="0" t="n">
        <v>476608.47813353</v>
      </c>
      <c r="H62" s="0" t="n">
        <v>299526.361922529</v>
      </c>
      <c r="I62" s="0" t="n">
        <v>141286.215230527</v>
      </c>
    </row>
    <row r="63" customFormat="false" ht="12.8" hidden="false" customHeight="false" outlineLevel="0" collapsed="false">
      <c r="A63" s="0" t="n">
        <v>110</v>
      </c>
      <c r="B63" s="0" t="n">
        <v>33327663.5414545</v>
      </c>
      <c r="C63" s="0" t="n">
        <v>32438264.5694445</v>
      </c>
      <c r="D63" s="0" t="n">
        <v>110821317.629791</v>
      </c>
      <c r="E63" s="0" t="n">
        <v>100730287.255565</v>
      </c>
      <c r="F63" s="0" t="n">
        <v>16788381.2092608</v>
      </c>
      <c r="G63" s="0" t="n">
        <v>480323.199846976</v>
      </c>
      <c r="H63" s="0" t="n">
        <v>307031.141105923</v>
      </c>
      <c r="I63" s="0" t="n">
        <v>145778.044367268</v>
      </c>
    </row>
    <row r="64" customFormat="false" ht="12.8" hidden="false" customHeight="false" outlineLevel="0" collapsed="false">
      <c r="A64" s="0" t="n">
        <v>111</v>
      </c>
      <c r="B64" s="0" t="n">
        <v>29255937.8788562</v>
      </c>
      <c r="C64" s="0" t="n">
        <v>28326467.5892058</v>
      </c>
      <c r="D64" s="0" t="n">
        <v>97597053.9441162</v>
      </c>
      <c r="E64" s="0" t="n">
        <v>101246953.603018</v>
      </c>
      <c r="F64" s="0" t="n">
        <v>0</v>
      </c>
      <c r="G64" s="0" t="n">
        <v>513858.849963695</v>
      </c>
      <c r="H64" s="0" t="n">
        <v>310827.966972428</v>
      </c>
      <c r="I64" s="0" t="n">
        <v>149690.675306175</v>
      </c>
    </row>
    <row r="65" customFormat="false" ht="12.8" hidden="false" customHeight="false" outlineLevel="0" collapsed="false">
      <c r="A65" s="0" t="n">
        <v>112</v>
      </c>
      <c r="B65" s="0" t="n">
        <v>33886397.9521156</v>
      </c>
      <c r="C65" s="0" t="n">
        <v>32938338.1490304</v>
      </c>
      <c r="D65" s="0" t="n">
        <v>112582651.446832</v>
      </c>
      <c r="E65" s="0" t="n">
        <v>102273812.619746</v>
      </c>
      <c r="F65" s="0" t="n">
        <v>17045635.4366243</v>
      </c>
      <c r="G65" s="0" t="n">
        <v>530976.781642291</v>
      </c>
      <c r="H65" s="0" t="n">
        <v>312652.013617216</v>
      </c>
      <c r="I65" s="0" t="n">
        <v>149187.15403667</v>
      </c>
    </row>
    <row r="66" customFormat="false" ht="12.8" hidden="false" customHeight="false" outlineLevel="0" collapsed="false">
      <c r="A66" s="0" t="n">
        <v>113</v>
      </c>
      <c r="B66" s="0" t="n">
        <v>29869544.9364456</v>
      </c>
      <c r="C66" s="0" t="n">
        <v>28958525.5168813</v>
      </c>
      <c r="D66" s="0" t="n">
        <v>99907601.5533138</v>
      </c>
      <c r="E66" s="0" t="n">
        <v>103513577.216085</v>
      </c>
      <c r="F66" s="0" t="n">
        <v>0</v>
      </c>
      <c r="G66" s="0" t="n">
        <v>498161.242527264</v>
      </c>
      <c r="H66" s="0" t="n">
        <v>310482.243674425</v>
      </c>
      <c r="I66" s="0" t="n">
        <v>146251.333375177</v>
      </c>
    </row>
    <row r="67" customFormat="false" ht="12.8" hidden="false" customHeight="false" outlineLevel="0" collapsed="false">
      <c r="A67" s="0" t="n">
        <v>114</v>
      </c>
      <c r="B67" s="0" t="n">
        <v>34450603.9875917</v>
      </c>
      <c r="C67" s="0" t="n">
        <v>33539777.864987</v>
      </c>
      <c r="D67" s="0" t="n">
        <v>114765867.177915</v>
      </c>
      <c r="E67" s="0" t="n">
        <v>104184829.059243</v>
      </c>
      <c r="F67" s="0" t="n">
        <v>17364138.1765405</v>
      </c>
      <c r="G67" s="0" t="n">
        <v>492467.388951614</v>
      </c>
      <c r="H67" s="0" t="n">
        <v>314656.427425238</v>
      </c>
      <c r="I67" s="0" t="n">
        <v>148146.151754091</v>
      </c>
    </row>
    <row r="68" customFormat="false" ht="12.8" hidden="false" customHeight="false" outlineLevel="0" collapsed="false">
      <c r="A68" s="0" t="n">
        <v>115</v>
      </c>
      <c r="B68" s="0" t="n">
        <v>30453301.757518</v>
      </c>
      <c r="C68" s="0" t="n">
        <v>29510143.851531</v>
      </c>
      <c r="D68" s="0" t="n">
        <v>101845938.967089</v>
      </c>
      <c r="E68" s="0" t="n">
        <v>105466301.069794</v>
      </c>
      <c r="F68" s="0" t="n">
        <v>0</v>
      </c>
      <c r="G68" s="0" t="n">
        <v>534312.573087403</v>
      </c>
      <c r="H68" s="0" t="n">
        <v>308400.442878035</v>
      </c>
      <c r="I68" s="0" t="n">
        <v>143492.700030763</v>
      </c>
    </row>
    <row r="69" customFormat="false" ht="12.8" hidden="false" customHeight="false" outlineLevel="0" collapsed="false">
      <c r="A69" s="0" t="n">
        <v>116</v>
      </c>
      <c r="B69" s="0" t="n">
        <v>34932283.3065319</v>
      </c>
      <c r="C69" s="0" t="n">
        <v>33963889.4081436</v>
      </c>
      <c r="D69" s="0" t="n">
        <v>116192718.417672</v>
      </c>
      <c r="E69" s="0" t="n">
        <v>105435042.323029</v>
      </c>
      <c r="F69" s="0" t="n">
        <v>17572507.0538382</v>
      </c>
      <c r="G69" s="0" t="n">
        <v>556542.751614133</v>
      </c>
      <c r="H69" s="0" t="n">
        <v>311333.720004133</v>
      </c>
      <c r="I69" s="0" t="n">
        <v>143596.323957115</v>
      </c>
    </row>
    <row r="70" customFormat="false" ht="12.8" hidden="false" customHeight="false" outlineLevel="0" collapsed="false">
      <c r="A70" s="0" t="n">
        <v>117</v>
      </c>
      <c r="B70" s="0" t="n">
        <v>30952967.7734851</v>
      </c>
      <c r="C70" s="0" t="n">
        <v>29982325.9314665</v>
      </c>
      <c r="D70" s="0" t="n">
        <v>103460529.941666</v>
      </c>
      <c r="E70" s="0" t="n">
        <v>107069947.262237</v>
      </c>
      <c r="F70" s="0" t="n">
        <v>0</v>
      </c>
      <c r="G70" s="0" t="n">
        <v>576770.520935558</v>
      </c>
      <c r="H70" s="0" t="n">
        <v>296704.800265277</v>
      </c>
      <c r="I70" s="0" t="n">
        <v>138809.315453898</v>
      </c>
    </row>
    <row r="71" customFormat="false" ht="12.8" hidden="false" customHeight="false" outlineLevel="0" collapsed="false">
      <c r="A71" s="0" t="n">
        <v>118</v>
      </c>
      <c r="B71" s="0" t="n">
        <v>35719153.2263081</v>
      </c>
      <c r="C71" s="0" t="n">
        <v>34748061.1900917</v>
      </c>
      <c r="D71" s="0" t="n">
        <v>118873067.952171</v>
      </c>
      <c r="E71" s="0" t="n">
        <v>107789992.917737</v>
      </c>
      <c r="F71" s="0" t="n">
        <v>17964998.8196229</v>
      </c>
      <c r="G71" s="0" t="n">
        <v>562962.673856786</v>
      </c>
      <c r="H71" s="0" t="n">
        <v>308170.01827306</v>
      </c>
      <c r="I71" s="0" t="n">
        <v>142799.062980845</v>
      </c>
    </row>
    <row r="72" customFormat="false" ht="12.8" hidden="false" customHeight="false" outlineLevel="0" collapsed="false">
      <c r="A72" s="0" t="n">
        <v>119</v>
      </c>
      <c r="B72" s="0" t="n">
        <v>31528127.4838425</v>
      </c>
      <c r="C72" s="0" t="n">
        <v>30576216.1156505</v>
      </c>
      <c r="D72" s="0" t="n">
        <v>105500280.072784</v>
      </c>
      <c r="E72" s="0" t="n">
        <v>109111155.227916</v>
      </c>
      <c r="F72" s="0" t="n">
        <v>0</v>
      </c>
      <c r="G72" s="0" t="n">
        <v>545634.512035294</v>
      </c>
      <c r="H72" s="0" t="n">
        <v>306089.375730716</v>
      </c>
      <c r="I72" s="0" t="n">
        <v>143124.972037112</v>
      </c>
    </row>
    <row r="73" customFormat="false" ht="12.8" hidden="false" customHeight="false" outlineLevel="0" collapsed="false">
      <c r="A73" s="0" t="n">
        <v>120</v>
      </c>
      <c r="B73" s="0" t="n">
        <v>36639657.5848325</v>
      </c>
      <c r="C73" s="0" t="n">
        <v>35745790.5506206</v>
      </c>
      <c r="D73" s="0" t="n">
        <v>122294680.932258</v>
      </c>
      <c r="E73" s="0" t="n">
        <v>110836608.285255</v>
      </c>
      <c r="F73" s="0" t="n">
        <v>18472768.0475425</v>
      </c>
      <c r="G73" s="0" t="n">
        <v>485351.63661912</v>
      </c>
      <c r="H73" s="0" t="n">
        <v>310225.298653426</v>
      </c>
      <c r="I73" s="0" t="n">
        <v>140414.427056171</v>
      </c>
    </row>
    <row r="74" customFormat="false" ht="12.8" hidden="false" customHeight="false" outlineLevel="0" collapsed="false">
      <c r="A74" s="0" t="n">
        <v>121</v>
      </c>
      <c r="B74" s="0" t="n">
        <v>32223457.0905872</v>
      </c>
      <c r="C74" s="0" t="n">
        <v>31280630.2720222</v>
      </c>
      <c r="D74" s="0" t="n">
        <v>108038975.888396</v>
      </c>
      <c r="E74" s="0" t="n">
        <v>111650231.159582</v>
      </c>
      <c r="F74" s="0" t="n">
        <v>0</v>
      </c>
      <c r="G74" s="0" t="n">
        <v>521009.910438611</v>
      </c>
      <c r="H74" s="0" t="n">
        <v>319820.3921992</v>
      </c>
      <c r="I74" s="0" t="n">
        <v>145709.308467415</v>
      </c>
    </row>
    <row r="75" customFormat="false" ht="12.8" hidden="false" customHeight="false" outlineLevel="0" collapsed="false">
      <c r="A75" s="0" t="n">
        <v>122</v>
      </c>
      <c r="B75" s="0" t="n">
        <v>37296079.7582852</v>
      </c>
      <c r="C75" s="0" t="n">
        <v>36315154.3852036</v>
      </c>
      <c r="D75" s="0" t="n">
        <v>124367308.649064</v>
      </c>
      <c r="E75" s="0" t="n">
        <v>112620734.605934</v>
      </c>
      <c r="F75" s="0" t="n">
        <v>18770122.4343224</v>
      </c>
      <c r="G75" s="0" t="n">
        <v>568866.602779203</v>
      </c>
      <c r="H75" s="0" t="n">
        <v>312961.512066785</v>
      </c>
      <c r="I75" s="0" t="n">
        <v>141567.511765182</v>
      </c>
    </row>
    <row r="76" customFormat="false" ht="12.8" hidden="false" customHeight="false" outlineLevel="0" collapsed="false">
      <c r="A76" s="0" t="n">
        <v>123</v>
      </c>
      <c r="B76" s="0" t="n">
        <v>32608088.7042145</v>
      </c>
      <c r="C76" s="0" t="n">
        <v>31643919.4291457</v>
      </c>
      <c r="D76" s="0" t="n">
        <v>109341543.899915</v>
      </c>
      <c r="E76" s="0" t="n">
        <v>112926967.219157</v>
      </c>
      <c r="F76" s="0" t="n">
        <v>0</v>
      </c>
      <c r="G76" s="0" t="n">
        <v>532889.422244565</v>
      </c>
      <c r="H76" s="0" t="n">
        <v>326619.448599464</v>
      </c>
      <c r="I76" s="0" t="n">
        <v>149514.863178186</v>
      </c>
    </row>
    <row r="77" customFormat="false" ht="12.8" hidden="false" customHeight="false" outlineLevel="0" collapsed="false">
      <c r="A77" s="0" t="n">
        <v>124</v>
      </c>
      <c r="B77" s="0" t="n">
        <v>37840151.3195848</v>
      </c>
      <c r="C77" s="0" t="n">
        <v>36869039.036819</v>
      </c>
      <c r="D77" s="0" t="n">
        <v>126290820.201431</v>
      </c>
      <c r="E77" s="0" t="n">
        <v>114289543.37824</v>
      </c>
      <c r="F77" s="0" t="n">
        <v>19048257.2297067</v>
      </c>
      <c r="G77" s="0" t="n">
        <v>550253.37939578</v>
      </c>
      <c r="H77" s="0" t="n">
        <v>318197.952957414</v>
      </c>
      <c r="I77" s="0" t="n">
        <v>146658.500589474</v>
      </c>
    </row>
    <row r="78" customFormat="false" ht="12.8" hidden="false" customHeight="false" outlineLevel="0" collapsed="false">
      <c r="A78" s="0" t="n">
        <v>125</v>
      </c>
      <c r="B78" s="0" t="n">
        <v>33252642.7004147</v>
      </c>
      <c r="C78" s="0" t="n">
        <v>32288542.8594701</v>
      </c>
      <c r="D78" s="0" t="n">
        <v>111599716.505067</v>
      </c>
      <c r="E78" s="0" t="n">
        <v>115164702.528931</v>
      </c>
      <c r="F78" s="0" t="n">
        <v>0</v>
      </c>
      <c r="G78" s="0" t="n">
        <v>539630.415281346</v>
      </c>
      <c r="H78" s="0" t="n">
        <v>319941.672282896</v>
      </c>
      <c r="I78" s="0" t="n">
        <v>149325.361971944</v>
      </c>
    </row>
    <row r="79" customFormat="false" ht="12.8" hidden="false" customHeight="false" outlineLevel="0" collapsed="false">
      <c r="A79" s="0" t="n">
        <v>126</v>
      </c>
      <c r="B79" s="0" t="n">
        <v>38460960.0075566</v>
      </c>
      <c r="C79" s="0" t="n">
        <v>37481651.500437</v>
      </c>
      <c r="D79" s="0" t="n">
        <v>128465800.809943</v>
      </c>
      <c r="E79" s="0" t="n">
        <v>116172697.30292</v>
      </c>
      <c r="F79" s="0" t="n">
        <v>19362116.2171533</v>
      </c>
      <c r="G79" s="0" t="n">
        <v>543566.358007325</v>
      </c>
      <c r="H79" s="0" t="n">
        <v>330955.611039044</v>
      </c>
      <c r="I79" s="0" t="n">
        <v>149695.054390331</v>
      </c>
    </row>
    <row r="80" customFormat="false" ht="12.8" hidden="false" customHeight="false" outlineLevel="0" collapsed="false">
      <c r="A80" s="0" t="n">
        <v>127</v>
      </c>
      <c r="B80" s="0" t="n">
        <v>33805294.6653662</v>
      </c>
      <c r="C80" s="0" t="n">
        <v>32816673.8792402</v>
      </c>
      <c r="D80" s="0" t="n">
        <v>113508232.724249</v>
      </c>
      <c r="E80" s="0" t="n">
        <v>117079669.805969</v>
      </c>
      <c r="F80" s="0" t="n">
        <v>0</v>
      </c>
      <c r="G80" s="0" t="n">
        <v>550333.937041208</v>
      </c>
      <c r="H80" s="0" t="n">
        <v>331439.849935902</v>
      </c>
      <c r="I80" s="0" t="n">
        <v>152638.570212796</v>
      </c>
    </row>
    <row r="81" customFormat="false" ht="12.8" hidden="false" customHeight="false" outlineLevel="0" collapsed="false">
      <c r="A81" s="0" t="n">
        <v>128</v>
      </c>
      <c r="B81" s="0" t="n">
        <v>38845515.8231458</v>
      </c>
      <c r="C81" s="0" t="n">
        <v>37894443.1307601</v>
      </c>
      <c r="D81" s="0" t="n">
        <v>129896834.015634</v>
      </c>
      <c r="E81" s="0" t="n">
        <v>117424055.146263</v>
      </c>
      <c r="F81" s="0" t="n">
        <v>19570675.8577105</v>
      </c>
      <c r="G81" s="0" t="n">
        <v>515253.141253749</v>
      </c>
      <c r="H81" s="0" t="n">
        <v>327795.97623506</v>
      </c>
      <c r="I81" s="0" t="n">
        <v>154319.392709866</v>
      </c>
    </row>
    <row r="82" customFormat="false" ht="12.8" hidden="false" customHeight="false" outlineLevel="0" collapsed="false">
      <c r="A82" s="0" t="n">
        <v>129</v>
      </c>
      <c r="B82" s="0" t="n">
        <v>34061959.8743953</v>
      </c>
      <c r="C82" s="0" t="n">
        <v>33075924.0908124</v>
      </c>
      <c r="D82" s="0" t="n">
        <v>114408612.189883</v>
      </c>
      <c r="E82" s="0" t="n">
        <v>117907678.956003</v>
      </c>
      <c r="F82" s="0" t="n">
        <v>0</v>
      </c>
      <c r="G82" s="0" t="n">
        <v>537817.476069447</v>
      </c>
      <c r="H82" s="0" t="n">
        <v>337738.414000261</v>
      </c>
      <c r="I82" s="0" t="n">
        <v>157828.419304577</v>
      </c>
    </row>
    <row r="83" customFormat="false" ht="12.8" hidden="false" customHeight="false" outlineLevel="0" collapsed="false">
      <c r="A83" s="0" t="n">
        <v>130</v>
      </c>
      <c r="B83" s="0" t="n">
        <v>39226162.837503</v>
      </c>
      <c r="C83" s="0" t="n">
        <v>38279892.2688672</v>
      </c>
      <c r="D83" s="0" t="n">
        <v>131261913.013771</v>
      </c>
      <c r="E83" s="0" t="n">
        <v>118587719.472012</v>
      </c>
      <c r="F83" s="0" t="n">
        <v>19764619.9120019</v>
      </c>
      <c r="G83" s="0" t="n">
        <v>507219.686739266</v>
      </c>
      <c r="H83" s="0" t="n">
        <v>329534.207953361</v>
      </c>
      <c r="I83" s="0" t="n">
        <v>156452.391347338</v>
      </c>
    </row>
    <row r="84" customFormat="false" ht="12.8" hidden="false" customHeight="false" outlineLevel="0" collapsed="false">
      <c r="A84" s="0" t="n">
        <v>131</v>
      </c>
      <c r="B84" s="0" t="n">
        <v>34641180.5974925</v>
      </c>
      <c r="C84" s="0" t="n">
        <v>33653087.8681043</v>
      </c>
      <c r="D84" s="0" t="n">
        <v>116443511.442746</v>
      </c>
      <c r="E84" s="0" t="n">
        <v>119954266.263887</v>
      </c>
      <c r="F84" s="0" t="n">
        <v>0</v>
      </c>
      <c r="G84" s="0" t="n">
        <v>546933.163725879</v>
      </c>
      <c r="H84" s="0" t="n">
        <v>331243.256036348</v>
      </c>
      <c r="I84" s="0" t="n">
        <v>157023.299465635</v>
      </c>
    </row>
    <row r="85" customFormat="false" ht="12.8" hidden="false" customHeight="false" outlineLevel="0" collapsed="false">
      <c r="A85" s="0" t="n">
        <v>132</v>
      </c>
      <c r="B85" s="0" t="n">
        <v>40237518.7074976</v>
      </c>
      <c r="C85" s="0" t="n">
        <v>39229999.7729282</v>
      </c>
      <c r="D85" s="0" t="n">
        <v>134560714.974919</v>
      </c>
      <c r="E85" s="0" t="n">
        <v>121431793.009605</v>
      </c>
      <c r="F85" s="0" t="n">
        <v>20238632.1682676</v>
      </c>
      <c r="G85" s="0" t="n">
        <v>562829.372125703</v>
      </c>
      <c r="H85" s="0" t="n">
        <v>333642.656763405</v>
      </c>
      <c r="I85" s="0" t="n">
        <v>158638.436686138</v>
      </c>
    </row>
    <row r="86" customFormat="false" ht="12.8" hidden="false" customHeight="false" outlineLevel="0" collapsed="false">
      <c r="A86" s="0" t="n">
        <v>133</v>
      </c>
      <c r="B86" s="0" t="n">
        <v>35471182.5244119</v>
      </c>
      <c r="C86" s="0" t="n">
        <v>34501867.6364966</v>
      </c>
      <c r="D86" s="0" t="n">
        <v>119428144.978291</v>
      </c>
      <c r="E86" s="0" t="n">
        <v>122896817.517946</v>
      </c>
      <c r="F86" s="0" t="n">
        <v>0</v>
      </c>
      <c r="G86" s="0" t="n">
        <v>543277.38262613</v>
      </c>
      <c r="H86" s="0" t="n">
        <v>320748.142010933</v>
      </c>
      <c r="I86" s="0" t="n">
        <v>150413.376111688</v>
      </c>
    </row>
    <row r="87" customFormat="false" ht="12.8" hidden="false" customHeight="false" outlineLevel="0" collapsed="false">
      <c r="A87" s="0" t="n">
        <v>134</v>
      </c>
      <c r="B87" s="0" t="n">
        <v>41083595.6820725</v>
      </c>
      <c r="C87" s="0" t="n">
        <v>40117045.3418367</v>
      </c>
      <c r="D87" s="0" t="n">
        <v>137706164.979855</v>
      </c>
      <c r="E87" s="0" t="n">
        <v>124241252.052221</v>
      </c>
      <c r="F87" s="0" t="n">
        <v>20706875.3420369</v>
      </c>
      <c r="G87" s="0" t="n">
        <v>530710.768469266</v>
      </c>
      <c r="H87" s="0" t="n">
        <v>327557.764066942</v>
      </c>
      <c r="I87" s="0" t="n">
        <v>154688.296713609</v>
      </c>
    </row>
    <row r="88" customFormat="false" ht="12.8" hidden="false" customHeight="false" outlineLevel="0" collapsed="false">
      <c r="A88" s="0" t="n">
        <v>135</v>
      </c>
      <c r="B88" s="0" t="n">
        <v>35983071.8536318</v>
      </c>
      <c r="C88" s="0" t="n">
        <v>35017094.3680374</v>
      </c>
      <c r="D88" s="0" t="n">
        <v>121288205.32077</v>
      </c>
      <c r="E88" s="0" t="n">
        <v>124738710.569711</v>
      </c>
      <c r="F88" s="0" t="n">
        <v>0</v>
      </c>
      <c r="G88" s="0" t="n">
        <v>527077.389229144</v>
      </c>
      <c r="H88" s="0" t="n">
        <v>331466.442717315</v>
      </c>
      <c r="I88" s="0" t="n">
        <v>153476.648068508</v>
      </c>
    </row>
    <row r="89" customFormat="false" ht="12.8" hidden="false" customHeight="false" outlineLevel="0" collapsed="false">
      <c r="A89" s="0" t="n">
        <v>136</v>
      </c>
      <c r="B89" s="0" t="n">
        <v>41405377.4265409</v>
      </c>
      <c r="C89" s="0" t="n">
        <v>40372425.1649745</v>
      </c>
      <c r="D89" s="0" t="n">
        <v>138601258.877381</v>
      </c>
      <c r="E89" s="0" t="n">
        <v>124977428.912063</v>
      </c>
      <c r="F89" s="0" t="n">
        <v>20829571.4853437</v>
      </c>
      <c r="G89" s="0" t="n">
        <v>599239.652325806</v>
      </c>
      <c r="H89" s="0" t="n">
        <v>327125.183834765</v>
      </c>
      <c r="I89" s="0" t="n">
        <v>152267.750579709</v>
      </c>
    </row>
    <row r="90" customFormat="false" ht="12.8" hidden="false" customHeight="false" outlineLevel="0" collapsed="false">
      <c r="A90" s="0" t="n">
        <v>137</v>
      </c>
      <c r="B90" s="0" t="n">
        <v>36354635.8268891</v>
      </c>
      <c r="C90" s="0" t="n">
        <v>35349047.4463673</v>
      </c>
      <c r="D90" s="0" t="n">
        <v>122472198.613764</v>
      </c>
      <c r="E90" s="0" t="n">
        <v>125880493.441729</v>
      </c>
      <c r="F90" s="0" t="n">
        <v>0</v>
      </c>
      <c r="G90" s="0" t="n">
        <v>559964.025281809</v>
      </c>
      <c r="H90" s="0" t="n">
        <v>335731.934619087</v>
      </c>
      <c r="I90" s="0" t="n">
        <v>156989.172315618</v>
      </c>
    </row>
    <row r="91" customFormat="false" ht="12.8" hidden="false" customHeight="false" outlineLevel="0" collapsed="false">
      <c r="A91" s="0" t="n">
        <v>138</v>
      </c>
      <c r="B91" s="0" t="n">
        <v>41582419.1739206</v>
      </c>
      <c r="C91" s="0" t="n">
        <v>40561603.0501182</v>
      </c>
      <c r="D91" s="0" t="n">
        <v>139333503.163031</v>
      </c>
      <c r="E91" s="0" t="n">
        <v>125582937.313785</v>
      </c>
      <c r="F91" s="0" t="n">
        <v>20930489.5522975</v>
      </c>
      <c r="G91" s="0" t="n">
        <v>572014.740888011</v>
      </c>
      <c r="H91" s="0" t="n">
        <v>337923.39199363</v>
      </c>
      <c r="I91" s="0" t="n">
        <v>158397.129886693</v>
      </c>
    </row>
    <row r="92" customFormat="false" ht="12.8" hidden="false" customHeight="false" outlineLevel="0" collapsed="false">
      <c r="A92" s="0" t="n">
        <v>139</v>
      </c>
      <c r="B92" s="0" t="n">
        <v>36522114.7684696</v>
      </c>
      <c r="C92" s="0" t="n">
        <v>35514137.5679877</v>
      </c>
      <c r="D92" s="0" t="n">
        <v>123119755.714162</v>
      </c>
      <c r="E92" s="0" t="n">
        <v>126470961.684196</v>
      </c>
      <c r="F92" s="0" t="n">
        <v>0</v>
      </c>
      <c r="G92" s="0" t="n">
        <v>562410.467842115</v>
      </c>
      <c r="H92" s="0" t="n">
        <v>336635.344374087</v>
      </c>
      <c r="I92" s="0" t="n">
        <v>155616.268950991</v>
      </c>
    </row>
    <row r="93" customFormat="false" ht="12.8" hidden="false" customHeight="false" outlineLevel="0" collapsed="false">
      <c r="A93" s="0" t="n">
        <v>140</v>
      </c>
      <c r="B93" s="0" t="n">
        <v>42234818.021947</v>
      </c>
      <c r="C93" s="0" t="n">
        <v>41203998.9901324</v>
      </c>
      <c r="D93" s="0" t="n">
        <v>141599572.797377</v>
      </c>
      <c r="E93" s="0" t="n">
        <v>127531239.680845</v>
      </c>
      <c r="F93" s="0" t="n">
        <v>21255206.6134742</v>
      </c>
      <c r="G93" s="0" t="n">
        <v>572941.202172751</v>
      </c>
      <c r="H93" s="0" t="n">
        <v>345214.503885337</v>
      </c>
      <c r="I93" s="0" t="n">
        <v>160947.608223636</v>
      </c>
    </row>
    <row r="94" customFormat="false" ht="12.8" hidden="false" customHeight="false" outlineLevel="0" collapsed="false">
      <c r="A94" s="0" t="n">
        <v>141</v>
      </c>
      <c r="B94" s="0" t="n">
        <v>36981598.8358648</v>
      </c>
      <c r="C94" s="0" t="n">
        <v>35956719.2646663</v>
      </c>
      <c r="D94" s="0" t="n">
        <v>124629574.038552</v>
      </c>
      <c r="E94" s="0" t="n">
        <v>127961889.465225</v>
      </c>
      <c r="F94" s="0" t="n">
        <v>0</v>
      </c>
      <c r="G94" s="0" t="n">
        <v>564032.871357458</v>
      </c>
      <c r="H94" s="0" t="n">
        <v>347620.892110123</v>
      </c>
      <c r="I94" s="0" t="n">
        <v>161751.153901351</v>
      </c>
    </row>
    <row r="95" customFormat="false" ht="12.8" hidden="false" customHeight="false" outlineLevel="0" collapsed="false">
      <c r="A95" s="0" t="n">
        <v>142</v>
      </c>
      <c r="B95" s="0" t="n">
        <v>43076388.7469091</v>
      </c>
      <c r="C95" s="0" t="n">
        <v>42055201.2656616</v>
      </c>
      <c r="D95" s="0" t="n">
        <v>144545725.66523</v>
      </c>
      <c r="E95" s="0" t="n">
        <v>130121755.105379</v>
      </c>
      <c r="F95" s="0" t="n">
        <v>21686959.1842298</v>
      </c>
      <c r="G95" s="0" t="n">
        <v>558753.379003576</v>
      </c>
      <c r="H95" s="0" t="n">
        <v>348586.858946147</v>
      </c>
      <c r="I95" s="0" t="n">
        <v>162638.918996852</v>
      </c>
    </row>
    <row r="96" customFormat="false" ht="12.8" hidden="false" customHeight="false" outlineLevel="0" collapsed="false">
      <c r="A96" s="0" t="n">
        <v>143</v>
      </c>
      <c r="B96" s="0" t="n">
        <v>37765969.7783264</v>
      </c>
      <c r="C96" s="0" t="n">
        <v>36748653.1905134</v>
      </c>
      <c r="D96" s="0" t="n">
        <v>127512713.2219</v>
      </c>
      <c r="E96" s="0" t="n">
        <v>130833691.716128</v>
      </c>
      <c r="F96" s="0" t="n">
        <v>0</v>
      </c>
      <c r="G96" s="0" t="n">
        <v>560660.945096956</v>
      </c>
      <c r="H96" s="0" t="n">
        <v>345757.481463796</v>
      </c>
      <c r="I96" s="0" t="n">
        <v>158425.944646138</v>
      </c>
    </row>
    <row r="97" customFormat="false" ht="12.8" hidden="false" customHeight="false" outlineLevel="0" collapsed="false">
      <c r="A97" s="0" t="n">
        <v>144</v>
      </c>
      <c r="B97" s="0" t="n">
        <v>43701156.5477408</v>
      </c>
      <c r="C97" s="0" t="n">
        <v>42684144.6313577</v>
      </c>
      <c r="D97" s="0" t="n">
        <v>146819446.14138</v>
      </c>
      <c r="E97" s="0" t="n">
        <v>132085629.254591</v>
      </c>
      <c r="F97" s="0" t="n">
        <v>22014271.5424318</v>
      </c>
      <c r="G97" s="0" t="n">
        <v>568115.59673545</v>
      </c>
      <c r="H97" s="0" t="n">
        <v>339840.982440186</v>
      </c>
      <c r="I97" s="0" t="n">
        <v>155793.338867755</v>
      </c>
    </row>
    <row r="98" customFormat="false" ht="12.8" hidden="false" customHeight="false" outlineLevel="0" collapsed="false">
      <c r="A98" s="0" t="n">
        <v>145</v>
      </c>
      <c r="B98" s="0" t="n">
        <v>38324964.5132091</v>
      </c>
      <c r="C98" s="0" t="n">
        <v>37294982.4934925</v>
      </c>
      <c r="D98" s="0" t="n">
        <v>129467320.297985</v>
      </c>
      <c r="E98" s="0" t="n">
        <v>132733695.728443</v>
      </c>
      <c r="F98" s="0" t="n">
        <v>0</v>
      </c>
      <c r="G98" s="0" t="n">
        <v>582067.620357409</v>
      </c>
      <c r="H98" s="0" t="n">
        <v>338012.130095166</v>
      </c>
      <c r="I98" s="0" t="n">
        <v>157003.241805833</v>
      </c>
    </row>
    <row r="99" customFormat="false" ht="12.8" hidden="false" customHeight="false" outlineLevel="0" collapsed="false">
      <c r="A99" s="0" t="n">
        <v>146</v>
      </c>
      <c r="B99" s="0" t="n">
        <v>44052653.0672354</v>
      </c>
      <c r="C99" s="0" t="n">
        <v>43024385.7650601</v>
      </c>
      <c r="D99" s="0" t="n">
        <v>147985416.979817</v>
      </c>
      <c r="E99" s="0" t="n">
        <v>133072289.835813</v>
      </c>
      <c r="F99" s="0" t="n">
        <v>22178714.9726355</v>
      </c>
      <c r="G99" s="0" t="n">
        <v>576008.590121391</v>
      </c>
      <c r="H99" s="0" t="n">
        <v>341702.283119631</v>
      </c>
      <c r="I99" s="0" t="n">
        <v>157937.755620469</v>
      </c>
    </row>
    <row r="100" customFormat="false" ht="12.8" hidden="false" customHeight="false" outlineLevel="0" collapsed="false">
      <c r="A100" s="0" t="n">
        <v>147</v>
      </c>
      <c r="B100" s="0" t="n">
        <v>38730130.9275531</v>
      </c>
      <c r="C100" s="0" t="n">
        <v>37706395.3473326</v>
      </c>
      <c r="D100" s="0" t="n">
        <v>130872899.237966</v>
      </c>
      <c r="E100" s="0" t="n">
        <v>134118772.710542</v>
      </c>
      <c r="F100" s="0" t="n">
        <v>0</v>
      </c>
      <c r="G100" s="0" t="n">
        <v>571850.788361148</v>
      </c>
      <c r="H100" s="0" t="n">
        <v>340751.051357782</v>
      </c>
      <c r="I100" s="0" t="n">
        <v>158762.486430774</v>
      </c>
    </row>
    <row r="101" customFormat="false" ht="12.8" hidden="false" customHeight="false" outlineLevel="0" collapsed="false">
      <c r="A101" s="0" t="n">
        <v>148</v>
      </c>
      <c r="B101" s="0" t="n">
        <v>45058919.5562749</v>
      </c>
      <c r="C101" s="0" t="n">
        <v>44012141.3725753</v>
      </c>
      <c r="D101" s="0" t="n">
        <v>151369672.108425</v>
      </c>
      <c r="E101" s="0" t="n">
        <v>136042910.535323</v>
      </c>
      <c r="F101" s="0" t="n">
        <v>22673818.4225538</v>
      </c>
      <c r="G101" s="0" t="n">
        <v>590026.721451157</v>
      </c>
      <c r="H101" s="0" t="n">
        <v>343822.279617348</v>
      </c>
      <c r="I101" s="0" t="n">
        <v>161327.403758808</v>
      </c>
    </row>
    <row r="102" customFormat="false" ht="12.8" hidden="false" customHeight="false" outlineLevel="0" collapsed="false">
      <c r="A102" s="0" t="n">
        <v>149</v>
      </c>
      <c r="B102" s="0" t="n">
        <v>39693116.7559783</v>
      </c>
      <c r="C102" s="0" t="n">
        <v>38688724.1918285</v>
      </c>
      <c r="D102" s="0" t="n">
        <v>134346228.605695</v>
      </c>
      <c r="E102" s="0" t="n">
        <v>137584134.386375</v>
      </c>
      <c r="F102" s="0" t="n">
        <v>0</v>
      </c>
      <c r="G102" s="0" t="n">
        <v>564504.041731411</v>
      </c>
      <c r="H102" s="0" t="n">
        <v>332366.668586471</v>
      </c>
      <c r="I102" s="0" t="n">
        <v>153602.64833135</v>
      </c>
    </row>
    <row r="103" customFormat="false" ht="12.8" hidden="false" customHeight="false" outlineLevel="0" collapsed="false">
      <c r="A103" s="0" t="n">
        <v>150</v>
      </c>
      <c r="B103" s="0" t="n">
        <v>46091261.8084454</v>
      </c>
      <c r="C103" s="0" t="n">
        <v>45086909.3153965</v>
      </c>
      <c r="D103" s="0" t="n">
        <v>155199603.958657</v>
      </c>
      <c r="E103" s="0" t="n">
        <v>139390075.445017</v>
      </c>
      <c r="F103" s="0" t="n">
        <v>23231679.2408361</v>
      </c>
      <c r="G103" s="0" t="n">
        <v>559910.043707613</v>
      </c>
      <c r="H103" s="0" t="n">
        <v>336636.976894394</v>
      </c>
      <c r="I103" s="0" t="n">
        <v>154007.817781355</v>
      </c>
    </row>
    <row r="104" customFormat="false" ht="12.8" hidden="false" customHeight="false" outlineLevel="0" collapsed="false">
      <c r="A104" s="0" t="n">
        <v>151</v>
      </c>
      <c r="B104" s="0" t="n">
        <v>40280152.9536306</v>
      </c>
      <c r="C104" s="0" t="n">
        <v>39294052.3273238</v>
      </c>
      <c r="D104" s="0" t="n">
        <v>136531124.857838</v>
      </c>
      <c r="E104" s="0" t="n">
        <v>139732597.521238</v>
      </c>
      <c r="F104" s="0" t="n">
        <v>0</v>
      </c>
      <c r="G104" s="0" t="n">
        <v>534524.577512889</v>
      </c>
      <c r="H104" s="0" t="n">
        <v>344494.525686955</v>
      </c>
      <c r="I104" s="0" t="n">
        <v>152973.604438417</v>
      </c>
    </row>
    <row r="105" customFormat="false" ht="12.8" hidden="false" customHeight="false" outlineLevel="0" collapsed="false">
      <c r="A105" s="0" t="n">
        <v>152</v>
      </c>
      <c r="B105" s="0" t="n">
        <v>46425059.8691702</v>
      </c>
      <c r="C105" s="0" t="n">
        <v>45417500.5649213</v>
      </c>
      <c r="D105" s="0" t="n">
        <v>156391007.133128</v>
      </c>
      <c r="E105" s="0" t="n">
        <v>140443070.62581</v>
      </c>
      <c r="F105" s="0" t="n">
        <v>23407178.437635</v>
      </c>
      <c r="G105" s="0" t="n">
        <v>549892.989269289</v>
      </c>
      <c r="H105" s="0" t="n">
        <v>346447.619453826</v>
      </c>
      <c r="I105" s="0" t="n">
        <v>158883.85075109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248</v>
      </c>
      <c r="C1" s="0" t="s">
        <v>249</v>
      </c>
      <c r="D1" s="0" t="s">
        <v>250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2050847.36651592</v>
      </c>
      <c r="C22" s="0" t="n">
        <v>714325.073422867</v>
      </c>
      <c r="D22" s="0" t="n">
        <v>1336732.42533305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8" colorId="64" zoomScale="75" zoomScaleNormal="75" zoomScalePageLayoutView="100" workbookViewId="0">
      <pane xSplit="2" ySplit="0" topLeftCell="Z8" activePane="topRight" state="frozen"/>
      <selection pane="topLeft" activeCell="A8" activeCellId="0" sqref="A8"/>
      <selection pane="topRight" activeCell="AD34" activeCellId="0" sqref="AD34"/>
    </sheetView>
  </sheetViews>
  <sheetFormatPr defaultColWidth="9.074218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3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3" width="8.86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57</v>
      </c>
      <c r="D1" s="40"/>
      <c r="E1" s="40" t="s">
        <v>58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 t="s">
        <v>71</v>
      </c>
      <c r="AF1" s="1" t="s">
        <v>72</v>
      </c>
      <c r="AG1" s="1" t="s">
        <v>2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 t="s">
        <v>81</v>
      </c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">
        <v>85</v>
      </c>
      <c r="BC1" s="1" t="s">
        <v>86</v>
      </c>
      <c r="BD1" s="1" t="s">
        <v>87</v>
      </c>
      <c r="BE1" s="1"/>
      <c r="BF1" s="1" t="s">
        <v>88</v>
      </c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94</v>
      </c>
      <c r="BP1" s="1"/>
    </row>
    <row r="2" customFormat="false" ht="12.8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"/>
      <c r="AV2" s="2" t="s">
        <v>99</v>
      </c>
      <c r="AW2" s="48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101</v>
      </c>
      <c r="AR3" s="52" t="s">
        <v>102</v>
      </c>
      <c r="AS3" s="52" t="s">
        <v>101</v>
      </c>
      <c r="AT3" s="52" t="s">
        <v>102</v>
      </c>
      <c r="AU3" s="31"/>
      <c r="AV3" s="2" t="n">
        <v>10923418</v>
      </c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0.106168675143338</v>
      </c>
      <c r="AT4" s="53" t="n">
        <f aca="false">AR4/AG17</f>
        <v>0.106168675143338</v>
      </c>
      <c r="AU4" s="31"/>
      <c r="AV4" s="2" t="n">
        <v>10933469</v>
      </c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0.104276181437413</v>
      </c>
      <c r="AT5" s="53" t="n">
        <f aca="false">AR5/AG21</f>
        <v>0.104276181437413</v>
      </c>
      <c r="AU5" s="31"/>
      <c r="AV5" s="2" t="n">
        <v>10927942</v>
      </c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0.0788429090203559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-0.0365372181621095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0.109829947742841</v>
      </c>
      <c r="AT6" s="53" t="n">
        <f aca="false">AR6/AG25</f>
        <v>0.109829947742841</v>
      </c>
      <c r="AU6" s="31"/>
      <c r="AV6" s="2" t="n">
        <v>11163575</v>
      </c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1" t="n">
        <f aca="false">BM6+BN6</f>
        <v>0.0814041954669323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-0.0364739405503579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-0.0256535187698723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X7" s="2" t="n">
        <f aca="false">(AV7-AV6)/AV6</f>
        <v>-0.0135477210481409</v>
      </c>
      <c r="BI7" s="51" t="n">
        <f aca="false">T14/AG14</f>
        <v>0.0139472925973707</v>
      </c>
      <c r="BJ7" s="2" t="n">
        <f aca="false">BJ6+1</f>
        <v>2018</v>
      </c>
      <c r="BK7" s="51" t="n">
        <f aca="false">SUM(T26:T29)/AVERAGE(AG26:AG29)</f>
        <v>0.059003517131234</v>
      </c>
      <c r="BL7" s="51" t="n">
        <f aca="false">SUM(P26:P29)/AVERAGE(AG26:AG29)</f>
        <v>0.0175882201816179</v>
      </c>
      <c r="BM7" s="51" t="n">
        <f aca="false">SUM(D26:D29)/AVERAGE(AG26:AG29)</f>
        <v>0.077889237499974</v>
      </c>
      <c r="BN7" s="51" t="n">
        <f aca="false">(SUM(H26:H29)+SUM(J26:J29))/AVERAGE(AG26:AG29)</f>
        <v>0.000951174085141823</v>
      </c>
      <c r="BO7" s="52" t="n">
        <f aca="false">AL7-BN7</f>
        <v>-0.0374251146354998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7" t="n">
        <f aca="false">AK7+1</f>
        <v>2019</v>
      </c>
      <c r="AL8" s="52" t="n">
        <f aca="false">SUM(AB30:AB33)/AVERAGE(AG30:AG33)</f>
        <v>-0.0381144041741324</v>
      </c>
      <c r="AM8" s="4" t="n">
        <v>19740259.6575456</v>
      </c>
      <c r="AN8" s="52" t="n">
        <f aca="false">AM8/AVERAGE(AG30:AG33)</f>
        <v>0.00390404760908646</v>
      </c>
      <c r="AO8" s="52" t="n">
        <f aca="false">AVERAGE(AG30:AG33)/AVERAGE(AG26:AG29)-1</f>
        <v>-0.0208801486349116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0.085037771954361</v>
      </c>
      <c r="AT8" s="53" t="n">
        <f aca="false">AR8/AG33</f>
        <v>0.085037771954361</v>
      </c>
      <c r="AU8" s="31"/>
      <c r="AV8" s="2" t="n">
        <v>11082939</v>
      </c>
      <c r="AX8" s="2" t="n">
        <f aca="false">(AV8-AV7)/AV7</f>
        <v>0.00641144738254397</v>
      </c>
      <c r="BI8" s="51" t="n">
        <f aca="false">T15/AG15</f>
        <v>0.0146045821444093</v>
      </c>
      <c r="BJ8" s="2" t="n">
        <f aca="false">BJ7+1</f>
        <v>2019</v>
      </c>
      <c r="BK8" s="51" t="n">
        <f aca="false">SUM(T30:T33)/AVERAGE(AG30:AG33)</f>
        <v>0.0513659715196705</v>
      </c>
      <c r="BL8" s="51" t="n">
        <f aca="false">SUM(P30:P33)/AVERAGE(AG30:AG33)</f>
        <v>0.016660781165881</v>
      </c>
      <c r="BM8" s="51" t="n">
        <f aca="false">SUM(D30:D33)/AVERAGE(AG30:AG33)</f>
        <v>0.0728195945279219</v>
      </c>
      <c r="BN8" s="51" t="n">
        <f aca="false">(SUM(H30:H33)+SUM(J30:J33))/AVERAGE(AG30:AG33)</f>
        <v>0.00086516503452115</v>
      </c>
      <c r="BO8" s="52" t="n">
        <f aca="false">AL8-BN8</f>
        <v>-0.0389795692086536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-0.0515029926946884</v>
      </c>
      <c r="AM9" s="4" t="n">
        <v>18862810.403066</v>
      </c>
      <c r="AN9" s="52" t="n">
        <f aca="false">AM9/AVERAGE(AG34:AG37)</f>
        <v>0.00425719625354158</v>
      </c>
      <c r="AO9" s="52" t="n">
        <f aca="false">AVERAGE(AG34:AG37)/AVERAGE(AG30:AG33)-1</f>
        <v>-0.12371581755656</v>
      </c>
      <c r="AP9" s="55" t="n">
        <f aca="false">((((((AP8*((1+AO9)^(1/12))-AM9/12)*((1+AO9)^(1/12))-AM9/12)*((1+AO9)^(1/12))-AM9/12)*((1+AO9)^(1/12))-AM9/12)*((1+AO9)^(1/12))-AM9/12)*((1+AO9)^(1/12))-AM9/12)*((1+AO9)^(1/12))-AM9/12</f>
        <v>-1066093.41188291</v>
      </c>
      <c r="AQ9" s="4" t="n">
        <f aca="false">AQ8*(1+AO9)</f>
        <v>365620237.983978</v>
      </c>
      <c r="AR9" s="4" t="n">
        <f aca="false">((((((AQ8*((1+AO9)^(6/12)))*((1+AO9)^(1/12))+AP9)*((1+AO9)^(1/12))-AM9/12)*((1+AO9)^(1/12))-AM9/12)*((1+AO9)^(1/12))-AM9/12)*((1+AO9)^(1/12))-AM9/12)*((1+AO9)^(1/12))-AM9/12</f>
        <v>356921892.12567</v>
      </c>
      <c r="AS9" s="53" t="n">
        <f aca="false">AQ9/AG37</f>
        <v>0.0799938135109275</v>
      </c>
      <c r="AT9" s="53" t="n">
        <f aca="false">AR9/AG37</f>
        <v>0.078090708091272</v>
      </c>
      <c r="AV9" s="2" t="n">
        <v>11339977</v>
      </c>
      <c r="AX9" s="2" t="n">
        <f aca="false">(AV9-AV8)/AV8</f>
        <v>0.0231922236511452</v>
      </c>
      <c r="BI9" s="51" t="n">
        <f aca="false">T16/AG16</f>
        <v>0.0146855085939226</v>
      </c>
      <c r="BJ9" s="2" t="n">
        <f aca="false">BJ8+1</f>
        <v>2020</v>
      </c>
      <c r="BK9" s="51" t="n">
        <f aca="false">SUM(T34:T37)/AVERAGE(AG34:AG37)</f>
        <v>0.0580102405862457</v>
      </c>
      <c r="BL9" s="51" t="n">
        <f aca="false">SUM(P34:P37)/AVERAGE(AG34:AG37)</f>
        <v>0.0196482540656673</v>
      </c>
      <c r="BM9" s="51" t="n">
        <f aca="false">SUM(D34:D37)/AVERAGE(AG34:AG37)</f>
        <v>0.0898649792152668</v>
      </c>
      <c r="BN9" s="51" t="n">
        <f aca="false">(SUM(H34:H37)+SUM(J34:J37))/AVERAGE(AG34:AG37)</f>
        <v>0.00138744954682177</v>
      </c>
      <c r="BO9" s="52" t="n">
        <f aca="false">AL9-BN9</f>
        <v>-0.0528904422415102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-0.0451609540380586</v>
      </c>
      <c r="AM10" s="4" t="n">
        <v>17835539.214349</v>
      </c>
      <c r="AN10" s="52" t="n">
        <f aca="false">AM10/AVERAGE(AG38:AG41)</f>
        <v>0.00363151575799373</v>
      </c>
      <c r="AO10" s="52" t="n">
        <f aca="false">AVERAGE(AG38:AG41)/AVERAGE(AG34:AG37)-1</f>
        <v>0.108448659425643</v>
      </c>
      <c r="AP10" s="52"/>
      <c r="AQ10" s="4" t="n">
        <f aca="false">AQ9*(1+AO10)</f>
        <v>405271262.652225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376924004.651178</v>
      </c>
      <c r="AS10" s="53" t="n">
        <f aca="false">AQ10/AG41</f>
        <v>0.0822996472298711</v>
      </c>
      <c r="AT10" s="53" t="n">
        <f aca="false">AR10/AG41</f>
        <v>0.0765430847779653</v>
      </c>
      <c r="AV10" s="2" t="n">
        <v>11479064</v>
      </c>
      <c r="AX10" s="2" t="n">
        <f aca="false">(AV10-AV9)/AV9</f>
        <v>0.0122651924249935</v>
      </c>
      <c r="BI10" s="51" t="n">
        <f aca="false">T17/AG17</f>
        <v>0.0175810416823876</v>
      </c>
      <c r="BJ10" s="2" t="n">
        <f aca="false">BJ9+1</f>
        <v>2021</v>
      </c>
      <c r="BK10" s="51" t="n">
        <f aca="false">SUM(T38:T41)/AVERAGE(AG38:AG41)</f>
        <v>0.0567211500190373</v>
      </c>
      <c r="BL10" s="51" t="n">
        <f aca="false">SUM(P38:P41)/AVERAGE(AG38:AG41)</f>
        <v>0.0183210998470368</v>
      </c>
      <c r="BM10" s="51" t="n">
        <f aca="false">SUM(D38:D41)/AVERAGE(AG38:AG41)</f>
        <v>0.0835610042100591</v>
      </c>
      <c r="BN10" s="51" t="n">
        <f aca="false">(SUM(H38:H41)+SUM(J38:J41))/AVERAGE(AG38:AG41)</f>
        <v>0.00175831196681071</v>
      </c>
      <c r="BO10" s="52" t="n">
        <f aca="false">AL10-BN10</f>
        <v>-0.0469192660048693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-0.0461721912815987</v>
      </c>
      <c r="AM11" s="4" t="n">
        <v>16827143.6015023</v>
      </c>
      <c r="AN11" s="52" t="n">
        <f aca="false">AM11/AVERAGE(AG42:AG45)</f>
        <v>0.00325926337191383</v>
      </c>
      <c r="AO11" s="52" t="n">
        <f aca="false">AVERAGE(AG42:AG45)/AVERAGE(AG38:AG41)-1</f>
        <v>0.0512176261987731</v>
      </c>
      <c r="AP11" s="52"/>
      <c r="AQ11" s="4" t="n">
        <f aca="false">AQ10*(1+AO11)</f>
        <v>426028294.691851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379010563.226316</v>
      </c>
      <c r="AS11" s="53" t="n">
        <f aca="false">AQ11/AG45</f>
        <v>0.0827978157608859</v>
      </c>
      <c r="AT11" s="53" t="n">
        <f aca="false">AR11/AG45</f>
        <v>0.0736600060992202</v>
      </c>
      <c r="AV11" s="2" t="n">
        <v>11462881</v>
      </c>
      <c r="AX11" s="2" t="n">
        <f aca="false">(AV11-AV10)/AV10</f>
        <v>-0.00140978393360295</v>
      </c>
      <c r="BI11" s="51" t="n">
        <f aca="false">T18/AG18</f>
        <v>0.0148629680055494</v>
      </c>
      <c r="BJ11" s="2" t="n">
        <f aca="false">BJ10+1</f>
        <v>2022</v>
      </c>
      <c r="BK11" s="51" t="n">
        <f aca="false">SUM(T42:T45)/AVERAGE(AG42:AG45)</f>
        <v>0.0583443558038165</v>
      </c>
      <c r="BL11" s="51" t="n">
        <f aca="false">SUM(P42:P45)/AVERAGE(AG42:AG45)</f>
        <v>0.0186488351723297</v>
      </c>
      <c r="BM11" s="51" t="n">
        <f aca="false">SUM(D42:D45)/AVERAGE(AG42:AG45)</f>
        <v>0.0858677119130855</v>
      </c>
      <c r="BN11" s="51" t="n">
        <f aca="false">(SUM(H42:H45)+SUM(J42:J45))/AVERAGE(AG42:AG45)</f>
        <v>0.00219577673249716</v>
      </c>
      <c r="BO11" s="52" t="n">
        <f aca="false">AL11-BN11</f>
        <v>-0.0483679680140959</v>
      </c>
      <c r="BP11" s="31" t="n">
        <f aca="false">BM11+BN11</f>
        <v>0.0880634886455827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-0.0454487338660116</v>
      </c>
      <c r="AM12" s="4" t="n">
        <v>15842663.6881786</v>
      </c>
      <c r="AN12" s="52" t="n">
        <f aca="false">AM12/AVERAGE(AG46:AG49)</f>
        <v>0.0029510963484117</v>
      </c>
      <c r="AO12" s="52" t="n">
        <f aca="false">AVERAGE(AG46:AG49)/AVERAGE(AG42:AG45)-1</f>
        <v>0.0398097115008853</v>
      </c>
      <c r="AP12" s="52"/>
      <c r="AQ12" s="4" t="n">
        <f aca="false">AQ11*(1+AO12)</f>
        <v>442988358.194748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377969171.039666</v>
      </c>
      <c r="AS12" s="53" t="n">
        <f aca="false">AQ12/AG49</f>
        <v>0.0831119588235135</v>
      </c>
      <c r="AT12" s="53" t="n">
        <f aca="false">AR12/AG49</f>
        <v>0.0709132815770207</v>
      </c>
      <c r="AV12" s="2" t="n">
        <v>11332510</v>
      </c>
      <c r="AX12" s="2" t="n">
        <f aca="false">(AV12-AV11)/AV11</f>
        <v>-0.0113733188017916</v>
      </c>
      <c r="BI12" s="51" t="n">
        <f aca="false">T19/AG19</f>
        <v>0.0151115527288008</v>
      </c>
      <c r="BJ12" s="2" t="n">
        <f aca="false">BJ11+1</f>
        <v>2023</v>
      </c>
      <c r="BK12" s="51" t="n">
        <f aca="false">SUM(T46:T49)/AVERAGE(AG46:AG49)</f>
        <v>0.0591284802062956</v>
      </c>
      <c r="BL12" s="51" t="n">
        <f aca="false">SUM(P46:P49)/AVERAGE(AG46:AG49)</f>
        <v>0.0183500369158689</v>
      </c>
      <c r="BM12" s="51" t="n">
        <f aca="false">SUM(D46:D49)/AVERAGE(AG46:AG49)</f>
        <v>0.0862271771564383</v>
      </c>
      <c r="BN12" s="51" t="n">
        <f aca="false">(SUM(H46:H49)+SUM(J46:J49))/AVERAGE(AG46:AG49)</f>
        <v>0.00244321224603818</v>
      </c>
      <c r="BO12" s="52" t="n">
        <f aca="false">AL12-BN12</f>
        <v>-0.0478919461120498</v>
      </c>
      <c r="BP12" s="31" t="n">
        <f aca="false">BM12+BN12</f>
        <v>0.0886703894024765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-0.0453791539653852</v>
      </c>
      <c r="AM13" s="13" t="n">
        <v>14900507.1403892</v>
      </c>
      <c r="AN13" s="59" t="n">
        <f aca="false">AM13/AVERAGE(AG50:AG53)</f>
        <v>0.002689982981713</v>
      </c>
      <c r="AO13" s="59" t="n">
        <f aca="false">'GDP evolution by scenario'!G49</f>
        <v>0.031826561119259</v>
      </c>
      <c r="AP13" s="59"/>
      <c r="AQ13" s="13" t="n">
        <f aca="false">AQ12*(1+AO13)</f>
        <v>457087154.251953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374881996.079747</v>
      </c>
      <c r="AS13" s="60" t="n">
        <f aca="false">AQ13/AG53</f>
        <v>0.0831586820827359</v>
      </c>
      <c r="AT13" s="60" t="n">
        <f aca="false">AR13/AG53</f>
        <v>0.0682029508826521</v>
      </c>
      <c r="BI13" s="31" t="n">
        <f aca="false">T20/AG20</f>
        <v>0.0144325308171781</v>
      </c>
      <c r="BJ13" s="0" t="n">
        <f aca="false">BJ12+1</f>
        <v>2024</v>
      </c>
      <c r="BK13" s="31" t="n">
        <f aca="false">SUM(T50:T53)/AVERAGE(AG50:AG53)</f>
        <v>0.060185801172378</v>
      </c>
      <c r="BL13" s="31" t="n">
        <f aca="false">SUM(P50:P53)/AVERAGE(AG50:AG53)</f>
        <v>0.0183232967001359</v>
      </c>
      <c r="BM13" s="31" t="n">
        <f aca="false">SUM(D50:D53)/AVERAGE(AG50:AG53)</f>
        <v>0.0872416584376273</v>
      </c>
      <c r="BN13" s="31" t="n">
        <f aca="false">(SUM(H50:H53)+SUM(J50:J53))/AVERAGE(AG50:AG53)</f>
        <v>0.00279558955295788</v>
      </c>
      <c r="BO13" s="59" t="n">
        <f aca="false">AL13-BN13</f>
        <v>-0.0481747435183431</v>
      </c>
      <c r="BP13" s="31" t="n">
        <f aca="false">BM13+BN13</f>
        <v>0.0900372479905852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68463981.218437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61" t="n">
        <f aca="false">AB14/AG14</f>
        <v>-0.00879926286965218</v>
      </c>
      <c r="AK14" s="62" t="n">
        <f aca="false">AK13+1</f>
        <v>2025</v>
      </c>
      <c r="AL14" s="63" t="n">
        <f aca="false">SUM(AB54:AB57)/AVERAGE(AG54:AG57)</f>
        <v>-0.0449913180170523</v>
      </c>
      <c r="AM14" s="6" t="n">
        <v>13946867.9480024</v>
      </c>
      <c r="AN14" s="63" t="n">
        <f aca="false">AM14/AVERAGE(AG54:AG57)</f>
        <v>0.00246400731515796</v>
      </c>
      <c r="AO14" s="63" t="n">
        <f aca="false">'GDP evolution by scenario'!G53</f>
        <v>0.0218406574748218</v>
      </c>
      <c r="AP14" s="63"/>
      <c r="AQ14" s="6" t="n">
        <f aca="false">AQ13*(1+AO14)</f>
        <v>467070238.224111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368983729.674893</v>
      </c>
      <c r="AS14" s="64" t="n">
        <f aca="false">AQ14/AG57</f>
        <v>0.0812082030363173</v>
      </c>
      <c r="AT14" s="64" t="n">
        <f aca="false">AR14/AG57</f>
        <v>0.0641541746493355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0.0169785163044259</v>
      </c>
      <c r="BJ14" s="5" t="n">
        <f aca="false">BJ13+1</f>
        <v>2025</v>
      </c>
      <c r="BK14" s="61" t="n">
        <f aca="false">SUM(T54:T57)/AVERAGE(AG54:AG57)</f>
        <v>0.0621323847011091</v>
      </c>
      <c r="BL14" s="61" t="n">
        <f aca="false">SUM(P54:P57)/AVERAGE(AG54:AG57)</f>
        <v>0.0185814261068419</v>
      </c>
      <c r="BM14" s="61" t="n">
        <f aca="false">SUM(D54:D57)/AVERAGE(AG54:AG57)</f>
        <v>0.0885422766113194</v>
      </c>
      <c r="BN14" s="61" t="n">
        <f aca="false">(SUM(H54:H57)+SUM(J54:J57))/AVERAGE(AG54:AG57)</f>
        <v>0.00387607378245859</v>
      </c>
      <c r="BO14" s="63" t="n">
        <f aca="false">AL14-BN14</f>
        <v>-0.0488673917995108</v>
      </c>
      <c r="BP14" s="31" t="n">
        <f aca="false">BM14+BN14</f>
        <v>0.092418350393778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22051740.3344971</v>
      </c>
      <c r="S15" s="67"/>
      <c r="T15" s="9" t="n">
        <f aca="false">'Central SIPA income'!J10</f>
        <v>84316740.4307724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39" t="n">
        <f aca="false">AB15/AG15</f>
        <v>-0.00708481576225084</v>
      </c>
      <c r="AK15" s="68" t="n">
        <f aca="false">AK14+1</f>
        <v>2026</v>
      </c>
      <c r="AL15" s="69" t="n">
        <f aca="false">SUM(AB58:AB61)/AVERAGE(AG58:AG61)</f>
        <v>-0.045094556750253</v>
      </c>
      <c r="AM15" s="9" t="n">
        <v>13032040.9288315</v>
      </c>
      <c r="AN15" s="69" t="n">
        <f aca="false">AM15/AVERAGE(AG58:AG61)</f>
        <v>0.00223633311313969</v>
      </c>
      <c r="AO15" s="69" t="n">
        <f aca="false">'GDP evolution by scenario'!G57</f>
        <v>0.0295353065642261</v>
      </c>
      <c r="AP15" s="69"/>
      <c r="AQ15" s="9" t="n">
        <f aca="false">AQ14*(1+AO15)</f>
        <v>480865300.897086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366674248.519599</v>
      </c>
      <c r="AS15" s="70" t="n">
        <f aca="false">AQ15/AG61</f>
        <v>0.0818735220471778</v>
      </c>
      <c r="AT15" s="70" t="n">
        <f aca="false">AR15/AG61</f>
        <v>0.0624310219811988</v>
      </c>
      <c r="AU15" s="7"/>
      <c r="AV15" s="7"/>
      <c r="AW15" s="71" t="n">
        <f aca="false">workers_and_wage_central!C3</f>
        <v>11021763</v>
      </c>
      <c r="AX15" s="7"/>
      <c r="AY15" s="39" t="n">
        <f aca="false">(AW15-AW14)/AW14</f>
        <v>0.00983700612713592</v>
      </c>
      <c r="AZ15" s="38" t="n">
        <f aca="false">workers_and_wage_central!B3</f>
        <v>6778.90225184158</v>
      </c>
      <c r="BA15" s="39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39" t="n">
        <f aca="false">T22/AG22</f>
        <v>0.014937167720869</v>
      </c>
      <c r="BJ15" s="7" t="n">
        <f aca="false">BJ14+1</f>
        <v>2026</v>
      </c>
      <c r="BK15" s="39" t="n">
        <f aca="false">SUM(T58:T61)/AVERAGE(AG58:AG61)</f>
        <v>0.0623724985193669</v>
      </c>
      <c r="BL15" s="39" t="n">
        <f aca="false">SUM(P58:P61)/AVERAGE(AG58:AG61)</f>
        <v>0.0184665979935698</v>
      </c>
      <c r="BM15" s="39" t="n">
        <f aca="false">SUM(D58:D61)/AVERAGE(AG58:AG61)</f>
        <v>0.0890004572760501</v>
      </c>
      <c r="BN15" s="39" t="n">
        <f aca="false">(SUM(H58:H61)+SUM(J58:J61))/AVERAGE(AG58:AG61)</f>
        <v>0.00523652728980147</v>
      </c>
      <c r="BO15" s="69" t="n">
        <f aca="false">AL15-BN15</f>
        <v>-0.0503310840400544</v>
      </c>
      <c r="BP15" s="31" t="n">
        <f aca="false">BM15+BN15</f>
        <v>0.0942369845658516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67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777485.531692125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39" t="n">
        <f aca="false">AB16/AG16</f>
        <v>-0.00899357230223519</v>
      </c>
      <c r="AK16" s="68" t="n">
        <f aca="false">AK15+1</f>
        <v>2027</v>
      </c>
      <c r="AL16" s="69" t="n">
        <f aca="false">SUM(AB62:AB65)/AVERAGE(AG62:AG65)</f>
        <v>-0.043190679460692</v>
      </c>
      <c r="AM16" s="9" t="n">
        <v>12139889.4651339</v>
      </c>
      <c r="AN16" s="69" t="n">
        <f aca="false">AM16/AVERAGE(AG62:AG65)</f>
        <v>0.00202746623532078</v>
      </c>
      <c r="AO16" s="69" t="n">
        <f aca="false">'GDP evolution by scenario'!G61</f>
        <v>0.0275078801231945</v>
      </c>
      <c r="AP16" s="69"/>
      <c r="AQ16" s="9" t="n">
        <f aca="false">AQ15*(1+AO16)</f>
        <v>494092885.949567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364468483.202437</v>
      </c>
      <c r="AS16" s="70" t="n">
        <f aca="false">AQ16/AG65</f>
        <v>0.0815636783164462</v>
      </c>
      <c r="AT16" s="70" t="n">
        <f aca="false">AR16/AG65</f>
        <v>0.0601655902478243</v>
      </c>
      <c r="AU16" s="7"/>
      <c r="AV16" s="7"/>
      <c r="AW16" s="71" t="n">
        <f aca="false">workers_and_wage_central!C4</f>
        <v>11059493</v>
      </c>
      <c r="AX16" s="7"/>
      <c r="AY16" s="39" t="n">
        <f aca="false">(AW16-AW15)/AW15</f>
        <v>0.00342322730038742</v>
      </c>
      <c r="AZ16" s="38" t="n">
        <f aca="false">workers_and_wage_central!B4</f>
        <v>7092.02100217064</v>
      </c>
      <c r="BA16" s="39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39" t="n">
        <f aca="false">T23/AG23</f>
        <v>0.0156502756763912</v>
      </c>
      <c r="BJ16" s="7" t="n">
        <f aca="false">BJ15+1</f>
        <v>2027</v>
      </c>
      <c r="BK16" s="39" t="n">
        <f aca="false">SUM(T62:T65)/AVERAGE(AG62:AG65)</f>
        <v>0.0627467200869107</v>
      </c>
      <c r="BL16" s="39" t="n">
        <f aca="false">SUM(P62:P65)/AVERAGE(AG62:AG65)</f>
        <v>0.0180166266422241</v>
      </c>
      <c r="BM16" s="39" t="n">
        <f aca="false">SUM(D62:D65)/AVERAGE(AG62:AG65)</f>
        <v>0.0879207729053786</v>
      </c>
      <c r="BN16" s="39" t="n">
        <f aca="false">(SUM(H62:H65)+SUM(J62:J65))/AVERAGE(AG62:AG65)</f>
        <v>0.00609341971571792</v>
      </c>
      <c r="BO16" s="69" t="n">
        <f aca="false">AL16-BN16</f>
        <v>-0.0492840991764099</v>
      </c>
      <c r="BP16" s="31" t="n">
        <f aca="false">BM16+BN16</f>
        <v>0.0940141926210965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67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842483.122443445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23608504.5739548</v>
      </c>
      <c r="S17" s="67"/>
      <c r="T17" s="9" t="n">
        <f aca="false">'Central SIPA income'!J12</f>
        <v>90269163.4277422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39" t="n">
        <f aca="false">AB17/AG17</f>
        <v>-0.00816640800500322</v>
      </c>
      <c r="AK17" s="68" t="n">
        <f aca="false">AK16+1</f>
        <v>2028</v>
      </c>
      <c r="AL17" s="69" t="n">
        <f aca="false">SUM(AB66:AB69)/AVERAGE(AG66:AG69)</f>
        <v>-0.0395640393382453</v>
      </c>
      <c r="AM17" s="9" t="n">
        <v>11273018.6820578</v>
      </c>
      <c r="AN17" s="69" t="n">
        <f aca="false">AM17/AVERAGE(AG66:AG69)</f>
        <v>0.00182107003421571</v>
      </c>
      <c r="AO17" s="69" t="n">
        <f aca="false">'GDP evolution by scenario'!G65</f>
        <v>0.0338379651869702</v>
      </c>
      <c r="AP17" s="69"/>
      <c r="AQ17" s="9" t="n">
        <f aca="false">AQ16*(1+AO17)</f>
        <v>510811983.823458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365354552.837705</v>
      </c>
      <c r="AS17" s="70" t="n">
        <f aca="false">AQ17/AG69</f>
        <v>0.0819311791392683</v>
      </c>
      <c r="AT17" s="70" t="n">
        <f aca="false">AR17/AG69</f>
        <v>0.0586006794394995</v>
      </c>
      <c r="AU17" s="7"/>
      <c r="AV17" s="7"/>
      <c r="AW17" s="71" t="n">
        <f aca="false">workers_and_wage_central!C5</f>
        <v>11048388</v>
      </c>
      <c r="AX17" s="7"/>
      <c r="AY17" s="39" t="n">
        <f aca="false">(AW17-AW16)/AW16</f>
        <v>-0.00100411474558553</v>
      </c>
      <c r="AZ17" s="38" t="n">
        <f aca="false">workers_and_wage_central!B5</f>
        <v>7113.98164433727</v>
      </c>
      <c r="BA17" s="39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39" t="n">
        <f aca="false">T24/AG24</f>
        <v>0.0149552049788431</v>
      </c>
      <c r="BJ17" s="7" t="n">
        <f aca="false">BJ16+1</f>
        <v>2028</v>
      </c>
      <c r="BK17" s="39" t="n">
        <f aca="false">SUM(T66:T69)/AVERAGE(AG66:AG69)</f>
        <v>0.063099263445735</v>
      </c>
      <c r="BL17" s="39" t="n">
        <f aca="false">SUM(P66:P69)/AVERAGE(AG66:AG69)</f>
        <v>0.0170178698098142</v>
      </c>
      <c r="BM17" s="39" t="n">
        <f aca="false">SUM(D66:D69)/AVERAGE(AG66:AG69)</f>
        <v>0.085645432974166</v>
      </c>
      <c r="BN17" s="39" t="n">
        <f aca="false">(SUM(H66:H69)+SUM(J66:J69))/AVERAGE(AG66:AG69)</f>
        <v>0.00702703877814589</v>
      </c>
      <c r="BO17" s="69" t="n">
        <f aca="false">AL17-BN17</f>
        <v>-0.0465910781163912</v>
      </c>
      <c r="BP17" s="31" t="n">
        <f aca="false">BM17+BN17</f>
        <v>0.0926724717523119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19220294.5418369</v>
      </c>
      <c r="S18" s="8"/>
      <c r="T18" s="6" t="n">
        <f aca="false">'Central SIPA income'!J13</f>
        <v>73490462.036316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61" t="n">
        <f aca="false">AB18/AG18</f>
        <v>-0.00898690728728057</v>
      </c>
      <c r="AK18" s="62" t="n">
        <f aca="false">AK17+1</f>
        <v>2029</v>
      </c>
      <c r="AL18" s="63" t="n">
        <f aca="false">SUM(AB70:AB73)/AVERAGE(AG70:AG73)</f>
        <v>-0.0378082682203104</v>
      </c>
      <c r="AM18" s="6" t="n">
        <v>10452476.7322336</v>
      </c>
      <c r="AN18" s="63" t="n">
        <f aca="false">AM18/AVERAGE(AG70:AG73)</f>
        <v>0.00165271552380831</v>
      </c>
      <c r="AO18" s="63" t="n">
        <f aca="false">'GDP evolution by scenario'!G69</f>
        <v>0.0216626681488301</v>
      </c>
      <c r="AP18" s="63"/>
      <c r="AQ18" s="6" t="n">
        <f aca="false">AQ17*(1+AO18)</f>
        <v>521877534.315472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362713252.373213</v>
      </c>
      <c r="AS18" s="64" t="n">
        <f aca="false">AQ18/AG73</f>
        <v>0.0817171096383106</v>
      </c>
      <c r="AT18" s="64" t="n">
        <f aca="false">AR18/AG73</f>
        <v>0.0567947011751094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0.0176042663491791</v>
      </c>
      <c r="BJ18" s="5" t="n">
        <f aca="false">BJ17+1</f>
        <v>2029</v>
      </c>
      <c r="BK18" s="61" t="n">
        <f aca="false">SUM(T70:T73)/AVERAGE(AG70:AG73)</f>
        <v>0.0635362319137266</v>
      </c>
      <c r="BL18" s="61" t="n">
        <f aca="false">SUM(P70:P73)/AVERAGE(AG70:AG73)</f>
        <v>0.0166620691937736</v>
      </c>
      <c r="BM18" s="61" t="n">
        <f aca="false">SUM(D70:D73)/AVERAGE(AG70:AG73)</f>
        <v>0.0846824309402634</v>
      </c>
      <c r="BN18" s="61" t="n">
        <f aca="false">(SUM(H70:H73)+SUM(J70:J73))/AVERAGE(AG70:AG73)</f>
        <v>0.00803278193839881</v>
      </c>
      <c r="BO18" s="63" t="n">
        <f aca="false">AL18-BN18</f>
        <v>-0.0458410501587092</v>
      </c>
      <c r="BP18" s="31" t="n">
        <f aca="false">BM18+BN18</f>
        <v>0.0927152128786623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762331.112871721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21936740.3122532</v>
      </c>
      <c r="S19" s="67"/>
      <c r="T19" s="9" t="n">
        <f aca="false">'Central SIPA income'!J14</f>
        <v>83877027.8784753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39" t="n">
        <f aca="false">AB19/AG19</f>
        <v>-0.00674467449494273</v>
      </c>
      <c r="AK19" s="68" t="n">
        <f aca="false">AK18+1</f>
        <v>2030</v>
      </c>
      <c r="AL19" s="69" t="n">
        <f aca="false">SUM(AB74:AB77)/AVERAGE(AG74:AG77)</f>
        <v>-0.0365175500688035</v>
      </c>
      <c r="AM19" s="9" t="n">
        <v>9649081.86791266</v>
      </c>
      <c r="AN19" s="69" t="n">
        <f aca="false">AM19/AVERAGE(AG74:AG77)</f>
        <v>0.00149513431689205</v>
      </c>
      <c r="AO19" s="69" t="n">
        <f aca="false">'GDP evolution by scenario'!G73</f>
        <v>0.020433431256043</v>
      </c>
      <c r="AP19" s="69"/>
      <c r="AQ19" s="9" t="n">
        <f aca="false">AQ18*(1+AO19)</f>
        <v>532541283.03698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360385610.081877</v>
      </c>
      <c r="AS19" s="70" t="n">
        <f aca="false">AQ19/AG77</f>
        <v>0.0819197487487373</v>
      </c>
      <c r="AT19" s="70" t="n">
        <f aca="false">AR19/AG77</f>
        <v>0.0554373896840552</v>
      </c>
      <c r="AU19" s="7"/>
      <c r="AV19" s="7"/>
      <c r="AW19" s="71" t="n">
        <f aca="false">workers_and_wage_central!C7</f>
        <v>11128156</v>
      </c>
      <c r="AX19" s="7"/>
      <c r="AY19" s="39" t="n">
        <f aca="false">(AW19-AW18)/AW18</f>
        <v>0.0057534472647062</v>
      </c>
      <c r="AZ19" s="38" t="n">
        <f aca="false">workers_and_wage_central!B7</f>
        <v>6521.17321865806</v>
      </c>
      <c r="BA19" s="39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0.0144356291833057</v>
      </c>
      <c r="BJ19" s="7" t="n">
        <f aca="false">BJ18+1</f>
        <v>2030</v>
      </c>
      <c r="BK19" s="39" t="n">
        <f aca="false">SUM(T74:T77)/AVERAGE(AG74:AG77)</f>
        <v>0.0638685615800038</v>
      </c>
      <c r="BL19" s="39" t="n">
        <f aca="false">SUM(P74:P77)/AVERAGE(AG74:AG77)</f>
        <v>0.0163225257963404</v>
      </c>
      <c r="BM19" s="39" t="n">
        <f aca="false">SUM(D74:D77)/AVERAGE(AG74:AG77)</f>
        <v>0.0840635858524669</v>
      </c>
      <c r="BN19" s="39" t="n">
        <f aca="false">(SUM(H74:H77)+SUM(J74:J77))/AVERAGE(AG74:AG77)</f>
        <v>0.0088365935407207</v>
      </c>
      <c r="BO19" s="69" t="n">
        <f aca="false">AL19-BN19</f>
        <v>-0.0453541436095242</v>
      </c>
      <c r="BP19" s="31" t="n">
        <f aca="false">BM19+BN19</f>
        <v>0.0929001793931876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730280.338931318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19124450.2470086</v>
      </c>
      <c r="S20" s="67"/>
      <c r="T20" s="9" t="n">
        <f aca="false">'Central SIPA income'!J15</f>
        <v>73123993.0680518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39" t="n">
        <f aca="false">AB20/AG20</f>
        <v>-0.00819850228449363</v>
      </c>
      <c r="AK20" s="68" t="n">
        <f aca="false">AK19+1</f>
        <v>2031</v>
      </c>
      <c r="AL20" s="69" t="n">
        <f aca="false">SUM(AB78:AB81)/AVERAGE(AG78:AG81)</f>
        <v>-0.0348870268756267</v>
      </c>
      <c r="AM20" s="9" t="n">
        <v>8873587.4679367</v>
      </c>
      <c r="AN20" s="69" t="n">
        <f aca="false">AM20/AVERAGE(AG78:AG81)</f>
        <v>0.00134275689709387</v>
      </c>
      <c r="AO20" s="69" t="n">
        <f aca="false">'GDP evolution by scenario'!G77</f>
        <v>0.0239908152525172</v>
      </c>
      <c r="AP20" s="69"/>
      <c r="AQ20" s="9" t="n">
        <f aca="false">AQ19*(1+AO20)</f>
        <v>545317382.572659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360060812.754365</v>
      </c>
      <c r="AS20" s="70" t="n">
        <f aca="false">AQ20/AG81</f>
        <v>0.081849341264846</v>
      </c>
      <c r="AT20" s="70" t="n">
        <f aca="false">AR20/AG81</f>
        <v>0.0540432806308043</v>
      </c>
      <c r="AU20" s="7"/>
      <c r="AV20" s="7"/>
      <c r="AW20" s="71" t="n">
        <f aca="false">workers_and_wage_central!C8</f>
        <v>11235296</v>
      </c>
      <c r="AX20" s="7"/>
      <c r="AY20" s="39" t="n">
        <f aca="false">(AW20-AW19)/AW19</f>
        <v>0.00962783052286471</v>
      </c>
      <c r="AZ20" s="38" t="n">
        <f aca="false">workers_and_wage_central!B8</f>
        <v>6554.01964535573</v>
      </c>
      <c r="BA20" s="39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0.0155150374527414</v>
      </c>
      <c r="BJ20" s="7" t="n">
        <f aca="false">BJ19+1</f>
        <v>2031</v>
      </c>
      <c r="BK20" s="39" t="n">
        <f aca="false">SUM(T78:T81)/AVERAGE(AG78:AG81)</f>
        <v>0.0640526383359608</v>
      </c>
      <c r="BL20" s="39" t="n">
        <f aca="false">SUM(P78:P81)/AVERAGE(AG78:AG81)</f>
        <v>0.0157448673441489</v>
      </c>
      <c r="BM20" s="39" t="n">
        <f aca="false">SUM(D78:D81)/AVERAGE(AG78:AG81)</f>
        <v>0.0831947978674386</v>
      </c>
      <c r="BN20" s="39" t="n">
        <f aca="false">(SUM(H78:H81)+SUM(J78:J81))/AVERAGE(AG78:AG81)</f>
        <v>0.00939333059415276</v>
      </c>
      <c r="BO20" s="69" t="n">
        <f aca="false">AL20-BN20</f>
        <v>-0.0442803574697795</v>
      </c>
      <c r="BP20" s="31" t="n">
        <f aca="false">BM20+BN20</f>
        <v>0.0925881284615913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800602.401472312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39" t="n">
        <f aca="false">AB21/AG21</f>
        <v>-0.00902614343876637</v>
      </c>
      <c r="AK21" s="68" t="n">
        <f aca="false">AK20+1</f>
        <v>2032</v>
      </c>
      <c r="AL21" s="69" t="n">
        <f aca="false">SUM(AB82:AB85)/AVERAGE(AG82:AG85)</f>
        <v>-0.0330180728654741</v>
      </c>
      <c r="AM21" s="9" t="n">
        <v>8126011.66426731</v>
      </c>
      <c r="AN21" s="69" t="n">
        <f aca="false">AM21/AVERAGE(AG82:AG85)</f>
        <v>0.00120488314577758</v>
      </c>
      <c r="AO21" s="69" t="n">
        <f aca="false">'GDP evolution by scenario'!G81</f>
        <v>0.0205414985803298</v>
      </c>
      <c r="AP21" s="69"/>
      <c r="AQ21" s="9" t="n">
        <f aca="false">AQ20*(1+AO21)</f>
        <v>556519018.812604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359254765.42645</v>
      </c>
      <c r="AS21" s="70" t="n">
        <f aca="false">AQ21/AG85</f>
        <v>0.0820823358132728</v>
      </c>
      <c r="AT21" s="70" t="n">
        <f aca="false">AR21/AG85</f>
        <v>0.0529873540731265</v>
      </c>
      <c r="AU21" s="7"/>
      <c r="AV21" s="7"/>
      <c r="AW21" s="71" t="n">
        <f aca="false">workers_and_wage_central!C9</f>
        <v>11156745</v>
      </c>
      <c r="AX21" s="7"/>
      <c r="AY21" s="39" t="n">
        <f aca="false">(AW21-AW20)/AW20</f>
        <v>-0.00699144909043785</v>
      </c>
      <c r="AZ21" s="38" t="n">
        <f aca="false">workers_and_wage_central!B9</f>
        <v>6660.1842529205</v>
      </c>
      <c r="BA21" s="39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F21" s="7"/>
      <c r="BG21" s="7"/>
      <c r="BH21" s="7"/>
      <c r="BI21" s="39" t="n">
        <f aca="false">T28/AG28</f>
        <v>0.013707397119197</v>
      </c>
      <c r="BJ21" s="7" t="n">
        <f aca="false">BJ20+1</f>
        <v>2032</v>
      </c>
      <c r="BK21" s="39" t="n">
        <f aca="false">SUM(T82:T85)/AVERAGE(AG82:AG85)</f>
        <v>0.0644077798116441</v>
      </c>
      <c r="BL21" s="39" t="n">
        <f aca="false">SUM(P82:P85)/AVERAGE(AG82:AG85)</f>
        <v>0.0152955317980849</v>
      </c>
      <c r="BM21" s="39" t="n">
        <f aca="false">SUM(D82:D85)/AVERAGE(AG82:AG85)</f>
        <v>0.0821303208790333</v>
      </c>
      <c r="BN21" s="39" t="n">
        <f aca="false">(SUM(H82:H85)+SUM(J82:J85))/AVERAGE(AG82:AG85)</f>
        <v>0.010183408735661</v>
      </c>
      <c r="BO21" s="69" t="n">
        <f aca="false">AL21-BN21</f>
        <v>-0.0432014816011351</v>
      </c>
      <c r="BP21" s="31" t="n">
        <f aca="false">BM21+BN21</f>
        <v>0.0923137296146942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681444.766110222</v>
      </c>
      <c r="AF22" s="6" t="n">
        <v>172.09591728</v>
      </c>
      <c r="AG22" s="6" t="n">
        <f aca="false">AE22/$AE$6*$AD$6</f>
        <v>4972208293.2784</v>
      </c>
      <c r="AH22" s="6"/>
      <c r="AI22" s="6"/>
      <c r="AJ22" s="61" t="n">
        <f aca="false">AB22/AG22</f>
        <v>-0.0109161932541488</v>
      </c>
      <c r="AK22" s="62" t="n">
        <f aca="false">AK21+1</f>
        <v>2033</v>
      </c>
      <c r="AL22" s="63" t="n">
        <f aca="false">SUM(AB86:AB89)/AVERAGE(AG86:AG89)</f>
        <v>-0.0312533816963447</v>
      </c>
      <c r="AM22" s="6" t="n">
        <v>7406781.38079157</v>
      </c>
      <c r="AN22" s="63" t="n">
        <f aca="false">AM22/AVERAGE(AG86:AG89)</f>
        <v>0.00107530314411961</v>
      </c>
      <c r="AO22" s="63" t="n">
        <f aca="false">'GDP evolution by scenario'!G85</f>
        <v>0.0213300227931532</v>
      </c>
      <c r="AP22" s="63"/>
      <c r="AQ22" s="6" t="n">
        <f aca="false">AQ21*(1+AO22)</f>
        <v>568389582.1687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359438761.694009</v>
      </c>
      <c r="AS22" s="64" t="n">
        <f aca="false">AQ22/AG89</f>
        <v>0.0816440976966664</v>
      </c>
      <c r="AT22" s="64" t="n">
        <f aca="false">AR22/AG89</f>
        <v>0.0516301746132364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0.0153076715193188</v>
      </c>
      <c r="BJ22" s="5" t="n">
        <f aca="false">BJ21+1</f>
        <v>2033</v>
      </c>
      <c r="BK22" s="61" t="n">
        <f aca="false">SUM(T86:T89)/AVERAGE(AG86:AG89)</f>
        <v>0.0647271663804408</v>
      </c>
      <c r="BL22" s="61" t="n">
        <f aca="false">SUM(P86:P89)/AVERAGE(AG86:AG89)</f>
        <v>0.0149977455929989</v>
      </c>
      <c r="BM22" s="61" t="n">
        <f aca="false">SUM(D86:D89)/AVERAGE(AG86:AG89)</f>
        <v>0.0809828024837866</v>
      </c>
      <c r="BN22" s="61" t="n">
        <f aca="false">(SUM(H86:H89)+SUM(J86:J89))/AVERAGE(AG86:AG89)</f>
        <v>0.0110550484137699</v>
      </c>
      <c r="BO22" s="63" t="n">
        <f aca="false">AL22-BN22</f>
        <v>-0.0423084301101146</v>
      </c>
      <c r="BP22" s="31" t="n">
        <f aca="false">BM22+BN22</f>
        <v>0.0920378508975565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67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818579.510877658</v>
      </c>
      <c r="O23" s="9"/>
      <c r="P23" s="9" t="n">
        <f aca="false">'Central pensions'!X23</f>
        <v>24945174.139856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88888260.6146242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778401.676449317</v>
      </c>
      <c r="AF23" s="9" t="n">
        <v>183.45579241</v>
      </c>
      <c r="AG23" s="9" t="n">
        <f aca="false">AE23/$AE$6*$AD$6</f>
        <v>5679661013.81294</v>
      </c>
      <c r="AH23" s="9"/>
      <c r="AI23" s="9"/>
      <c r="AJ23" s="39" t="n">
        <f aca="false">AB23/AG23</f>
        <v>-0.00790914425535633</v>
      </c>
      <c r="AK23" s="68" t="n">
        <f aca="false">AK22+1</f>
        <v>2034</v>
      </c>
      <c r="AL23" s="69" t="n">
        <f aca="false">SUM(AB90:AB93)/AVERAGE(AG90:AG93)</f>
        <v>-0.0289086486345513</v>
      </c>
      <c r="AM23" s="9" t="n">
        <v>6738583.40306814</v>
      </c>
      <c r="AN23" s="69" t="n">
        <f aca="false">AM23/AVERAGE(AG90:AG93)</f>
        <v>0.000958253615062526</v>
      </c>
      <c r="AO23" s="69" t="n">
        <f aca="false">'GDP evolution by scenario'!G89</f>
        <v>0.020914873797943</v>
      </c>
      <c r="AP23" s="69"/>
      <c r="AQ23" s="9" t="n">
        <f aca="false">AQ22*(1+AO23)</f>
        <v>580277378.547824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360153440.094202</v>
      </c>
      <c r="AS23" s="70" t="n">
        <f aca="false">AQ23/AG93</f>
        <v>0.082039365908313</v>
      </c>
      <c r="AT23" s="70" t="n">
        <f aca="false">AR23/AG93</f>
        <v>0.0509183382763746</v>
      </c>
      <c r="AU23" s="7"/>
      <c r="AV23" s="7"/>
      <c r="AW23" s="71" t="n">
        <f aca="false">workers_and_wage_central!C11</f>
        <v>11247506</v>
      </c>
      <c r="AX23" s="7"/>
      <c r="AY23" s="39" t="n">
        <f aca="false">(AW23-AW22)/AW22</f>
        <v>0.017215831785918</v>
      </c>
      <c r="AZ23" s="38" t="n">
        <f aca="false">workers_and_wage_central!B11</f>
        <v>6741.66175252587</v>
      </c>
      <c r="BA23" s="39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0.0123416398783896</v>
      </c>
      <c r="BJ23" s="7" t="n">
        <f aca="false">BJ22+1</f>
        <v>2034</v>
      </c>
      <c r="BK23" s="39" t="n">
        <f aca="false">SUM(T90:T93)/AVERAGE(AG90:AG93)</f>
        <v>0.0649829733701507</v>
      </c>
      <c r="BL23" s="39" t="n">
        <f aca="false">SUM(P90:P93)/AVERAGE(AG90:AG93)</f>
        <v>0.014359958033926</v>
      </c>
      <c r="BM23" s="39" t="n">
        <f aca="false">SUM(D90:D93)/AVERAGE(AG90:AG93)</f>
        <v>0.0795316639707759</v>
      </c>
      <c r="BN23" s="39" t="n">
        <f aca="false">(SUM(H90:H93)+SUM(J90:J93))/AVERAGE(AG90:AG93)</f>
        <v>0.0117943801126949</v>
      </c>
      <c r="BO23" s="69" t="n">
        <f aca="false">AL23-BN23</f>
        <v>-0.0407030287472462</v>
      </c>
      <c r="BP23" s="31" t="n">
        <f aca="false">BM23+BN23</f>
        <v>0.0913260440834708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67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785544.065131642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78689868.7761087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721120.426852794</v>
      </c>
      <c r="AF24" s="9" t="n">
        <v>191.50871929</v>
      </c>
      <c r="AG24" s="9" t="n">
        <f aca="false">AE24/$AE$6*$AD$6</f>
        <v>5261704462.58878</v>
      </c>
      <c r="AH24" s="9"/>
      <c r="AI24" s="9"/>
      <c r="AJ24" s="39" t="n">
        <f aca="false">AB24/AG24</f>
        <v>-0.00924060684376251</v>
      </c>
      <c r="AK24" s="68" t="n">
        <f aca="false">AK23+1</f>
        <v>2035</v>
      </c>
      <c r="AL24" s="69" t="n">
        <f aca="false">SUM(AB94:AB97)/AVERAGE(AG94:AG97)</f>
        <v>-0.0274252950796327</v>
      </c>
      <c r="AM24" s="9" t="n">
        <v>6098422.29766839</v>
      </c>
      <c r="AN24" s="69" t="n">
        <f aca="false">AM24/AVERAGE(AG94:AG97)</f>
        <v>0.00085231604577288</v>
      </c>
      <c r="AO24" s="69" t="n">
        <f aca="false">'GDP evolution by scenario'!G93</f>
        <v>0.0174865766685526</v>
      </c>
      <c r="AP24" s="69"/>
      <c r="AQ24" s="9" t="n">
        <f aca="false">AQ23*(1+AO24)</f>
        <v>590424443.416827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360304144.614523</v>
      </c>
      <c r="AS24" s="70" t="n">
        <f aca="false">AQ24/AG97</f>
        <v>0.0819717123529075</v>
      </c>
      <c r="AT24" s="70" t="n">
        <f aca="false">AR24/AG97</f>
        <v>0.0500229081488944</v>
      </c>
      <c r="AU24" s="7"/>
      <c r="AV24" s="7"/>
      <c r="AW24" s="71" t="n">
        <f aca="false">workers_and_wage_central!C12</f>
        <v>11410134</v>
      </c>
      <c r="AX24" s="7"/>
      <c r="AY24" s="39" t="n">
        <f aca="false">(AW24-AW23)/AW23</f>
        <v>0.0144590276279915</v>
      </c>
      <c r="AZ24" s="38" t="n">
        <f aca="false">workers_and_wage_central!B12</f>
        <v>6886.42921069284</v>
      </c>
      <c r="BA24" s="39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0.0129839728371912</v>
      </c>
      <c r="BJ24" s="7" t="n">
        <f aca="false">BJ23+1</f>
        <v>2035</v>
      </c>
      <c r="BK24" s="39" t="n">
        <f aca="false">SUM(T94:T97)/AVERAGE(AG94:AG97)</f>
        <v>0.0654624820149414</v>
      </c>
      <c r="BL24" s="39" t="n">
        <f aca="false">SUM(P94:P97)/AVERAGE(AG94:AG97)</f>
        <v>0.0140404781781844</v>
      </c>
      <c r="BM24" s="39" t="n">
        <f aca="false">SUM(D94:D97)/AVERAGE(AG94:AG97)</f>
        <v>0.0788472989163897</v>
      </c>
      <c r="BN24" s="39" t="n">
        <f aca="false">(SUM(H94:H97)+SUM(J94:J97))/AVERAGE(AG94:AG97)</f>
        <v>0.0125808333441346</v>
      </c>
      <c r="BO24" s="69" t="n">
        <f aca="false">AL24-BN24</f>
        <v>-0.0400061284237674</v>
      </c>
      <c r="BP24" s="31" t="n">
        <f aca="false">BM24+BN24</f>
        <v>0.0914281322605244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67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856510.300309789</v>
      </c>
      <c r="O25" s="9"/>
      <c r="P25" s="9" t="n">
        <f aca="false">'Central pensions'!X25</f>
        <v>25533186.7687566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724592.921638963</v>
      </c>
      <c r="AF25" s="9" t="n">
        <v>200.87293846</v>
      </c>
      <c r="AG25" s="9" t="n">
        <f aca="false">AE25/$AE$6*$AD$6</f>
        <v>5287041758.04225</v>
      </c>
      <c r="AH25" s="9"/>
      <c r="AI25" s="9"/>
      <c r="AJ25" s="39" t="n">
        <f aca="false">AB25/AG25</f>
        <v>-0.0086688726131585</v>
      </c>
      <c r="AK25" s="68" t="n">
        <f aca="false">AK24+1</f>
        <v>2036</v>
      </c>
      <c r="AL25" s="69" t="n">
        <f aca="false">SUM(AB98:AB101)/AVERAGE(AG98:AG101)</f>
        <v>-0.0258567663384421</v>
      </c>
      <c r="AM25" s="9" t="n">
        <v>5493111.4769607</v>
      </c>
      <c r="AN25" s="69" t="n">
        <f aca="false">AM25/AVERAGE(AG98:AG101)</f>
        <v>0.00075472679105539</v>
      </c>
      <c r="AO25" s="69" t="n">
        <f aca="false">'GDP evolution by scenario'!G97</f>
        <v>0.0172127986306645</v>
      </c>
      <c r="AP25" s="69"/>
      <c r="AQ25" s="9" t="n">
        <f aca="false">AQ24*(1+AO25)</f>
        <v>600587300.467983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360969673.109612</v>
      </c>
      <c r="AS25" s="70" t="n">
        <f aca="false">AQ25/AG101</f>
        <v>0.0820916270446074</v>
      </c>
      <c r="AT25" s="70" t="n">
        <f aca="false">AR25/AG101</f>
        <v>0.0493393512587398</v>
      </c>
      <c r="AU25" s="7"/>
      <c r="AV25" s="7"/>
      <c r="AW25" s="71" t="n">
        <f aca="false">workers_and_wage_central!C13</f>
        <v>11521898</v>
      </c>
      <c r="AX25" s="7"/>
      <c r="AY25" s="39" t="n">
        <f aca="false">(AW25-AW24)/AW24</f>
        <v>0.0097951522742853</v>
      </c>
      <c r="AZ25" s="38" t="n">
        <f aca="false">workers_and_wage_central!B13</f>
        <v>6890.54533395775</v>
      </c>
      <c r="BA25" s="39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I25" s="39" t="n">
        <f aca="false">T32/AG32</f>
        <v>0.0120785740239788</v>
      </c>
      <c r="BJ25" s="7" t="n">
        <f aca="false">BJ24+1</f>
        <v>2036</v>
      </c>
      <c r="BK25" s="39" t="n">
        <f aca="false">SUM(T98:T101)/AVERAGE(AG98:AG101)</f>
        <v>0.0655897364303893</v>
      </c>
      <c r="BL25" s="39" t="n">
        <f aca="false">SUM(P98:P101)/AVERAGE(AG98:AG101)</f>
        <v>0.0136503002847556</v>
      </c>
      <c r="BM25" s="39" t="n">
        <f aca="false">SUM(D98:D101)/AVERAGE(AG98:AG101)</f>
        <v>0.0777962024840758</v>
      </c>
      <c r="BN25" s="39" t="n">
        <f aca="false">(SUM(H98:H101)+SUM(J98:J101))/AVERAGE(AG98:AG101)</f>
        <v>0.0133332634200405</v>
      </c>
      <c r="BO25" s="69" t="n">
        <f aca="false">AL25-BN25</f>
        <v>-0.0391900297584826</v>
      </c>
      <c r="BP25" s="31" t="n">
        <f aca="false">BM25+BN25</f>
        <v>0.0911294659041163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19482502.0710849</v>
      </c>
      <c r="S26" s="8"/>
      <c r="T26" s="6" t="n">
        <f aca="false">'Central SIPA income'!J21</f>
        <v>74493035.250368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-4629046.62835259</v>
      </c>
      <c r="AA26" s="6"/>
      <c r="AB26" s="6" t="n">
        <f aca="false">T26-P26-D26</f>
        <v>-57539739.2291611</v>
      </c>
      <c r="AC26" s="50"/>
      <c r="AD26" s="6" t="n">
        <v>12239176485.8186</v>
      </c>
      <c r="AE26" s="6" t="n">
        <v>707231.016992009</v>
      </c>
      <c r="AF26" s="6" t="n">
        <v>215.827559350606</v>
      </c>
      <c r="AG26" s="6" t="n">
        <f aca="false">AE26/$AE$6*$AD$6</f>
        <v>5160359434.5937</v>
      </c>
      <c r="AH26" s="61" t="n">
        <f aca="false">(AG26-AG25)/AG25</f>
        <v>-0.0239609084335006</v>
      </c>
      <c r="AI26" s="61"/>
      <c r="AJ26" s="61" t="n">
        <f aca="false">AB26/AG26</f>
        <v>-0.011150335545123</v>
      </c>
      <c r="AK26" s="62" t="n">
        <f aca="false">AK25+1</f>
        <v>2037</v>
      </c>
      <c r="AL26" s="63" t="n">
        <f aca="false">SUM(AB102:AB105)/AVERAGE(AG102:AG105)</f>
        <v>-0.0242037432910041</v>
      </c>
      <c r="AM26" s="6" t="n">
        <v>4920541.96276278</v>
      </c>
      <c r="AN26" s="63" t="n">
        <f aca="false">AM26/AVERAGE(AG102:AG105)</f>
        <v>0.000661512318363264</v>
      </c>
      <c r="AO26" s="63" t="n">
        <f aca="false">'GDP evolution by scenario'!G101</f>
        <v>0.0219893217184306</v>
      </c>
      <c r="AP26" s="63"/>
      <c r="AQ26" s="6" t="n">
        <f aca="false">AQ25*(1+AO26)</f>
        <v>613793807.837978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363937212.794128</v>
      </c>
      <c r="AS26" s="64" t="n">
        <f aca="false">AQ26/AG105</f>
        <v>0.0815696644740473</v>
      </c>
      <c r="AT26" s="64" t="n">
        <f aca="false">AR26/AG105</f>
        <v>0.0483651610005704</v>
      </c>
      <c r="AU26" s="61" t="n">
        <f aca="false">AVERAGE(AH26:AH29)</f>
        <v>-0.0147737373418679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0.0139530048167437</v>
      </c>
      <c r="BJ26" s="5" t="n">
        <f aca="false">BJ25+1</f>
        <v>2037</v>
      </c>
      <c r="BK26" s="61" t="n">
        <f aca="false">SUM(T102:T105)/AVERAGE(AG102:AG105)</f>
        <v>0.0656903833285693</v>
      </c>
      <c r="BL26" s="61" t="n">
        <f aca="false">SUM(P102:P105)/AVERAGE(AG102:AG105)</f>
        <v>0.013503245105768</v>
      </c>
      <c r="BM26" s="61" t="n">
        <f aca="false">SUM(D102:D105)/AVERAGE(AG102:AG105)</f>
        <v>0.0763908815138054</v>
      </c>
      <c r="BN26" s="61" t="n">
        <f aca="false">(SUM(H102:H105)+SUM(J102:J105))/AVERAGE(AG102:AG105)</f>
        <v>0.0142977460032771</v>
      </c>
      <c r="BO26" s="63" t="n">
        <f aca="false">AL26-BN26</f>
        <v>-0.0385014892942812</v>
      </c>
      <c r="BP26" s="31" t="n">
        <f aca="false">BM26+BN26</f>
        <v>0.0906886275170825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67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22129178.9435325</v>
      </c>
      <c r="S27" s="67"/>
      <c r="T27" s="9" t="n">
        <f aca="false">'Central SIPA income'!J22</f>
        <v>84612833.6641553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-1512534.75297469</v>
      </c>
      <c r="AA27" s="9"/>
      <c r="AB27" s="9" t="n">
        <f aca="false">T27-P27-D27</f>
        <v>-44992913.5844009</v>
      </c>
      <c r="AC27" s="50"/>
      <c r="AD27" s="9" t="n">
        <v>14034054600.9996</v>
      </c>
      <c r="AE27" s="9" t="n">
        <v>747420.074418923</v>
      </c>
      <c r="AF27" s="9" t="n">
        <v>231.639850427105</v>
      </c>
      <c r="AG27" s="9" t="n">
        <f aca="false">AE27/$AE$6*$AD$6</f>
        <v>5453601637.88744</v>
      </c>
      <c r="AH27" s="39" t="n">
        <f aca="false">(AG27-AG26)/AG26</f>
        <v>0.056825925986456</v>
      </c>
      <c r="AI27" s="39"/>
      <c r="AJ27" s="39" t="n">
        <f aca="false">AB27/AG27</f>
        <v>-0.00825012836871412</v>
      </c>
      <c r="AK27" s="68" t="n">
        <f aca="false">AK26+1</f>
        <v>2038</v>
      </c>
      <c r="AL27" s="69" t="n">
        <f aca="false">SUM(AB106:AB109)/AVERAGE(AG106:AG109)</f>
        <v>-0.0221999615082144</v>
      </c>
      <c r="AM27" s="9" t="n">
        <v>4379286.21321994</v>
      </c>
      <c r="AN27" s="69" t="n">
        <f aca="false">AM27/AVERAGE(AG106:AG109)</f>
        <v>0.000577308344676953</v>
      </c>
      <c r="AO27" s="69" t="n">
        <f aca="false">'GDP evolution by scenario'!G105</f>
        <v>0.0198128756689573</v>
      </c>
      <c r="AP27" s="69"/>
      <c r="AQ27" s="9" t="n">
        <f aca="false">AQ26*(1+AO27)</f>
        <v>625954828.239047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366728942.333917</v>
      </c>
      <c r="AS27" s="70" t="n">
        <f aca="false">AQ27/AG109</f>
        <v>0.0820377027528007</v>
      </c>
      <c r="AT27" s="70" t="n">
        <f aca="false">AR27/AG109</f>
        <v>0.0480635320709586</v>
      </c>
      <c r="AU27" s="7"/>
      <c r="AV27" s="7"/>
      <c r="AW27" s="71" t="n">
        <f aca="false">workers_and_wage_central!C15</f>
        <v>11421402</v>
      </c>
      <c r="AX27" s="7"/>
      <c r="AY27" s="39" t="n">
        <f aca="false">(AW27-AW26)/AW26</f>
        <v>-0.0053104848742582</v>
      </c>
      <c r="AZ27" s="38" t="n">
        <f aca="false">workers_and_wage_central!B15</f>
        <v>6723.17180647536</v>
      </c>
      <c r="BA27" s="39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0.0135478568628189</v>
      </c>
      <c r="BJ27" s="7" t="n">
        <f aca="false">BJ26+1</f>
        <v>2038</v>
      </c>
      <c r="BK27" s="39" t="n">
        <f aca="false">SUM(T106:T109)/AVERAGE(AG106:AG109)</f>
        <v>0.0660754120573256</v>
      </c>
      <c r="BL27" s="39" t="n">
        <f aca="false">SUM(P106:P109)/AVERAGE(AG106:AG109)</f>
        <v>0.0131319797960772</v>
      </c>
      <c r="BM27" s="39" t="n">
        <f aca="false">SUM(D106:D109)/AVERAGE(AG106:AG109)</f>
        <v>0.0751433937694628</v>
      </c>
      <c r="BN27" s="39" t="n">
        <f aca="false">(SUM(H106:H109)+SUM(J106:J109))/AVERAGE(AG106:AG109)</f>
        <v>0.015085573626157</v>
      </c>
      <c r="BO27" s="69" t="n">
        <f aca="false">AL27-BN27</f>
        <v>-0.0372855351343714</v>
      </c>
      <c r="BP27" s="31" t="n">
        <f aca="false">BM27+BN27</f>
        <v>0.0902289673956198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67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750970.232147779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18218218.5021139</v>
      </c>
      <c r="S28" s="67"/>
      <c r="T28" s="9" t="n">
        <f aca="false">'Central SIPA income'!J23</f>
        <v>69658937.4468011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-3793522.41554477</v>
      </c>
      <c r="AA28" s="9"/>
      <c r="AB28" s="9" t="n">
        <f aca="false">T28-P28-D28</f>
        <v>-51027531.4001074</v>
      </c>
      <c r="AC28" s="50"/>
      <c r="AD28" s="9" t="n">
        <v>15118123646.8716</v>
      </c>
      <c r="AE28" s="9" t="n">
        <v>696471.255793771</v>
      </c>
      <c r="AF28" s="9" t="n">
        <v>257.384544350716</v>
      </c>
      <c r="AG28" s="9" t="n">
        <f aca="false">AE28/$AE$6*$AD$6</f>
        <v>5081850101.88732</v>
      </c>
      <c r="AH28" s="39" t="n">
        <f aca="false">(AG28-AG27)/AG27</f>
        <v>-0.0681662432799409</v>
      </c>
      <c r="AI28" s="39"/>
      <c r="AJ28" s="39" t="n">
        <f aca="false">AB28/AG28</f>
        <v>-0.0100411327325764</v>
      </c>
      <c r="AK28" s="68" t="n">
        <f aca="false">AK27+1</f>
        <v>2039</v>
      </c>
      <c r="AL28" s="69" t="n">
        <f aca="false">SUM(AB110:AB113)/AVERAGE(AG110:AG113)</f>
        <v>-0.0211250735526083</v>
      </c>
      <c r="AM28" s="9" t="n">
        <v>3887732.69163583</v>
      </c>
      <c r="AN28" s="69" t="n">
        <f aca="false">AM28/AVERAGE(AG110:AG113)</f>
        <v>0.00050460080913141</v>
      </c>
      <c r="AO28" s="69" t="n">
        <f aca="false">'GDP evolution by scenario'!G109</f>
        <v>0.0156707817168666</v>
      </c>
      <c r="AP28" s="69"/>
      <c r="AQ28" s="9" t="n">
        <f aca="false">AQ27*(1+AO28)</f>
        <v>635764029.717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368560293.828586</v>
      </c>
      <c r="AS28" s="70" t="n">
        <f aca="false">AQ28/AG113</f>
        <v>0.0820859575604325</v>
      </c>
      <c r="AT28" s="70" t="n">
        <f aca="false">AR28/AG113</f>
        <v>0.0475862477641913</v>
      </c>
      <c r="AU28" s="9"/>
      <c r="AW28" s="71" t="n">
        <f aca="false">workers_and_wage_central!C16</f>
        <v>11521980</v>
      </c>
      <c r="AY28" s="39" t="n">
        <f aca="false">(AW28-AW27)/AW27</f>
        <v>0.00880609928623474</v>
      </c>
      <c r="AZ28" s="38" t="n">
        <f aca="false">workers_and_wage_central!B16</f>
        <v>6342.54075613813</v>
      </c>
      <c r="BA28" s="39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I28" s="39" t="n">
        <f aca="false">T35/AG35</f>
        <v>0.0160277673800646</v>
      </c>
      <c r="BJ28" s="7" t="n">
        <f aca="false">BJ27+1</f>
        <v>2039</v>
      </c>
      <c r="BK28" s="39" t="n">
        <f aca="false">SUM(T110:T113)/AVERAGE(AG110:AG113)</f>
        <v>0.0662447346720346</v>
      </c>
      <c r="BL28" s="39" t="n">
        <f aca="false">SUM(P110:P113)/AVERAGE(AG110:AG113)</f>
        <v>0.0128500241283496</v>
      </c>
      <c r="BM28" s="39" t="n">
        <f aca="false">SUM(D110:D113)/AVERAGE(AG110:AG113)</f>
        <v>0.0745197840962933</v>
      </c>
      <c r="BN28" s="39" t="n">
        <f aca="false">(SUM(H110:H113)+SUM(J110:J113))/AVERAGE(AG110:AG113)</f>
        <v>0.0158084253499115</v>
      </c>
      <c r="BO28" s="69" t="n">
        <f aca="false">AL28-BN28</f>
        <v>-0.0369334989025198</v>
      </c>
      <c r="BP28" s="31" t="n">
        <f aca="false">BM28+BN28</f>
        <v>0.0903282094462048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67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686850.352897843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19861024.2385827</v>
      </c>
      <c r="S29" s="67"/>
      <c r="T29" s="9" t="n">
        <f aca="false">'Central SIPA income'!J24</f>
        <v>75940347.5649553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-328317.708722208</v>
      </c>
      <c r="AA29" s="9"/>
      <c r="AB29" s="9" t="n">
        <f aca="false">T29-P29-D29</f>
        <v>-34798039.3304589</v>
      </c>
      <c r="AC29" s="50"/>
      <c r="AD29" s="9" t="n">
        <v>16779533858.6913</v>
      </c>
      <c r="AE29" s="9" t="n">
        <v>679899.611209872</v>
      </c>
      <c r="AF29" s="72" t="n">
        <v>298.099530285664</v>
      </c>
      <c r="AG29" s="9" t="n">
        <f aca="false">AE29/$AE$6*$AD$6</f>
        <v>4960933964.98063</v>
      </c>
      <c r="AH29" s="39" t="n">
        <f aca="false">(AG29-AG28)/AG28</f>
        <v>-0.0237937236404859</v>
      </c>
      <c r="AI29" s="39"/>
      <c r="AJ29" s="39" t="n">
        <f aca="false">AB29/AG29</f>
        <v>-0.00701441292629558</v>
      </c>
      <c r="AK29" s="68" t="n">
        <f aca="false">AK28+1</f>
        <v>2040</v>
      </c>
      <c r="AL29" s="69" t="n">
        <f aca="false">SUM(AB114:AB117)/AVERAGE(AG114:AG117)</f>
        <v>-0.0203229794976212</v>
      </c>
      <c r="AM29" s="9" t="n">
        <v>3427469.19706586</v>
      </c>
      <c r="AN29" s="69" t="n">
        <f aca="false">AM29/AVERAGE(AG114:AG117)</f>
        <v>0.000438460274688413</v>
      </c>
      <c r="AO29" s="69" t="n">
        <f aca="false">'GDP evolution by scenario'!G113</f>
        <v>0.0145999927267269</v>
      </c>
      <c r="AP29" s="69"/>
      <c r="AQ29" s="9" t="n">
        <f aca="false">AQ28*(1+AO29)</f>
        <v>645046179.926783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370490926.79392</v>
      </c>
      <c r="AS29" s="70" t="n">
        <f aca="false">AQ29/AG117</f>
        <v>0.0821510193130747</v>
      </c>
      <c r="AT29" s="70" t="n">
        <f aca="false">AR29/AG117</f>
        <v>0.0471845400058349</v>
      </c>
      <c r="AW29" s="71" t="n">
        <f aca="false">workers_and_wage_central!C17</f>
        <v>11538154</v>
      </c>
      <c r="AY29" s="39" t="n">
        <f aca="false">(AW29-AW28)/AW28</f>
        <v>0.00140375178571739</v>
      </c>
      <c r="AZ29" s="38" t="n">
        <f aca="false">workers_and_wage_central!B17</f>
        <v>6004.7550431554</v>
      </c>
      <c r="BA29" s="39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I29" s="39" t="n">
        <f aca="false">T36/AG36</f>
        <v>0.0136888922492925</v>
      </c>
      <c r="BJ29" s="7" t="n">
        <f aca="false">BJ28+1</f>
        <v>2040</v>
      </c>
      <c r="BK29" s="39" t="n">
        <f aca="false">SUM(T114:T117)/AVERAGE(AG114:AG117)</f>
        <v>0.066246114944157</v>
      </c>
      <c r="BL29" s="39" t="n">
        <f aca="false">SUM(P114:P117)/AVERAGE(AG114:AG117)</f>
        <v>0.0125950050792745</v>
      </c>
      <c r="BM29" s="39" t="n">
        <f aca="false">SUM(D114:D117)/AVERAGE(AG114:AG117)</f>
        <v>0.0739740893625037</v>
      </c>
      <c r="BN29" s="39" t="n">
        <f aca="false">(SUM(H114:H117)+SUM(J114:J117))/AVERAGE(AG114:AG117)</f>
        <v>0.0165548447099032</v>
      </c>
      <c r="BO29" s="69" t="n">
        <f aca="false">AL29-BN29</f>
        <v>-0.0368778242075244</v>
      </c>
      <c r="BP29" s="31" t="n">
        <f aca="false">BM29+BN29</f>
        <v>0.0905289340724069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15672924.2489811</v>
      </c>
      <c r="S30" s="8"/>
      <c r="T30" s="6" t="n">
        <f aca="false">'Central SIPA income'!J25</f>
        <v>59926784.2649679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-4944157.89639745</v>
      </c>
      <c r="AA30" s="6"/>
      <c r="AB30" s="6" t="n">
        <f aca="false">T30-P30-D30</f>
        <v>-52995189.976133</v>
      </c>
      <c r="AC30" s="50"/>
      <c r="AD30" s="6" t="n">
        <v>17412113021.4212</v>
      </c>
      <c r="AE30" s="6" t="n">
        <v>665471.48418794</v>
      </c>
      <c r="AF30" s="6" t="n">
        <v>326.494679287868</v>
      </c>
      <c r="AG30" s="6" t="n">
        <f aca="false">AE30/$AE$6*$AD$6</f>
        <v>4855658150.41326</v>
      </c>
      <c r="AH30" s="61" t="n">
        <f aca="false">(AG30-AG29)/AG29</f>
        <v>-0.0212209667192739</v>
      </c>
      <c r="AI30" s="61"/>
      <c r="AJ30" s="61" t="n">
        <f aca="false">AB30/AG30</f>
        <v>-0.0109141105766728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-0.361965652015225</v>
      </c>
      <c r="AS30" s="64"/>
      <c r="AT30" s="5"/>
      <c r="AU30" s="61" t="n">
        <f aca="false">AVERAGE(AH30:AH33)</f>
        <v>0.000245472675791324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0.0147825533096043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91487854.0194997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18588084.5600778</v>
      </c>
      <c r="S31" s="67"/>
      <c r="T31" s="9" t="n">
        <f aca="false">'Central SIPA income'!J26</f>
        <v>71073152.3763459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-1874845.53413065</v>
      </c>
      <c r="AA31" s="9"/>
      <c r="AB31" s="9" t="n">
        <f aca="false">T31-P31-D31</f>
        <v>-41082843.5924039</v>
      </c>
      <c r="AC31" s="50"/>
      <c r="AD31" s="9" t="n">
        <v>20909685152.7339</v>
      </c>
      <c r="AE31" s="9" t="n">
        <v>750203.91624212</v>
      </c>
      <c r="AF31" s="9" t="n">
        <v>364.361405082009</v>
      </c>
      <c r="AG31" s="9" t="n">
        <f aca="false">AE31/$AE$6*$AD$6</f>
        <v>5473914129.94675</v>
      </c>
      <c r="AH31" s="39" t="n">
        <f aca="false">(AG31-AG30)/AG30</f>
        <v>0.127326916430652</v>
      </c>
      <c r="AI31" s="39"/>
      <c r="AJ31" s="39" t="n">
        <f aca="false">AB31/AG31</f>
        <v>-0.00750520425003517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370490926.793921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39" t="n">
        <f aca="false">(AW31-AW30)/AW30</f>
        <v>0.00305701556694148</v>
      </c>
      <c r="AZ31" s="38" t="n">
        <f aca="false">workers_and_wage_central!B19</f>
        <v>5961.57826280046</v>
      </c>
      <c r="BA31" s="39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39" t="n">
        <f aca="false">BD31/BD30-1</f>
        <v>-0.124333494715628</v>
      </c>
      <c r="BF31" s="7"/>
      <c r="BG31" s="7"/>
      <c r="BH31" s="7"/>
      <c r="BI31" s="39" t="n">
        <f aca="false">T38/AG38</f>
        <v>0.0134491677975219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93609562.2990226</v>
      </c>
      <c r="E32" s="9"/>
      <c r="F32" s="67" t="n">
        <f aca="false">'Central pensions'!I32</f>
        <v>17014646.0252996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708574.677330781</v>
      </c>
      <c r="O32" s="9"/>
      <c r="P32" s="9" t="n">
        <f aca="false">'Central pensions'!X32</f>
        <v>20387057.3964796</v>
      </c>
      <c r="Q32" s="67"/>
      <c r="R32" s="67" t="n">
        <f aca="false">'Central SIPA income'!G27</f>
        <v>15761144.4502286</v>
      </c>
      <c r="S32" s="67"/>
      <c r="T32" s="9" t="n">
        <f aca="false">'Central SIPA income'!J27</f>
        <v>60264101.8506324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-5030344.56680266</v>
      </c>
      <c r="AA32" s="9"/>
      <c r="AB32" s="9" t="n">
        <f aca="false">T32-P32-D32</f>
        <v>-53732517.8448698</v>
      </c>
      <c r="AC32" s="50"/>
      <c r="AD32" s="9" t="n">
        <v>22287255273.2248</v>
      </c>
      <c r="AE32" s="9" t="n">
        <v>683792.557917349</v>
      </c>
      <c r="AF32" s="9" t="n">
        <v>397.614228233701</v>
      </c>
      <c r="AG32" s="9" t="n">
        <f aca="false">AE32/$AE$6*$AD$6</f>
        <v>4989339116.60385</v>
      </c>
      <c r="AH32" s="39" t="n">
        <f aca="false">(AG32-AG31)/AG31</f>
        <v>-0.0885244090132655</v>
      </c>
      <c r="AI32" s="39"/>
      <c r="AJ32" s="39" t="n">
        <f aca="false">AB32/AG32</f>
        <v>-0.0107694659731697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373941271.437844</v>
      </c>
      <c r="AS32" s="7"/>
      <c r="AT32" s="7"/>
      <c r="AU32" s="9"/>
      <c r="AW32" s="71" t="n">
        <f aca="false">workers_and_wage_central!C20</f>
        <v>11551134</v>
      </c>
      <c r="AY32" s="39" t="n">
        <f aca="false">(AW32-AW31)/AW31</f>
        <v>0.00555201736587601</v>
      </c>
      <c r="AZ32" s="38" t="n">
        <f aca="false">workers_and_wage_central!B20</f>
        <v>5872.63427761974</v>
      </c>
      <c r="BA32" s="39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39" t="n">
        <f aca="false">BD32/BD31-1</f>
        <v>0.0437919550330512</v>
      </c>
      <c r="BF32" s="7"/>
      <c r="BG32" s="7"/>
      <c r="BH32" s="0" t="n">
        <v>1</v>
      </c>
      <c r="BI32" s="39" t="n">
        <f aca="false">T39/AG39</f>
        <v>0.0140720298413089</v>
      </c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92490945.8623862</v>
      </c>
      <c r="E33" s="9"/>
      <c r="F33" s="67" t="n">
        <f aca="false">'Central pensions'!I33</f>
        <v>16811324.2466265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3279911.86164061</v>
      </c>
      <c r="M33" s="67"/>
      <c r="N33" s="67" t="n">
        <f aca="false">'Central pensions'!L33</f>
        <v>701552.982684307</v>
      </c>
      <c r="O33" s="9"/>
      <c r="P33" s="9" t="n">
        <f aca="false">'Central pensions'!X33</f>
        <v>20879215.7612332</v>
      </c>
      <c r="Q33" s="67"/>
      <c r="R33" s="67" t="n">
        <f aca="false">'Central SIPA income'!G28</f>
        <v>17904829.3770449</v>
      </c>
      <c r="S33" s="67"/>
      <c r="T33" s="9" t="n">
        <f aca="false">'Central SIPA income'!J28</f>
        <v>68460666.9651313</v>
      </c>
      <c r="U33" s="9"/>
      <c r="V33" s="67" t="n">
        <f aca="false">'Central SIPA income'!F28</f>
        <v>109757.486777464</v>
      </c>
      <c r="W33" s="67"/>
      <c r="X33" s="67" t="n">
        <f aca="false">'Central SIPA income'!M28</f>
        <v>275679.162823492</v>
      </c>
      <c r="Y33" s="9"/>
      <c r="Z33" s="9" t="n">
        <f aca="false">R33+V33-N33-L33-F33</f>
        <v>-2778202.22712913</v>
      </c>
      <c r="AA33" s="9"/>
      <c r="AB33" s="9" t="n">
        <f aca="false">T33-P33-D33</f>
        <v>-44909494.6584881</v>
      </c>
      <c r="AC33" s="50"/>
      <c r="AD33" s="9" t="n">
        <v>25179945991.8152</v>
      </c>
      <c r="AE33" s="9" t="n">
        <v>672441.840786771</v>
      </c>
      <c r="AF33" s="39"/>
      <c r="AG33" s="9" t="n">
        <f aca="false">AE33/$AE$6*$AD$6</f>
        <v>4906517833.56213</v>
      </c>
      <c r="AH33" s="39" t="n">
        <f aca="false">(AG33-AG32)/AG32</f>
        <v>-0.0165996499949476</v>
      </c>
      <c r="AI33" s="39" t="n">
        <f aca="false">(AG33-AG29)/AG29</f>
        <v>-0.0109689287949877</v>
      </c>
      <c r="AJ33" s="39" t="n">
        <f aca="false">AB33/AG33</f>
        <v>-0.00915302790734665</v>
      </c>
      <c r="AK33" s="7" t="s">
        <v>103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11654899</v>
      </c>
      <c r="AY33" s="39" t="n">
        <f aca="false">(AW33-AW32)/AW32</f>
        <v>0.00898310070682238</v>
      </c>
      <c r="AZ33" s="38" t="n">
        <f aca="false">workers_and_wage_central!B21</f>
        <v>5678.46307194578</v>
      </c>
      <c r="BA33" s="39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39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39" t="n">
        <f aca="false">T40/AG40</f>
        <v>0.0134062245268196</v>
      </c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105891462.742855</v>
      </c>
      <c r="E34" s="6"/>
      <c r="F34" s="8" t="n">
        <f aca="false">'Central pensions'!I34</f>
        <v>19247026.8145853</v>
      </c>
      <c r="G34" s="6" t="n">
        <f aca="false">'Central pensions'!K34</f>
        <v>226619.266133881</v>
      </c>
      <c r="H34" s="6" t="n">
        <f aca="false">'Central pensions'!V34</f>
        <v>1246792.33877536</v>
      </c>
      <c r="I34" s="8" t="n">
        <f aca="false">'Central pensions'!M34</f>
        <v>7008.84328249117</v>
      </c>
      <c r="J34" s="6" t="n">
        <f aca="false">'Central pensions'!W34</f>
        <v>38560.5877971763</v>
      </c>
      <c r="K34" s="6"/>
      <c r="L34" s="8" t="n">
        <f aca="false">'Central pensions'!N34</f>
        <v>3826734.00499875</v>
      </c>
      <c r="M34" s="8"/>
      <c r="N34" s="8" t="n">
        <f aca="false">'Central pensions'!L34</f>
        <v>718459.068607293</v>
      </c>
      <c r="O34" s="6"/>
      <c r="P34" s="6" t="n">
        <f aca="false">'Central pensions'!X34</f>
        <v>23809690.7592482</v>
      </c>
      <c r="Q34" s="8"/>
      <c r="R34" s="8" t="n">
        <f aca="false">'Central SIPA income'!G29</f>
        <v>16272111.1303977</v>
      </c>
      <c r="S34" s="8"/>
      <c r="T34" s="6" t="n">
        <f aca="false">'Central SIPA income'!J29</f>
        <v>62217827.2386099</v>
      </c>
      <c r="U34" s="6"/>
      <c r="V34" s="8" t="n">
        <f aca="false">'Central SIPA income'!F29</f>
        <v>112455.819388001</v>
      </c>
      <c r="W34" s="8"/>
      <c r="X34" s="8" t="n">
        <f aca="false">'Central SIPA income'!M29</f>
        <v>282456.596390282</v>
      </c>
      <c r="Y34" s="6"/>
      <c r="Z34" s="6" t="n">
        <f aca="false">R34+V34-N34-L34-F34</f>
        <v>-7407652.93840563</v>
      </c>
      <c r="AA34" s="6"/>
      <c r="AB34" s="6" t="n">
        <f aca="false">T34-P34-D34</f>
        <v>-67483326.2634931</v>
      </c>
      <c r="AC34" s="50"/>
      <c r="AD34" s="6" t="n">
        <v>25352324788.3927</v>
      </c>
      <c r="AE34" s="6" t="n">
        <v>629398.332210602</v>
      </c>
      <c r="AF34" s="6"/>
      <c r="AG34" s="6" t="n">
        <f aca="false">AE34/$AE$6*$AD$6</f>
        <v>4592447932.43736</v>
      </c>
      <c r="AH34" s="61" t="n">
        <f aca="false">(AG34-AG33)/AG33</f>
        <v>-0.0640107529980693</v>
      </c>
      <c r="AI34" s="61"/>
      <c r="AJ34" s="61" t="n">
        <f aca="false">AB34/AG34</f>
        <v>-0.0146944129266758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-0.0160108723900861</v>
      </c>
      <c r="AV34" s="5"/>
      <c r="AW34" s="65" t="n">
        <f aca="false">workers_and_wage_central!C22</f>
        <v>11604031</v>
      </c>
      <c r="AX34" s="5"/>
      <c r="AY34" s="61" t="n">
        <f aca="false">(AW34-AW33)/AW33</f>
        <v>-0.00436451658654442</v>
      </c>
      <c r="AZ34" s="66" t="n">
        <f aca="false">workers_and_wage_central!B22</f>
        <v>5911.63495348748</v>
      </c>
      <c r="BA34" s="61" t="n">
        <f aca="false">(AZ34-AZ33)/AZ33</f>
        <v>0.0410624985295197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0.0157433417444786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97602515.2129987</v>
      </c>
      <c r="E35" s="9"/>
      <c r="F35" s="67" t="n">
        <f aca="false">'Central pensions'!I35</f>
        <v>17740412.4828969</v>
      </c>
      <c r="G35" s="9" t="n">
        <f aca="false">'Central pensions'!K35</f>
        <v>267833.552792198</v>
      </c>
      <c r="H35" s="9" t="n">
        <f aca="false">'Central pensions'!V35</f>
        <v>1473541.18378894</v>
      </c>
      <c r="I35" s="67" t="n">
        <f aca="false">'Central pensions'!M35</f>
        <v>8283.51194202673</v>
      </c>
      <c r="J35" s="9" t="n">
        <f aca="false">'Central pensions'!W35</f>
        <v>45573.4386738846</v>
      </c>
      <c r="K35" s="9"/>
      <c r="L35" s="67" t="n">
        <f aca="false">'Central pensions'!N35</f>
        <v>3289082.76343892</v>
      </c>
      <c r="M35" s="67"/>
      <c r="N35" s="67" t="n">
        <f aca="false">'Central pensions'!L35</f>
        <v>731619.825520877</v>
      </c>
      <c r="O35" s="9"/>
      <c r="P35" s="9" t="n">
        <f aca="false">'Central pensions'!X35</f>
        <v>21092222.5123953</v>
      </c>
      <c r="Q35" s="67"/>
      <c r="R35" s="67" t="n">
        <f aca="false">'Central SIPA income'!G30</f>
        <v>18047490.8785722</v>
      </c>
      <c r="S35" s="67"/>
      <c r="T35" s="9" t="n">
        <f aca="false">'Central SIPA income'!J30</f>
        <v>69006145.5809362</v>
      </c>
      <c r="U35" s="9"/>
      <c r="V35" s="67" t="n">
        <f aca="false">'Central SIPA income'!F30</f>
        <v>101693.000739106</v>
      </c>
      <c r="W35" s="67"/>
      <c r="X35" s="67" t="n">
        <f aca="false">'Central SIPA income'!M30</f>
        <v>255423.498950976</v>
      </c>
      <c r="Y35" s="9"/>
      <c r="Z35" s="9" t="n">
        <f aca="false">R35+V35-N35-L35-F35</f>
        <v>-3611931.19254537</v>
      </c>
      <c r="AA35" s="9"/>
      <c r="AB35" s="9" t="n">
        <f aca="false">T35-P35-D35</f>
        <v>-49688592.1444578</v>
      </c>
      <c r="AC35" s="50"/>
      <c r="AD35" s="9"/>
      <c r="AE35" s="75"/>
      <c r="AF35" s="39" t="n">
        <f aca="false">AVERAGE(AG34:AG37)/AVERAGE(AG30:AG33)-1</f>
        <v>-0.12371581755656</v>
      </c>
      <c r="AG35" s="9" t="n">
        <f aca="false">AG34*'Central macro hypothesis'!B17/'Central macro hypothesis'!B16</f>
        <v>4305412222.71334</v>
      </c>
      <c r="AH35" s="39" t="n">
        <f aca="false">(AG35-AG34)/AG34</f>
        <v>-0.0625016797025882</v>
      </c>
      <c r="AI35" s="39"/>
      <c r="AJ35" s="39" t="n">
        <f aca="false">AB35/AG35</f>
        <v>-0.0115409604409826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11089388</v>
      </c>
      <c r="AX35" s="7"/>
      <c r="AY35" s="39" t="n">
        <f aca="false">(AW35-AW34)/AW34</f>
        <v>-0.0443503641105406</v>
      </c>
      <c r="AZ35" s="38" t="n">
        <f aca="false">workers_and_wage_central!B23</f>
        <v>5817.08296723393</v>
      </c>
      <c r="BA35" s="39" t="n">
        <f aca="false">(AZ35-AZ34)/AZ34</f>
        <v>-0.0159942193652831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39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39" t="n">
        <f aca="false">T42/AG42</f>
        <v>0.0143328436491835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97279971.3555648</v>
      </c>
      <c r="E36" s="9"/>
      <c r="F36" s="67" t="n">
        <f aca="false">'Central pensions'!I36</f>
        <v>17681786.3187841</v>
      </c>
      <c r="G36" s="9" t="n">
        <f aca="false">'Central pensions'!K36</f>
        <v>280064.857910638</v>
      </c>
      <c r="H36" s="9" t="n">
        <f aca="false">'Central pensions'!V36</f>
        <v>1540834.21573215</v>
      </c>
      <c r="I36" s="67" t="n">
        <f aca="false">'Central pensions'!M36</f>
        <v>8661.79972919507</v>
      </c>
      <c r="J36" s="9" t="n">
        <f aca="false">'Central pensions'!W36</f>
        <v>47654.6664659433</v>
      </c>
      <c r="K36" s="9"/>
      <c r="L36" s="67" t="n">
        <f aca="false">'Central pensions'!N36</f>
        <v>3266731.07813203</v>
      </c>
      <c r="M36" s="67"/>
      <c r="N36" s="67" t="n">
        <f aca="false">'Central pensions'!L36</f>
        <v>731691.767865546</v>
      </c>
      <c r="O36" s="9"/>
      <c r="P36" s="9" t="n">
        <f aca="false">'Central pensions'!X36</f>
        <v>20976635.3166363</v>
      </c>
      <c r="Q36" s="67"/>
      <c r="R36" s="67" t="n">
        <f aca="false">'Central SIPA income'!G31</f>
        <v>15232533.484176</v>
      </c>
      <c r="S36" s="67"/>
      <c r="T36" s="9" t="n">
        <f aca="false">'Central SIPA income'!J31</f>
        <v>58242912.0063195</v>
      </c>
      <c r="U36" s="9"/>
      <c r="V36" s="67" t="n">
        <f aca="false">'Central SIPA income'!F31</f>
        <v>91840.1373584102</v>
      </c>
      <c r="W36" s="67"/>
      <c r="X36" s="67" t="n">
        <f aca="false">'Central SIPA income'!M31</f>
        <v>230675.946798005</v>
      </c>
      <c r="Y36" s="9"/>
      <c r="Z36" s="9" t="n">
        <f aca="false">R36+V36-N36-L36-F36</f>
        <v>-6355835.54324722</v>
      </c>
      <c r="AA36" s="9"/>
      <c r="AB36" s="9" t="n">
        <f aca="false">T36-P36-D36</f>
        <v>-60013694.6658817</v>
      </c>
      <c r="AC36" s="50"/>
      <c r="AD36" s="9"/>
      <c r="AE36" s="9"/>
      <c r="AF36" s="9"/>
      <c r="AG36" s="9" t="n">
        <f aca="false">AG35*'Central macro hypothesis'!B18/'Central macro hypothesis'!B17</f>
        <v>4254757137.80492</v>
      </c>
      <c r="AH36" s="39" t="n">
        <f aca="false">(AG36-AG35)/AG35</f>
        <v>-0.0117654436528046</v>
      </c>
      <c r="AI36" s="39"/>
      <c r="AJ36" s="39" t="n">
        <f aca="false">AB36/AG36</f>
        <v>-0.0141050811414453</v>
      </c>
      <c r="AK36" s="7"/>
      <c r="AL36" s="39"/>
      <c r="AM36" s="39"/>
      <c r="AN36" s="39"/>
      <c r="AO36" s="39"/>
      <c r="AP36" s="39"/>
      <c r="AQ36" s="39"/>
      <c r="AR36" s="39"/>
      <c r="AS36" s="39"/>
      <c r="AT36" s="39"/>
      <c r="AU36" s="9"/>
      <c r="AW36" s="71" t="n">
        <f aca="false">workers_and_wage_central!C24</f>
        <v>11690442</v>
      </c>
      <c r="AY36" s="39" t="n">
        <f aca="false">(AW36-AW35)/AW35</f>
        <v>0.0542008269527588</v>
      </c>
      <c r="AZ36" s="38" t="n">
        <f aca="false">workers_and_wage_central!B24</f>
        <v>5404.22463448361</v>
      </c>
      <c r="BA36" s="39" t="n">
        <f aca="false">(AZ36-AZ35)/AZ35</f>
        <v>-0.070973430338855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39" t="n">
        <f aca="false">BD36/BD35-1</f>
        <v>0.0113662400171888</v>
      </c>
      <c r="BF36" s="7"/>
      <c r="BG36" s="7"/>
      <c r="BH36" s="0" t="n">
        <f aca="false">BH35+1</f>
        <v>5</v>
      </c>
      <c r="BI36" s="39" t="n">
        <f aca="false">T43/AG43</f>
        <v>0.0145120437691217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97400333.4463655</v>
      </c>
      <c r="E37" s="9"/>
      <c r="F37" s="67" t="n">
        <f aca="false">'Central pensions'!I37</f>
        <v>17703663.5535403</v>
      </c>
      <c r="G37" s="9" t="n">
        <f aca="false">'Central pensions'!K37</f>
        <v>309345.260237868</v>
      </c>
      <c r="H37" s="9" t="n">
        <f aca="false">'Central pensions'!V37</f>
        <v>1701926.35022121</v>
      </c>
      <c r="I37" s="67" t="n">
        <f aca="false">'Central pensions'!M37</f>
        <v>9567.3791826145</v>
      </c>
      <c r="J37" s="9" t="n">
        <f aca="false">'Central pensions'!W37</f>
        <v>52636.8974295221</v>
      </c>
      <c r="K37" s="9"/>
      <c r="L37" s="67" t="n">
        <f aca="false">'Central pensions'!N37</f>
        <v>3303222.26292496</v>
      </c>
      <c r="M37" s="67"/>
      <c r="N37" s="67" t="n">
        <f aca="false">'Central pensions'!L37</f>
        <v>734066.264776193</v>
      </c>
      <c r="O37" s="9"/>
      <c r="P37" s="9" t="n">
        <f aca="false">'Central pensions'!X37</f>
        <v>21179052.0294112</v>
      </c>
      <c r="Q37" s="67"/>
      <c r="R37" s="67" t="n">
        <f aca="false">'Central SIPA income'!G32</f>
        <v>17670642.4973022</v>
      </c>
      <c r="S37" s="67"/>
      <c r="T37" s="9" t="n">
        <f aca="false">'Central SIPA income'!J32</f>
        <v>67565233.1330603</v>
      </c>
      <c r="U37" s="9"/>
      <c r="V37" s="67" t="n">
        <f aca="false">'Central SIPA income'!F32</f>
        <v>95989.1948081142</v>
      </c>
      <c r="W37" s="67"/>
      <c r="X37" s="67" t="n">
        <f aca="false">'Central SIPA income'!M32</f>
        <v>241097.182905206</v>
      </c>
      <c r="Y37" s="9"/>
      <c r="Z37" s="9" t="n">
        <f aca="false">R37+V37-N37-L37-F37</f>
        <v>-3974320.38913111</v>
      </c>
      <c r="AA37" s="9"/>
      <c r="AB37" s="9" t="n">
        <f aca="false">T37-P37-D37</f>
        <v>-51014152.3427164</v>
      </c>
      <c r="AC37" s="50"/>
      <c r="AD37" s="9"/>
      <c r="AE37" s="9"/>
      <c r="AF37" s="9"/>
      <c r="AG37" s="9" t="n">
        <f aca="false">AG36*'Central macro hypothesis'!B19/'Central macro hypothesis'!B18</f>
        <v>4570606424.8835</v>
      </c>
      <c r="AH37" s="39" t="n">
        <f aca="false">(AG37-AG36)/AG36</f>
        <v>0.0742343867931177</v>
      </c>
      <c r="AI37" s="39" t="n">
        <f aca="false">(AG37-AG33)/AG33</f>
        <v>-0.0684622822281176</v>
      </c>
      <c r="AJ37" s="39" t="n">
        <f aca="false">AB37/AG37</f>
        <v>-0.0111613531335761</v>
      </c>
      <c r="AK37" s="73"/>
      <c r="AW37" s="71" t="n">
        <f aca="false">workers_and_wage_central!C25</f>
        <v>11758619</v>
      </c>
      <c r="AY37" s="39" t="n">
        <f aca="false">(AW37-AW36)/AW36</f>
        <v>0.00583185819663619</v>
      </c>
      <c r="AZ37" s="38" t="n">
        <f aca="false">workers_and_wage_central!B25</f>
        <v>5371.91518374991</v>
      </c>
      <c r="BA37" s="39" t="n">
        <f aca="false">(AZ37-AZ36)/AZ36</f>
        <v>-0.00597855435681453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39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39" t="n">
        <f aca="false">T44/AG44</f>
        <v>0.0136755639025229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98036969.7654328</v>
      </c>
      <c r="E38" s="6"/>
      <c r="F38" s="8" t="n">
        <f aca="false">'Central pensions'!I38</f>
        <v>17819379.7405381</v>
      </c>
      <c r="G38" s="6" t="n">
        <f aca="false">'Central pensions'!K38</f>
        <v>335955.076225948</v>
      </c>
      <c r="H38" s="6" t="n">
        <f aca="false">'Central pensions'!V38</f>
        <v>1848325.70662262</v>
      </c>
      <c r="I38" s="8" t="n">
        <f aca="false">'Central pensions'!M38</f>
        <v>10390.3631822459</v>
      </c>
      <c r="J38" s="6" t="n">
        <f aca="false">'Central pensions'!W38</f>
        <v>57164.7125759577</v>
      </c>
      <c r="K38" s="6"/>
      <c r="L38" s="8" t="n">
        <f aca="false">'Central pensions'!N38</f>
        <v>3849514.6141059</v>
      </c>
      <c r="M38" s="8"/>
      <c r="N38" s="8" t="n">
        <f aca="false">'Central pensions'!L38</f>
        <v>742558.618968647</v>
      </c>
      <c r="O38" s="6"/>
      <c r="P38" s="6" t="n">
        <f aca="false">'Central pensions'!X38</f>
        <v>24060488.0637709</v>
      </c>
      <c r="Q38" s="8"/>
      <c r="R38" s="8" t="n">
        <f aca="false">'Central SIPA income'!G33</f>
        <v>16003248.6083537</v>
      </c>
      <c r="S38" s="8"/>
      <c r="T38" s="6" t="n">
        <f aca="false">'Central SIPA income'!J33</f>
        <v>61189808.0828026</v>
      </c>
      <c r="U38" s="6"/>
      <c r="V38" s="8" t="n">
        <f aca="false">'Central SIPA income'!F33</f>
        <v>100799.784342294</v>
      </c>
      <c r="W38" s="8"/>
      <c r="X38" s="8" t="n">
        <f aca="false">'Central SIPA income'!M33</f>
        <v>253179.996883619</v>
      </c>
      <c r="Y38" s="6"/>
      <c r="Z38" s="6" t="n">
        <f aca="false">R38+V38-N38-L38-F38</f>
        <v>-6307404.5809167</v>
      </c>
      <c r="AA38" s="6"/>
      <c r="AB38" s="6" t="n">
        <f aca="false">T38-P38-D38</f>
        <v>-60907649.7464011</v>
      </c>
      <c r="AC38" s="50"/>
      <c r="AD38" s="6"/>
      <c r="AE38" s="6"/>
      <c r="AF38" s="6"/>
      <c r="AG38" s="6" t="n">
        <f aca="false">AG37*'Central macro hypothesis'!B20/'Central macro hypothesis'!B19</f>
        <v>4549709618.02388</v>
      </c>
      <c r="AH38" s="61" t="n">
        <f aca="false">(AG38-AG37)/AG37</f>
        <v>-0.00457199874963187</v>
      </c>
      <c r="AI38" s="61"/>
      <c r="AJ38" s="61" t="n">
        <f aca="false">AB38/AG38</f>
        <v>-0.0133871510184107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0.0219859528261977</v>
      </c>
      <c r="AV38" s="5"/>
      <c r="AW38" s="65" t="n">
        <f aca="false">workers_and_wage_central!C26</f>
        <v>11780671</v>
      </c>
      <c r="AX38" s="5"/>
      <c r="AY38" s="61" t="n">
        <f aca="false">(AW38-AW37)/AW37</f>
        <v>0.00187539029880975</v>
      </c>
      <c r="AZ38" s="66" t="n">
        <f aca="false">workers_and_wage_central!B26</f>
        <v>5546.1032476285</v>
      </c>
      <c r="BA38" s="61" t="n">
        <f aca="false">(AZ38-AZ37)/AZ37</f>
        <v>0.0324256913820059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0.0158131298481093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101260303.946755</v>
      </c>
      <c r="E39" s="9"/>
      <c r="F39" s="67" t="n">
        <f aca="false">'Central pensions'!I39</f>
        <v>18405258.8833254</v>
      </c>
      <c r="G39" s="9" t="n">
        <f aca="false">'Central pensions'!K39</f>
        <v>362770.308343721</v>
      </c>
      <c r="H39" s="9" t="n">
        <f aca="false">'Central pensions'!V39</f>
        <v>1995855.20196205</v>
      </c>
      <c r="I39" s="67" t="n">
        <f aca="false">'Central pensions'!M39</f>
        <v>11219.7002580533</v>
      </c>
      <c r="J39" s="9" t="n">
        <f aca="false">'Central pensions'!W39</f>
        <v>61727.4804730532</v>
      </c>
      <c r="K39" s="9"/>
      <c r="L39" s="67" t="n">
        <f aca="false">'Central pensions'!N39</f>
        <v>3324376.48978276</v>
      </c>
      <c r="M39" s="67"/>
      <c r="N39" s="67" t="n">
        <f aca="false">'Central pensions'!L39</f>
        <v>768397.922339279</v>
      </c>
      <c r="O39" s="9"/>
      <c r="P39" s="9" t="n">
        <f aca="false">'Central pensions'!X39</f>
        <v>21477704.0635747</v>
      </c>
      <c r="Q39" s="67"/>
      <c r="R39" s="67" t="n">
        <f aca="false">'Central SIPA income'!G34</f>
        <v>19360796.7239055</v>
      </c>
      <c r="S39" s="67"/>
      <c r="T39" s="9" t="n">
        <f aca="false">'Central SIPA income'!J34</f>
        <v>74027684.3070181</v>
      </c>
      <c r="U39" s="9"/>
      <c r="V39" s="67" t="n">
        <f aca="false">'Central SIPA income'!F34</f>
        <v>100181.368231843</v>
      </c>
      <c r="W39" s="67"/>
      <c r="X39" s="67" t="n">
        <f aca="false">'Central SIPA income'!M34</f>
        <v>251626.713908478</v>
      </c>
      <c r="Y39" s="9"/>
      <c r="Z39" s="9" t="n">
        <f aca="false">R39+V39-N39-L39-F39</f>
        <v>-3037055.20331012</v>
      </c>
      <c r="AA39" s="9"/>
      <c r="AB39" s="9" t="n">
        <f aca="false">T39-P39-D39</f>
        <v>-48710323.7033117</v>
      </c>
      <c r="AC39" s="50"/>
      <c r="AD39" s="9"/>
      <c r="AE39" s="9"/>
      <c r="AF39" s="9"/>
      <c r="AG39" s="9" t="n">
        <f aca="false">AG38*'Central macro hypothesis'!B21/'Central macro hypothesis'!B20</f>
        <v>5260625875.71462</v>
      </c>
      <c r="AH39" s="39" t="n">
        <f aca="false">(AG39-AG38)/AG38</f>
        <v>0.156255303607602</v>
      </c>
      <c r="AI39" s="39"/>
      <c r="AJ39" s="39" t="n">
        <f aca="false">AB39/AG39</f>
        <v>-0.00925941605697148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11814043</v>
      </c>
      <c r="AX39" s="7"/>
      <c r="AY39" s="39" t="n">
        <f aca="false">(AW39-AW38)/AW38</f>
        <v>0.0028327758240596</v>
      </c>
      <c r="AZ39" s="38" t="n">
        <f aca="false">workers_and_wage_central!B27</f>
        <v>5733.70351079832</v>
      </c>
      <c r="BA39" s="39" t="n">
        <f aca="false">(AZ39-AZ38)/AZ38</f>
        <v>0.0338255987661314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39" t="n">
        <f aca="false">BD39/BD38-1</f>
        <v>0.0186267824932955</v>
      </c>
      <c r="BF39" s="7"/>
      <c r="BG39" s="7"/>
      <c r="BH39" s="7" t="n">
        <f aca="false">BH38+1</f>
        <v>8</v>
      </c>
      <c r="BI39" s="39" t="n">
        <f aca="false">T46/AG46</f>
        <v>0.0144398973628392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104095009.20379</v>
      </c>
      <c r="E40" s="9"/>
      <c r="F40" s="67" t="n">
        <f aca="false">'Central pensions'!I40</f>
        <v>18920500.1188355</v>
      </c>
      <c r="G40" s="9" t="n">
        <f aca="false">'Central pensions'!K40</f>
        <v>390891.05544774</v>
      </c>
      <c r="H40" s="9" t="n">
        <f aca="false">'Central pensions'!V40</f>
        <v>2150567.25556661</v>
      </c>
      <c r="I40" s="67" t="n">
        <f aca="false">'Central pensions'!M40</f>
        <v>12089.4140860125</v>
      </c>
      <c r="J40" s="9" t="n">
        <f aca="false">'Central pensions'!W40</f>
        <v>66512.3893474205</v>
      </c>
      <c r="K40" s="9"/>
      <c r="L40" s="67" t="n">
        <f aca="false">'Central pensions'!N40</f>
        <v>3387186.96774854</v>
      </c>
      <c r="M40" s="67"/>
      <c r="N40" s="67" t="n">
        <f aca="false">'Central pensions'!L40</f>
        <v>791271.159977362</v>
      </c>
      <c r="O40" s="9"/>
      <c r="P40" s="9" t="n">
        <f aca="false">'Central pensions'!X40</f>
        <v>21929469.7371162</v>
      </c>
      <c r="Q40" s="67"/>
      <c r="R40" s="67" t="n">
        <f aca="false">'Central SIPA income'!G35</f>
        <v>17217536.7720226</v>
      </c>
      <c r="S40" s="67"/>
      <c r="T40" s="9" t="n">
        <f aca="false">'Central SIPA income'!J35</f>
        <v>65832744.1210101</v>
      </c>
      <c r="U40" s="9"/>
      <c r="V40" s="67" t="n">
        <f aca="false">'Central SIPA income'!F35</f>
        <v>103453.70772509</v>
      </c>
      <c r="W40" s="67"/>
      <c r="X40" s="67" t="n">
        <f aca="false">'Central SIPA income'!M35</f>
        <v>259845.88727386</v>
      </c>
      <c r="Y40" s="9"/>
      <c r="Z40" s="9" t="n">
        <f aca="false">R40+V40-N40-L40-F40</f>
        <v>-5777967.76681377</v>
      </c>
      <c r="AA40" s="9"/>
      <c r="AB40" s="9" t="n">
        <f aca="false">T40-P40-D40</f>
        <v>-60191734.8198962</v>
      </c>
      <c r="AC40" s="50"/>
      <c r="AD40" s="9"/>
      <c r="AE40" s="9"/>
      <c r="AF40" s="9"/>
      <c r="AG40" s="9" t="n">
        <f aca="false">AG39*'Central macro hypothesis'!B22/'Central macro hypothesis'!B21</f>
        <v>4910610290.71305</v>
      </c>
      <c r="AH40" s="39" t="n">
        <f aca="false">(AG40-AG39)/AG39</f>
        <v>-0.0665349700341546</v>
      </c>
      <c r="AI40" s="39"/>
      <c r="AJ40" s="39" t="n">
        <f aca="false">AB40/AG40</f>
        <v>-0.0122574855784689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11852765</v>
      </c>
      <c r="AY40" s="39" t="n">
        <f aca="false">(AW40-AW39)/AW39</f>
        <v>0.00327762477248475</v>
      </c>
      <c r="AZ40" s="38" t="n">
        <f aca="false">workers_and_wage_central!B28</f>
        <v>5832.12883985369</v>
      </c>
      <c r="BA40" s="39" t="n">
        <f aca="false">(AZ40-AZ39)/AZ39</f>
        <v>0.0171661002125425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39" t="n">
        <f aca="false">BD40/BD39-1</f>
        <v>0.018286169982398</v>
      </c>
      <c r="BF40" s="7"/>
      <c r="BG40" s="7"/>
      <c r="BH40" s="0" t="n">
        <f aca="false">BH39+1</f>
        <v>9</v>
      </c>
      <c r="BI40" s="39" t="n">
        <f aca="false">T47/AG47</f>
        <v>0.0145465509383831</v>
      </c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107002622.874615</v>
      </c>
      <c r="E41" s="9"/>
      <c r="F41" s="67" t="n">
        <f aca="false">'Central pensions'!I41</f>
        <v>19448993.3215852</v>
      </c>
      <c r="G41" s="9" t="n">
        <f aca="false">'Central pensions'!K41</f>
        <v>432923.453002439</v>
      </c>
      <c r="H41" s="9" t="n">
        <f aca="false">'Central pensions'!V41</f>
        <v>2381817.10535033</v>
      </c>
      <c r="I41" s="67" t="n">
        <f aca="false">'Central pensions'!M41</f>
        <v>13389.3851444054</v>
      </c>
      <c r="J41" s="9" t="n">
        <f aca="false">'Central pensions'!W41</f>
        <v>73664.4465572273</v>
      </c>
      <c r="K41" s="9"/>
      <c r="L41" s="67" t="n">
        <f aca="false">'Central pensions'!N41</f>
        <v>3473895.1800294</v>
      </c>
      <c r="M41" s="67"/>
      <c r="N41" s="67" t="n">
        <f aca="false">'Central pensions'!L41</f>
        <v>815579.902372748</v>
      </c>
      <c r="O41" s="9"/>
      <c r="P41" s="9" t="n">
        <f aca="false">'Central pensions'!X41</f>
        <v>22513138.5912559</v>
      </c>
      <c r="Q41" s="67"/>
      <c r="R41" s="67" t="n">
        <f aca="false">'Central SIPA income'!G36</f>
        <v>20275604.8943732</v>
      </c>
      <c r="S41" s="67"/>
      <c r="T41" s="9" t="n">
        <f aca="false">'Central SIPA income'!J36</f>
        <v>77525532.6347808</v>
      </c>
      <c r="U41" s="9"/>
      <c r="V41" s="67" t="n">
        <f aca="false">'Central SIPA income'!F36</f>
        <v>103698.531738176</v>
      </c>
      <c r="W41" s="67"/>
      <c r="X41" s="67" t="n">
        <f aca="false">'Central SIPA income'!M36</f>
        <v>260460.81461001</v>
      </c>
      <c r="Y41" s="9"/>
      <c r="Z41" s="9" t="n">
        <f aca="false">R41+V41-N41-L41-F41</f>
        <v>-3359164.97787594</v>
      </c>
      <c r="AA41" s="9"/>
      <c r="AB41" s="9" t="n">
        <f aca="false">T41-P41-D41</f>
        <v>-51990228.8310901</v>
      </c>
      <c r="AC41" s="50"/>
      <c r="AD41" s="9"/>
      <c r="AE41" s="9"/>
      <c r="AF41" s="9"/>
      <c r="AG41" s="9" t="n">
        <f aca="false">AG40*'Central macro hypothesis'!B23/'Central macro hypothesis'!B22</f>
        <v>4924337786.28798</v>
      </c>
      <c r="AH41" s="39" t="n">
        <f aca="false">(AG41-AG40)/AG40</f>
        <v>0.00279547648097508</v>
      </c>
      <c r="AI41" s="39" t="n">
        <f aca="false">(AG41-AG37)/AG37</f>
        <v>0.0773926539547735</v>
      </c>
      <c r="AJ41" s="39" t="n">
        <f aca="false">AB41/AG41</f>
        <v>-0.0105578112402969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11859832</v>
      </c>
      <c r="AY41" s="39" t="n">
        <f aca="false">(AW41-AW40)/AW40</f>
        <v>0.000596232187173204</v>
      </c>
      <c r="AZ41" s="38" t="n">
        <f aca="false">workers_and_wage_central!B29</f>
        <v>5940.28694957882</v>
      </c>
      <c r="BA41" s="39" t="n">
        <f aca="false">(AZ41-AZ40)/AZ40</f>
        <v>0.0185452195407676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39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39" t="n">
        <f aca="false">T48/AG48</f>
        <v>0.0139426302455705</v>
      </c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108723407.693427</v>
      </c>
      <c r="E42" s="6"/>
      <c r="F42" s="8" t="n">
        <f aca="false">'Central pensions'!I42</f>
        <v>19761766.3317214</v>
      </c>
      <c r="G42" s="6" t="n">
        <f aca="false">'Central pensions'!K42</f>
        <v>449324.394686758</v>
      </c>
      <c r="H42" s="6" t="n">
        <f aca="false">'Central pensions'!V42</f>
        <v>2472050.24743734</v>
      </c>
      <c r="I42" s="8" t="n">
        <f aca="false">'Central pensions'!M42</f>
        <v>13896.6307635079</v>
      </c>
      <c r="J42" s="6" t="n">
        <f aca="false">'Central pensions'!W42</f>
        <v>76455.1622918757</v>
      </c>
      <c r="K42" s="6"/>
      <c r="L42" s="8" t="n">
        <f aca="false">'Central pensions'!N42</f>
        <v>4259014.49864197</v>
      </c>
      <c r="M42" s="8"/>
      <c r="N42" s="8" t="n">
        <f aca="false">'Central pensions'!L42</f>
        <v>830618.753778007</v>
      </c>
      <c r="O42" s="6"/>
      <c r="P42" s="6" t="n">
        <f aca="false">'Central pensions'!X42</f>
        <v>26669865.79109</v>
      </c>
      <c r="Q42" s="8"/>
      <c r="R42" s="8" t="n">
        <f aca="false">'Central SIPA income'!G37</f>
        <v>18031215.4850922</v>
      </c>
      <c r="S42" s="8"/>
      <c r="T42" s="6" t="n">
        <f aca="false">'Central SIPA income'!J37</f>
        <v>68943915.2033491</v>
      </c>
      <c r="U42" s="6"/>
      <c r="V42" s="8" t="n">
        <f aca="false">'Central SIPA income'!F37</f>
        <v>107066.312168175</v>
      </c>
      <c r="W42" s="8"/>
      <c r="X42" s="8" t="n">
        <f aca="false">'Central SIPA income'!M37</f>
        <v>268919.708092127</v>
      </c>
      <c r="Y42" s="6"/>
      <c r="Z42" s="6" t="n">
        <f aca="false">R42+V42-N42-L42-F42</f>
        <v>-6713117.78688107</v>
      </c>
      <c r="AA42" s="6"/>
      <c r="AB42" s="6" t="n">
        <f aca="false">T42-P42-D42</f>
        <v>-66449358.2811682</v>
      </c>
      <c r="AC42" s="50"/>
      <c r="AD42" s="6"/>
      <c r="AE42" s="6"/>
      <c r="AF42" s="6"/>
      <c r="AG42" s="6" t="n">
        <f aca="false">AG41*'Central macro hypothesis'!B24/'Central macro hypothesis'!B23</f>
        <v>4810204931.47405</v>
      </c>
      <c r="AH42" s="61" t="n">
        <f aca="false">(AG42-AG41)/AG41</f>
        <v>-0.0231773001299253</v>
      </c>
      <c r="AI42" s="61"/>
      <c r="AJ42" s="61" t="n">
        <f aca="false">AB42/AG42</f>
        <v>-0.0138142468414137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0.0144435160229878</v>
      </c>
      <c r="AV42" s="5"/>
      <c r="AW42" s="65" t="n">
        <f aca="false">workers_and_wage_central!C30</f>
        <v>11939827</v>
      </c>
      <c r="AX42" s="5"/>
      <c r="AY42" s="61" t="n">
        <f aca="false">(AW42-AW41)/AW41</f>
        <v>0.00674503652328296</v>
      </c>
      <c r="AZ42" s="66" t="n">
        <f aca="false">workers_and_wage_central!B30</f>
        <v>6004.21034527</v>
      </c>
      <c r="BA42" s="61" t="n">
        <f aca="false">(AZ42-AZ41)/AZ41</f>
        <v>0.010760994583892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0.0162014396277762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110176407.124775</v>
      </c>
      <c r="E43" s="9"/>
      <c r="F43" s="67" t="n">
        <f aca="false">'Central pensions'!I43</f>
        <v>20025866.1778502</v>
      </c>
      <c r="G43" s="9" t="n">
        <f aca="false">'Central pensions'!K43</f>
        <v>487717.805064668</v>
      </c>
      <c r="H43" s="9" t="n">
        <f aca="false">'Central pensions'!V43</f>
        <v>2683279.46344917</v>
      </c>
      <c r="I43" s="67" t="n">
        <f aca="false">'Central pensions'!M43</f>
        <v>15084.0558267423</v>
      </c>
      <c r="J43" s="9" t="n">
        <f aca="false">'Central pensions'!W43</f>
        <v>82988.0246427576</v>
      </c>
      <c r="K43" s="9"/>
      <c r="L43" s="67" t="n">
        <f aca="false">'Central pensions'!N43</f>
        <v>3585156.40333748</v>
      </c>
      <c r="M43" s="67"/>
      <c r="N43" s="67" t="n">
        <f aca="false">'Central pensions'!L43</f>
        <v>843841.420776784</v>
      </c>
      <c r="O43" s="9"/>
      <c r="P43" s="9" t="n">
        <f aca="false">'Central pensions'!X43</f>
        <v>23245960.1436782</v>
      </c>
      <c r="Q43" s="67"/>
      <c r="R43" s="67" t="n">
        <f aca="false">'Central SIPA income'!G38</f>
        <v>21068663.1138364</v>
      </c>
      <c r="S43" s="67"/>
      <c r="T43" s="9" t="n">
        <f aca="false">'Central SIPA income'!J38</f>
        <v>80557859.4726024</v>
      </c>
      <c r="U43" s="9"/>
      <c r="V43" s="67" t="n">
        <f aca="false">'Central SIPA income'!F38</f>
        <v>105922.687039595</v>
      </c>
      <c r="W43" s="67"/>
      <c r="X43" s="67" t="n">
        <f aca="false">'Central SIPA income'!M38</f>
        <v>266047.251485408</v>
      </c>
      <c r="Y43" s="9"/>
      <c r="Z43" s="9" t="n">
        <f aca="false">R43+V43-N43-L43-F43</f>
        <v>-3280278.20108839</v>
      </c>
      <c r="AA43" s="9"/>
      <c r="AB43" s="9" t="n">
        <f aca="false">T43-P43-D43</f>
        <v>-52864507.795851</v>
      </c>
      <c r="AC43" s="50"/>
      <c r="AD43" s="9"/>
      <c r="AE43" s="9"/>
      <c r="AF43" s="9"/>
      <c r="AG43" s="9" t="n">
        <f aca="false">AG42*'Central macro hypothesis'!B25/'Central macro hypothesis'!B24</f>
        <v>5551103673.21321</v>
      </c>
      <c r="AH43" s="39" t="n">
        <f aca="false">(AG43-AG42)/AG42</f>
        <v>0.154026440098492</v>
      </c>
      <c r="AI43" s="39"/>
      <c r="AJ43" s="39" t="n">
        <f aca="false">AB43/AG43</f>
        <v>-0.0095232427473744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11984023</v>
      </c>
      <c r="AX43" s="7"/>
      <c r="AY43" s="39" t="n">
        <f aca="false">(AW43-AW42)/AW42</f>
        <v>0.00370156117002365</v>
      </c>
      <c r="AZ43" s="38" t="n">
        <f aca="false">workers_and_wage_central!B31</f>
        <v>6049.96894276056</v>
      </c>
      <c r="BA43" s="39" t="n">
        <f aca="false">(AZ43-AZ42)/AZ42</f>
        <v>0.00762108501521892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39" t="n">
        <f aca="false">BD43/BD42-1</f>
        <v>0.00220027280254054</v>
      </c>
      <c r="BF43" s="7"/>
      <c r="BG43" s="7"/>
      <c r="BH43" s="7" t="n">
        <f aca="false">BH42+1</f>
        <v>12</v>
      </c>
      <c r="BI43" s="39" t="n">
        <f aca="false">T50/AG50</f>
        <v>0.0147758169134668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111558842.908034</v>
      </c>
      <c r="E44" s="9"/>
      <c r="F44" s="67" t="n">
        <f aca="false">'Central pensions'!I44</f>
        <v>20277140.2456608</v>
      </c>
      <c r="G44" s="9" t="n">
        <f aca="false">'Central pensions'!K44</f>
        <v>520515.753943876</v>
      </c>
      <c r="H44" s="9" t="n">
        <f aca="false">'Central pensions'!V44</f>
        <v>2863724.10122319</v>
      </c>
      <c r="I44" s="67" t="n">
        <f aca="false">'Central pensions'!M44</f>
        <v>16098.4253797075</v>
      </c>
      <c r="J44" s="9" t="n">
        <f aca="false">'Central pensions'!W44</f>
        <v>88568.7866357686</v>
      </c>
      <c r="K44" s="9"/>
      <c r="L44" s="67" t="n">
        <f aca="false">'Central pensions'!N44</f>
        <v>3551748.76044063</v>
      </c>
      <c r="M44" s="67"/>
      <c r="N44" s="67" t="n">
        <f aca="false">'Central pensions'!L44</f>
        <v>855772.285393134</v>
      </c>
      <c r="O44" s="9"/>
      <c r="P44" s="9" t="n">
        <f aca="false">'Central pensions'!X44</f>
        <v>23138247.8228182</v>
      </c>
      <c r="Q44" s="67"/>
      <c r="R44" s="67" t="n">
        <f aca="false">'Central SIPA income'!G39</f>
        <v>18400896.4780361</v>
      </c>
      <c r="S44" s="67"/>
      <c r="T44" s="9" t="n">
        <f aca="false">'Central SIPA income'!J39</f>
        <v>70357422.5207503</v>
      </c>
      <c r="U44" s="9"/>
      <c r="V44" s="67" t="n">
        <f aca="false">'Central SIPA income'!F39</f>
        <v>111640.281347097</v>
      </c>
      <c r="W44" s="67"/>
      <c r="X44" s="67" t="n">
        <f aca="false">'Central SIPA income'!M39</f>
        <v>280408.199957673</v>
      </c>
      <c r="Y44" s="9"/>
      <c r="Z44" s="9" t="n">
        <f aca="false">R44+V44-N44-L44-F44</f>
        <v>-6172124.53211142</v>
      </c>
      <c r="AA44" s="9"/>
      <c r="AB44" s="9" t="n">
        <f aca="false">T44-P44-D44</f>
        <v>-64339668.2101018</v>
      </c>
      <c r="AC44" s="50"/>
      <c r="AD44" s="9"/>
      <c r="AE44" s="9"/>
      <c r="AF44" s="9"/>
      <c r="AG44" s="9" t="n">
        <f aca="false">AG43*'Central macro hypothesis'!B26/'Central macro hypothesis'!B25</f>
        <v>5144754762.74662</v>
      </c>
      <c r="AH44" s="39" t="n">
        <f aca="false">(AG44-AG43)/AG43</f>
        <v>-0.0732014630581334</v>
      </c>
      <c r="AI44" s="39"/>
      <c r="AJ44" s="39" t="n">
        <f aca="false">AB44/AG44</f>
        <v>-0.0125058766019302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12019686</v>
      </c>
      <c r="AY44" s="39" t="n">
        <f aca="false">(AW44-AW43)/AW43</f>
        <v>0.0029758788013007</v>
      </c>
      <c r="AZ44" s="38" t="n">
        <f aca="false">workers_and_wage_central!B32</f>
        <v>6070.61471148676</v>
      </c>
      <c r="BA44" s="39" t="n">
        <f aca="false">(AZ44-AZ43)/AZ43</f>
        <v>0.00341254127443089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39" t="n">
        <f aca="false">BD44/BD43-1</f>
        <v>0.00219544223071089</v>
      </c>
      <c r="BF44" s="7"/>
      <c r="BG44" s="7"/>
      <c r="BH44" s="0" t="n">
        <f aca="false">BH43+1</f>
        <v>13</v>
      </c>
      <c r="BI44" s="39" t="n">
        <f aca="false">T51/AG51</f>
        <v>0.0149133840523222</v>
      </c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112864926.229936</v>
      </c>
      <c r="E45" s="9"/>
      <c r="F45" s="67" t="n">
        <f aca="false">'Central pensions'!I45</f>
        <v>20514536.3498187</v>
      </c>
      <c r="G45" s="9" t="n">
        <f aca="false">'Central pensions'!K45</f>
        <v>541169.426692793</v>
      </c>
      <c r="H45" s="9" t="n">
        <f aca="false">'Central pensions'!V45</f>
        <v>2977354.51486909</v>
      </c>
      <c r="I45" s="67" t="n">
        <f aca="false">'Central pensions'!M45</f>
        <v>16737.1987636946</v>
      </c>
      <c r="J45" s="9" t="n">
        <f aca="false">'Central pensions'!W45</f>
        <v>92083.1293258481</v>
      </c>
      <c r="K45" s="9"/>
      <c r="L45" s="67" t="n">
        <f aca="false">'Central pensions'!N45</f>
        <v>3556286.84814591</v>
      </c>
      <c r="M45" s="67"/>
      <c r="N45" s="67" t="n">
        <f aca="false">'Central pensions'!L45</f>
        <v>867693.616198685</v>
      </c>
      <c r="O45" s="9"/>
      <c r="P45" s="9" t="n">
        <f aca="false">'Central pensions'!X45</f>
        <v>23227383.6262249</v>
      </c>
      <c r="Q45" s="67"/>
      <c r="R45" s="67" t="n">
        <f aca="false">'Central SIPA income'!G40</f>
        <v>21279747.0736828</v>
      </c>
      <c r="S45" s="73" t="n">
        <f aca="false">SUM(T42:T45)/AVERAGE(AG42:AG45)</f>
        <v>0.0583443558038165</v>
      </c>
      <c r="T45" s="9" t="n">
        <f aca="false">'Central SIPA income'!J40</f>
        <v>81364957.2880805</v>
      </c>
      <c r="U45" s="9"/>
      <c r="V45" s="67" t="n">
        <f aca="false">'Central SIPA income'!F40</f>
        <v>113177.127429957</v>
      </c>
      <c r="W45" s="67"/>
      <c r="X45" s="67" t="n">
        <f aca="false">'Central SIPA income'!M40</f>
        <v>284268.314232796</v>
      </c>
      <c r="Y45" s="9"/>
      <c r="Z45" s="9" t="n">
        <f aca="false">R45+V45-N45-L45-F45</f>
        <v>-3545592.61305059</v>
      </c>
      <c r="AA45" s="9"/>
      <c r="AB45" s="9" t="n">
        <f aca="false">T45-P45-D45</f>
        <v>-54727352.5680805</v>
      </c>
      <c r="AC45" s="50"/>
      <c r="AD45" s="9"/>
      <c r="AE45" s="9"/>
      <c r="AF45" s="9"/>
      <c r="AG45" s="9" t="n">
        <f aca="false">AG44*'Central macro hypothesis'!B27/'Central macro hypothesis'!B26</f>
        <v>5145404993.80068</v>
      </c>
      <c r="AH45" s="39" t="n">
        <f aca="false">(AG45-AG44)/AG44</f>
        <v>0.000126387181517424</v>
      </c>
      <c r="AI45" s="39" t="n">
        <f aca="false">(AG45-AG41)/AG41</f>
        <v>0.0448927789089285</v>
      </c>
      <c r="AJ45" s="39" t="n">
        <f aca="false">AB45/AG45</f>
        <v>-0.0106361603477311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12044530</v>
      </c>
      <c r="AY45" s="39" t="n">
        <f aca="false">(AW45-AW44)/AW44</f>
        <v>0.00206694251413889</v>
      </c>
      <c r="AZ45" s="38" t="n">
        <f aca="false">workers_and_wage_central!B33</f>
        <v>6118.22739645844</v>
      </c>
      <c r="BA45" s="39" t="n">
        <f aca="false">(AZ45-AZ44)/AZ44</f>
        <v>0.00784314064300482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39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39" t="n">
        <f aca="false">T52/AG52</f>
        <v>0.0140734135119844</v>
      </c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113986255.785676</v>
      </c>
      <c r="E46" s="6"/>
      <c r="F46" s="8" t="n">
        <f aca="false">'Central pensions'!I46</f>
        <v>20718351.2700048</v>
      </c>
      <c r="G46" s="6" t="n">
        <f aca="false">'Central pensions'!K46</f>
        <v>540196.155038018</v>
      </c>
      <c r="H46" s="6" t="n">
        <f aca="false">'Central pensions'!V46</f>
        <v>2971999.86138608</v>
      </c>
      <c r="I46" s="8" t="n">
        <f aca="false">'Central pensions'!M46</f>
        <v>16707.0975784953</v>
      </c>
      <c r="J46" s="6" t="n">
        <f aca="false">'Central pensions'!W46</f>
        <v>91917.5214861668</v>
      </c>
      <c r="K46" s="6"/>
      <c r="L46" s="8" t="n">
        <f aca="false">'Central pensions'!N46</f>
        <v>4329400.52268875</v>
      </c>
      <c r="M46" s="8"/>
      <c r="N46" s="8" t="n">
        <f aca="false">'Central pensions'!L46</f>
        <v>877451.215085007</v>
      </c>
      <c r="O46" s="6"/>
      <c r="P46" s="6" t="n">
        <f aca="false">'Central pensions'!X46</f>
        <v>27292757.5887709</v>
      </c>
      <c r="Q46" s="8"/>
      <c r="R46" s="8" t="n">
        <f aca="false">'Central SIPA income'!G41</f>
        <v>18974150.7811454</v>
      </c>
      <c r="S46" s="8"/>
      <c r="T46" s="6" t="n">
        <f aca="false">'Central SIPA income'!J41</f>
        <v>72549310.0336137</v>
      </c>
      <c r="U46" s="6"/>
      <c r="V46" s="8" t="n">
        <f aca="false">'Central SIPA income'!F41</f>
        <v>111147.916313105</v>
      </c>
      <c r="W46" s="8"/>
      <c r="X46" s="8" t="n">
        <f aca="false">'Central SIPA income'!M41</f>
        <v>279171.520945062</v>
      </c>
      <c r="Y46" s="6"/>
      <c r="Z46" s="6" t="n">
        <f aca="false">R46+V46-N46-L46-F46</f>
        <v>-6839904.31032001</v>
      </c>
      <c r="AA46" s="6"/>
      <c r="AB46" s="6" t="n">
        <f aca="false">T46-P46-D46</f>
        <v>-68729703.3408334</v>
      </c>
      <c r="AC46" s="50"/>
      <c r="AD46" s="6"/>
      <c r="AE46" s="6"/>
      <c r="AF46" s="6"/>
      <c r="AG46" s="6" t="n">
        <f aca="false">AG45*'Central macro hypothesis'!B28/'Central macro hypothesis'!B27</f>
        <v>5024226156.91977</v>
      </c>
      <c r="AH46" s="61" t="n">
        <f aca="false">(AG46-AG45)/AG45</f>
        <v>-0.0235508841436034</v>
      </c>
      <c r="AI46" s="61"/>
      <c r="AJ46" s="61" t="n">
        <f aca="false">AB46/AG46</f>
        <v>-0.0136796595523817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0.0121859137029986</v>
      </c>
      <c r="AV46" s="5"/>
      <c r="AW46" s="65" t="n">
        <f aca="false">workers_and_wage_central!C34</f>
        <v>12101981</v>
      </c>
      <c r="AX46" s="5"/>
      <c r="AY46" s="61" t="n">
        <f aca="false">(AW46-AW45)/AW45</f>
        <v>0.00476988309215885</v>
      </c>
      <c r="AZ46" s="66" t="n">
        <f aca="false">workers_and_wage_central!B34</f>
        <v>6179.19870643667</v>
      </c>
      <c r="BA46" s="61" t="n">
        <f aca="false">(AZ46-AZ45)/AZ45</f>
        <v>0.00996551877321809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0.0164222056231109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115144082.082722</v>
      </c>
      <c r="E47" s="9"/>
      <c r="F47" s="67" t="n">
        <f aca="false">'Central pensions'!I47</f>
        <v>20928799.9049433</v>
      </c>
      <c r="G47" s="9" t="n">
        <f aca="false">'Central pensions'!K47</f>
        <v>569334.821368477</v>
      </c>
      <c r="H47" s="9" t="n">
        <f aca="false">'Central pensions'!V47</f>
        <v>3132312.20623979</v>
      </c>
      <c r="I47" s="67" t="n">
        <f aca="false">'Central pensions'!M47</f>
        <v>17608.293444386</v>
      </c>
      <c r="J47" s="9" t="n">
        <f aca="false">'Central pensions'!W47</f>
        <v>96875.63524453</v>
      </c>
      <c r="K47" s="9"/>
      <c r="L47" s="67" t="n">
        <f aca="false">'Central pensions'!N47</f>
        <v>3596136.50246031</v>
      </c>
      <c r="M47" s="67"/>
      <c r="N47" s="67" t="n">
        <f aca="false">'Central pensions'!L47</f>
        <v>888392.991898037</v>
      </c>
      <c r="O47" s="9"/>
      <c r="P47" s="9" t="n">
        <f aca="false">'Central pensions'!X47</f>
        <v>23548045.5296943</v>
      </c>
      <c r="Q47" s="67"/>
      <c r="R47" s="67" t="n">
        <f aca="false">'Central SIPA income'!G42</f>
        <v>21979022.1066583</v>
      </c>
      <c r="S47" s="67"/>
      <c r="T47" s="9" t="n">
        <f aca="false">'Central SIPA income'!J42</f>
        <v>84038695.9840185</v>
      </c>
      <c r="U47" s="9"/>
      <c r="V47" s="67" t="n">
        <f aca="false">'Central SIPA income'!F42</f>
        <v>107876.909036471</v>
      </c>
      <c r="W47" s="67"/>
      <c r="X47" s="67" t="n">
        <f aca="false">'Central SIPA income'!M42</f>
        <v>270955.693723725</v>
      </c>
      <c r="Y47" s="9"/>
      <c r="Z47" s="9" t="n">
        <f aca="false">R47+V47-N47-L47-F47</f>
        <v>-3326430.38360684</v>
      </c>
      <c r="AA47" s="9"/>
      <c r="AB47" s="9" t="n">
        <f aca="false">T47-P47-D47</f>
        <v>-54653431.6283982</v>
      </c>
      <c r="AC47" s="50"/>
      <c r="AD47" s="9"/>
      <c r="AE47" s="9"/>
      <c r="AF47" s="9"/>
      <c r="AG47" s="9" t="n">
        <f aca="false">AG46*'Central macro hypothesis'!B29/'Central macro hypothesis'!B28</f>
        <v>5777224878.94163</v>
      </c>
      <c r="AH47" s="39" t="n">
        <f aca="false">(AG47-AG46)/AG46</f>
        <v>0.149873572268393</v>
      </c>
      <c r="AI47" s="39"/>
      <c r="AJ47" s="39" t="n">
        <f aca="false">AB47/AG47</f>
        <v>-0.00946015306200276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12107305</v>
      </c>
      <c r="AX47" s="7"/>
      <c r="AY47" s="39" t="n">
        <f aca="false">(AW47-AW46)/AW46</f>
        <v>0.000439927975428155</v>
      </c>
      <c r="AZ47" s="38" t="n">
        <f aca="false">workers_and_wage_central!B35</f>
        <v>6196.06279900811</v>
      </c>
      <c r="BA47" s="39" t="n">
        <f aca="false">(AZ47-AZ46)/AZ46</f>
        <v>0.00272917143024995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39" t="n">
        <f aca="false">BD47/BD46-1</f>
        <v>0.00218107694540759</v>
      </c>
      <c r="BF47" s="7"/>
      <c r="BG47" s="7"/>
      <c r="BH47" s="7" t="n">
        <f aca="false">BH46+1</f>
        <v>16</v>
      </c>
      <c r="BI47" s="39" t="n">
        <f aca="false">T54/AG54</f>
        <v>0.014397937169749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116356055.319601</v>
      </c>
      <c r="E48" s="9"/>
      <c r="F48" s="67" t="n">
        <f aca="false">'Central pensions'!I48</f>
        <v>21149090.3871458</v>
      </c>
      <c r="G48" s="9" t="n">
        <f aca="false">'Central pensions'!K48</f>
        <v>586764.211829372</v>
      </c>
      <c r="H48" s="9" t="n">
        <f aca="false">'Central pensions'!V48</f>
        <v>3228203.57005406</v>
      </c>
      <c r="I48" s="67" t="n">
        <f aca="false">'Central pensions'!M48</f>
        <v>18147.3467576094</v>
      </c>
      <c r="J48" s="9" t="n">
        <f aca="false">'Central pensions'!W48</f>
        <v>99841.347527445</v>
      </c>
      <c r="K48" s="9"/>
      <c r="L48" s="67" t="n">
        <f aca="false">'Central pensions'!N48</f>
        <v>3630197.98607488</v>
      </c>
      <c r="M48" s="67"/>
      <c r="N48" s="67" t="n">
        <f aca="false">'Central pensions'!L48</f>
        <v>899793.276181839</v>
      </c>
      <c r="O48" s="9"/>
      <c r="P48" s="9" t="n">
        <f aca="false">'Central pensions'!X48</f>
        <v>23787511.7305936</v>
      </c>
      <c r="Q48" s="67"/>
      <c r="R48" s="67" t="n">
        <f aca="false">'Central SIPA income'!G43</f>
        <v>19479955.8420436</v>
      </c>
      <c r="S48" s="67"/>
      <c r="T48" s="9" t="n">
        <f aca="false">'Central SIPA income'!J43</f>
        <v>74483299.5229423</v>
      </c>
      <c r="U48" s="9"/>
      <c r="V48" s="67" t="n">
        <f aca="false">'Central SIPA income'!F43</f>
        <v>112148.913457487</v>
      </c>
      <c r="W48" s="67"/>
      <c r="X48" s="67" t="n">
        <f aca="false">'Central SIPA income'!M43</f>
        <v>281685.737176265</v>
      </c>
      <c r="Y48" s="9"/>
      <c r="Z48" s="9" t="n">
        <f aca="false">R48+V48-N48-L48-F48</f>
        <v>-6086976.89390152</v>
      </c>
      <c r="AA48" s="9"/>
      <c r="AB48" s="9" t="n">
        <f aca="false">T48-P48-D48</f>
        <v>-65660267.5272519</v>
      </c>
      <c r="AC48" s="50"/>
      <c r="AD48" s="9"/>
      <c r="AE48" s="9"/>
      <c r="AF48" s="9"/>
      <c r="AG48" s="9" t="n">
        <f aca="false">AG47*'Central macro hypothesis'!B30/'Central macro hypothesis'!B29</f>
        <v>5342126859.21334</v>
      </c>
      <c r="AH48" s="39" t="n">
        <f aca="false">(AG48-AG47)/AG47</f>
        <v>-0.0753126334607898</v>
      </c>
      <c r="AI48" s="39"/>
      <c r="AJ48" s="39" t="n">
        <f aca="false">AB48/AG48</f>
        <v>-0.0122910348738743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12146524</v>
      </c>
      <c r="AY48" s="39" t="n">
        <f aca="false">(AW48-AW47)/AW47</f>
        <v>0.00323928405206609</v>
      </c>
      <c r="AZ48" s="38" t="n">
        <f aca="false">workers_and_wage_central!B36</f>
        <v>6259.93704744423</v>
      </c>
      <c r="BA48" s="39" t="n">
        <f aca="false">(AZ48-AZ47)/AZ47</f>
        <v>0.0103088445853625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39" t="n">
        <f aca="false">BD48/BD47-1</f>
        <v>0.00217633020177899</v>
      </c>
      <c r="BF48" s="7"/>
      <c r="BG48" s="7"/>
      <c r="BH48" s="0" t="n">
        <f aca="false">BH47+1</f>
        <v>17</v>
      </c>
      <c r="BI48" s="39" t="n">
        <f aca="false">T55/AG55</f>
        <v>0.0166578952652581</v>
      </c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117415527.722064</v>
      </c>
      <c r="E49" s="9"/>
      <c r="F49" s="67" t="n">
        <f aca="false">'Central pensions'!I49</f>
        <v>21341662.0375068</v>
      </c>
      <c r="G49" s="9" t="n">
        <f aca="false">'Central pensions'!K49</f>
        <v>616197.929518021</v>
      </c>
      <c r="H49" s="9" t="n">
        <f aca="false">'Central pensions'!V49</f>
        <v>3390139.2004263</v>
      </c>
      <c r="I49" s="67" t="n">
        <f aca="false">'Central pensions'!M49</f>
        <v>19057.6679232378</v>
      </c>
      <c r="J49" s="9" t="n">
        <f aca="false">'Central pensions'!W49</f>
        <v>104849.665992566</v>
      </c>
      <c r="K49" s="9"/>
      <c r="L49" s="67" t="n">
        <f aca="false">'Central pensions'!N49</f>
        <v>3638141.09568481</v>
      </c>
      <c r="M49" s="67"/>
      <c r="N49" s="67" t="n">
        <f aca="false">'Central pensions'!L49</f>
        <v>909478.028407551</v>
      </c>
      <c r="O49" s="9"/>
      <c r="P49" s="9" t="n">
        <f aca="false">'Central pensions'!X49</f>
        <v>23882011.2134015</v>
      </c>
      <c r="Q49" s="67"/>
      <c r="R49" s="67" t="n">
        <f aca="false">'Central SIPA income'!G44</f>
        <v>22584551.0957009</v>
      </c>
      <c r="S49" s="67"/>
      <c r="T49" s="9" t="n">
        <f aca="false">'Central SIPA income'!J44</f>
        <v>86353988.5558495</v>
      </c>
      <c r="U49" s="9"/>
      <c r="V49" s="67" t="n">
        <f aca="false">'Central SIPA income'!F44</f>
        <v>116290.868067614</v>
      </c>
      <c r="W49" s="67"/>
      <c r="X49" s="67" t="n">
        <f aca="false">'Central SIPA income'!M44</f>
        <v>292089.132998257</v>
      </c>
      <c r="Y49" s="9"/>
      <c r="Z49" s="9" t="n">
        <f aca="false">R49+V49-N49-L49-F49</f>
        <v>-3188439.19783069</v>
      </c>
      <c r="AA49" s="9"/>
      <c r="AB49" s="9" t="n">
        <f aca="false">T49-P49-D49</f>
        <v>-54943550.3796162</v>
      </c>
      <c r="AC49" s="50"/>
      <c r="AD49" s="9"/>
      <c r="AE49" s="9"/>
      <c r="AF49" s="9"/>
      <c r="AG49" s="9" t="n">
        <f aca="false">AG48*'Central macro hypothesis'!B31/'Central macro hypothesis'!B30</f>
        <v>5330019463.69023</v>
      </c>
      <c r="AH49" s="39" t="n">
        <f aca="false">(AG49-AG48)/AG48</f>
        <v>-0.00226639985200539</v>
      </c>
      <c r="AI49" s="39" t="n">
        <f aca="false">(AG49-AG45)/AG45</f>
        <v>0.0358794827835657</v>
      </c>
      <c r="AJ49" s="39" t="n">
        <f aca="false">AB49/AG49</f>
        <v>-0.0103083207770457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12223198</v>
      </c>
      <c r="AY49" s="39" t="n">
        <f aca="false">(AW49-AW48)/AW48</f>
        <v>0.00631242320848335</v>
      </c>
      <c r="AZ49" s="38" t="n">
        <f aca="false">workers_and_wage_central!B37</f>
        <v>6294.64940504221</v>
      </c>
      <c r="BA49" s="39" t="n">
        <f aca="false">(AZ49-AZ48)/AZ48</f>
        <v>0.00554516081150525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39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39" t="n">
        <f aca="false">T56/AG56</f>
        <v>0.0145194649371891</v>
      </c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118936762.358287</v>
      </c>
      <c r="E50" s="6"/>
      <c r="F50" s="8" t="n">
        <f aca="false">'Central pensions'!I50</f>
        <v>21618164.439837</v>
      </c>
      <c r="G50" s="6" t="n">
        <f aca="false">'Central pensions'!K50</f>
        <v>630998.121637107</v>
      </c>
      <c r="H50" s="6" t="n">
        <f aca="false">'Central pensions'!V50</f>
        <v>3471565.49070287</v>
      </c>
      <c r="I50" s="8" t="n">
        <f aca="false">'Central pensions'!M50</f>
        <v>19515.4058238281</v>
      </c>
      <c r="J50" s="6" t="n">
        <f aca="false">'Central pensions'!W50</f>
        <v>107368.004867099</v>
      </c>
      <c r="K50" s="6"/>
      <c r="L50" s="8" t="n">
        <f aca="false">'Central pensions'!N50</f>
        <v>4423563.06853619</v>
      </c>
      <c r="M50" s="8"/>
      <c r="N50" s="8" t="n">
        <f aca="false">'Central pensions'!L50</f>
        <v>923139.66429548</v>
      </c>
      <c r="O50" s="6"/>
      <c r="P50" s="6" t="n">
        <f aca="false">'Central pensions'!X50</f>
        <v>28032731.8540874</v>
      </c>
      <c r="Q50" s="8"/>
      <c r="R50" s="8" t="n">
        <f aca="false">'Central SIPA income'!G45</f>
        <v>20091712.5849657</v>
      </c>
      <c r="S50" s="8"/>
      <c r="T50" s="6" t="n">
        <f aca="false">'Central SIPA income'!J45</f>
        <v>76822404.4515021</v>
      </c>
      <c r="U50" s="6"/>
      <c r="V50" s="8" t="n">
        <f aca="false">'Central SIPA income'!F45</f>
        <v>116352.567982106</v>
      </c>
      <c r="W50" s="8"/>
      <c r="X50" s="8" t="n">
        <f aca="false">'Central SIPA income'!M45</f>
        <v>292244.10539488</v>
      </c>
      <c r="Y50" s="6"/>
      <c r="Z50" s="6" t="n">
        <f aca="false">R50+V50-N50-L50-F50</f>
        <v>-6756802.01972083</v>
      </c>
      <c r="AA50" s="6"/>
      <c r="AB50" s="6" t="n">
        <f aca="false">T50-P50-D50</f>
        <v>-70147089.7608722</v>
      </c>
      <c r="AC50" s="50"/>
      <c r="AD50" s="6"/>
      <c r="AE50" s="6"/>
      <c r="AF50" s="6"/>
      <c r="AG50" s="6" t="n">
        <f aca="false">AG49*'Central macro hypothesis'!B32/'Central macro hypothesis'!B31</f>
        <v>5199198453.89296</v>
      </c>
      <c r="AH50" s="61" t="n">
        <f aca="false">(AG50-AG49)/AG49</f>
        <v>-0.0245441898830687</v>
      </c>
      <c r="AI50" s="61"/>
      <c r="AJ50" s="61" t="n">
        <f aca="false">AB50/AG50</f>
        <v>-0.0134919046431761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0.0108581442550788</v>
      </c>
      <c r="AV50" s="5"/>
      <c r="AW50" s="65" t="n">
        <f aca="false">workers_and_wage_central!C38</f>
        <v>12230054</v>
      </c>
      <c r="AX50" s="5"/>
      <c r="AY50" s="61" t="n">
        <f aca="false">(AW50-AW49)/AW49</f>
        <v>0.000560900674275259</v>
      </c>
      <c r="AZ50" s="66" t="n">
        <f aca="false">workers_and_wage_central!B38</f>
        <v>6372.26523739462</v>
      </c>
      <c r="BA50" s="61" t="n">
        <f aca="false">(AZ50-AZ49)/AZ49</f>
        <v>0.0123304456464621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0.0165281854370663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120564941.019879</v>
      </c>
      <c r="E51" s="9"/>
      <c r="F51" s="67" t="n">
        <f aca="false">'Central pensions'!I51</f>
        <v>21914105.1846985</v>
      </c>
      <c r="G51" s="9" t="n">
        <f aca="false">'Central pensions'!K51</f>
        <v>654388.378680918</v>
      </c>
      <c r="H51" s="9" t="n">
        <f aca="false">'Central pensions'!V51</f>
        <v>3600251.78371637</v>
      </c>
      <c r="I51" s="67" t="n">
        <f aca="false">'Central pensions'!M51</f>
        <v>20238.8158354923</v>
      </c>
      <c r="J51" s="9" t="n">
        <f aca="false">'Central pensions'!W51</f>
        <v>111347.993310816</v>
      </c>
      <c r="K51" s="9"/>
      <c r="L51" s="67" t="n">
        <f aca="false">'Central pensions'!N51</f>
        <v>3699141.94606383</v>
      </c>
      <c r="M51" s="67"/>
      <c r="N51" s="67" t="n">
        <f aca="false">'Central pensions'!L51</f>
        <v>937770.278941266</v>
      </c>
      <c r="O51" s="9"/>
      <c r="P51" s="9" t="n">
        <f aca="false">'Central pensions'!X51</f>
        <v>24354200.5308771</v>
      </c>
      <c r="Q51" s="67"/>
      <c r="R51" s="67" t="n">
        <f aca="false">'Central SIPA income'!G46</f>
        <v>23205101.0609299</v>
      </c>
      <c r="S51" s="67"/>
      <c r="T51" s="9" t="n">
        <f aca="false">'Central SIPA income'!J46</f>
        <v>88726715.1320233</v>
      </c>
      <c r="U51" s="9"/>
      <c r="V51" s="67" t="n">
        <f aca="false">'Central SIPA income'!F46</f>
        <v>115837.896820022</v>
      </c>
      <c r="W51" s="67"/>
      <c r="X51" s="67" t="n">
        <f aca="false">'Central SIPA income'!M46</f>
        <v>290951.399819539</v>
      </c>
      <c r="Y51" s="9"/>
      <c r="Z51" s="9" t="n">
        <f aca="false">R51+V51-N51-L51-F51</f>
        <v>-3230078.45195359</v>
      </c>
      <c r="AA51" s="9"/>
      <c r="AB51" s="9" t="n">
        <f aca="false">T51-P51-D51</f>
        <v>-56192426.4187325</v>
      </c>
      <c r="AC51" s="50"/>
      <c r="AD51" s="9"/>
      <c r="AE51" s="9"/>
      <c r="AF51" s="9"/>
      <c r="AG51" s="9" t="n">
        <f aca="false">AG50*'Central macro hypothesis'!B33/'Central macro hypothesis'!B32</f>
        <v>5949468934.79935</v>
      </c>
      <c r="AH51" s="39" t="n">
        <f aca="false">(AG51-AG50)/AG50</f>
        <v>0.144305028469266</v>
      </c>
      <c r="AI51" s="39"/>
      <c r="AJ51" s="39" t="n">
        <f aca="false">AB51/AG51</f>
        <v>-0.0094449482860654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12261372</v>
      </c>
      <c r="AX51" s="7"/>
      <c r="AY51" s="39" t="n">
        <f aca="false">(AW51-AW50)/AW50</f>
        <v>0.00256074094194515</v>
      </c>
      <c r="AZ51" s="38" t="n">
        <f aca="false">workers_and_wage_central!B39</f>
        <v>6401.3658600882</v>
      </c>
      <c r="BA51" s="39" t="n">
        <f aca="false">(AZ51-AZ50)/AZ50</f>
        <v>0.0045667626204275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39" t="n">
        <f aca="false">BD51/BD50-1</f>
        <v>0</v>
      </c>
      <c r="BF51" s="7"/>
      <c r="BG51" s="7"/>
      <c r="BH51" s="7" t="n">
        <f aca="false">BH50+1</f>
        <v>20</v>
      </c>
      <c r="BI51" s="39" t="n">
        <f aca="false">T58/AG58</f>
        <v>0.0144895755631118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121638778.318147</v>
      </c>
      <c r="E52" s="9"/>
      <c r="F52" s="67" t="n">
        <f aca="false">'Central pensions'!I52</f>
        <v>22109287.8249125</v>
      </c>
      <c r="G52" s="9" t="n">
        <f aca="false">'Central pensions'!K52</f>
        <v>686233.696607263</v>
      </c>
      <c r="H52" s="9" t="n">
        <f aca="false">'Central pensions'!V52</f>
        <v>3775455.32705931</v>
      </c>
      <c r="I52" s="67" t="n">
        <f aca="false">'Central pensions'!M52</f>
        <v>21223.7225754822</v>
      </c>
      <c r="J52" s="9" t="n">
        <f aca="false">'Central pensions'!W52</f>
        <v>116766.659599772</v>
      </c>
      <c r="K52" s="9"/>
      <c r="L52" s="67" t="n">
        <f aca="false">'Central pensions'!N52</f>
        <v>3691929.11216219</v>
      </c>
      <c r="M52" s="67"/>
      <c r="N52" s="67" t="n">
        <f aca="false">'Central pensions'!L52</f>
        <v>949318.048658386</v>
      </c>
      <c r="O52" s="9"/>
      <c r="P52" s="9" t="n">
        <f aca="false">'Central pensions'!X52</f>
        <v>24380305.5233138</v>
      </c>
      <c r="Q52" s="67"/>
      <c r="R52" s="67" t="n">
        <f aca="false">'Central SIPA income'!G47</f>
        <v>20287174.8958962</v>
      </c>
      <c r="S52" s="67"/>
      <c r="T52" s="9" t="n">
        <f aca="false">'Central SIPA income'!J47</f>
        <v>77569771.5383957</v>
      </c>
      <c r="U52" s="9"/>
      <c r="V52" s="67" t="n">
        <f aca="false">'Central SIPA income'!F47</f>
        <v>121551.868223872</v>
      </c>
      <c r="W52" s="67"/>
      <c r="X52" s="67" t="n">
        <f aca="false">'Central SIPA income'!M47</f>
        <v>305303.248602343</v>
      </c>
      <c r="Y52" s="9"/>
      <c r="Z52" s="9" t="n">
        <f aca="false">R52+V52-N52-L52-F52</f>
        <v>-6341808.22161295</v>
      </c>
      <c r="AA52" s="9"/>
      <c r="AB52" s="9" t="n">
        <f aca="false">T52-P52-D52</f>
        <v>-68449312.3030653</v>
      </c>
      <c r="AC52" s="50"/>
      <c r="AD52" s="9"/>
      <c r="AE52" s="9"/>
      <c r="AF52" s="9"/>
      <c r="AG52" s="9" t="n">
        <f aca="false">AG51*'Central macro hypothesis'!B34/'Central macro hypothesis'!B33</f>
        <v>5511795093.09097</v>
      </c>
      <c r="AH52" s="39" t="n">
        <f aca="false">(AG52-AG51)/AG51</f>
        <v>-0.0735651948946845</v>
      </c>
      <c r="AI52" s="39"/>
      <c r="AJ52" s="39" t="n">
        <f aca="false">AB52/AG52</f>
        <v>-0.0124186968395952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12318124</v>
      </c>
      <c r="AY52" s="39" t="n">
        <f aca="false">(AW52-AW51)/AW51</f>
        <v>0.00462851954903578</v>
      </c>
      <c r="AZ52" s="38" t="n">
        <f aca="false">workers_and_wage_central!B40</f>
        <v>6409.6922600275</v>
      </c>
      <c r="BA52" s="39" t="n">
        <f aca="false">(AZ52-AZ51)/AZ51</f>
        <v>0.00130072239601379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39" t="n">
        <f aca="false">BD52/BD51-1</f>
        <v>0</v>
      </c>
      <c r="BF52" s="7"/>
      <c r="BG52" s="7"/>
      <c r="BH52" s="0" t="n">
        <f aca="false">BH51+1</f>
        <v>21</v>
      </c>
      <c r="BI52" s="39" t="n">
        <f aca="false">T59/AG59</f>
        <v>0.0166973323705992</v>
      </c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122113488.059826</v>
      </c>
      <c r="E53" s="9"/>
      <c r="F53" s="67" t="n">
        <f aca="false">'Central pensions'!I53</f>
        <v>22195571.9397087</v>
      </c>
      <c r="G53" s="9" t="n">
        <f aca="false">'Central pensions'!K53</f>
        <v>758610.620660138</v>
      </c>
      <c r="H53" s="9" t="n">
        <f aca="false">'Central pensions'!V53</f>
        <v>4173651.80855326</v>
      </c>
      <c r="I53" s="67" t="n">
        <f aca="false">'Central pensions'!M53</f>
        <v>23462.184144128</v>
      </c>
      <c r="J53" s="9" t="n">
        <f aca="false">'Central pensions'!W53</f>
        <v>129082.014697524</v>
      </c>
      <c r="K53" s="9"/>
      <c r="L53" s="67" t="n">
        <f aca="false">'Central pensions'!N53</f>
        <v>3754239.34006479</v>
      </c>
      <c r="M53" s="67"/>
      <c r="N53" s="67" t="n">
        <f aca="false">'Central pensions'!L53</f>
        <v>954149.014266428</v>
      </c>
      <c r="O53" s="9"/>
      <c r="P53" s="9" t="n">
        <f aca="false">'Central pensions'!X53</f>
        <v>24730212.139521</v>
      </c>
      <c r="Q53" s="67"/>
      <c r="R53" s="67" t="n">
        <f aca="false">'Central SIPA income'!G48</f>
        <v>23607606.8994717</v>
      </c>
      <c r="S53" s="67"/>
      <c r="T53" s="9" t="n">
        <f aca="false">'Central SIPA income'!J48</f>
        <v>90265731.0915531</v>
      </c>
      <c r="U53" s="9"/>
      <c r="V53" s="67" t="n">
        <f aca="false">'Central SIPA income'!F48</f>
        <v>123967.701998018</v>
      </c>
      <c r="W53" s="67"/>
      <c r="X53" s="67" t="n">
        <f aca="false">'Central SIPA income'!M48</f>
        <v>311371.126538793</v>
      </c>
      <c r="Y53" s="9"/>
      <c r="Z53" s="9" t="n">
        <f aca="false">R53+V53-N53-L53-F53</f>
        <v>-3172385.69257013</v>
      </c>
      <c r="AA53" s="9"/>
      <c r="AB53" s="9" t="n">
        <f aca="false">T53-P53-D53</f>
        <v>-56577969.1077939</v>
      </c>
      <c r="AC53" s="50"/>
      <c r="AD53" s="9"/>
      <c r="AE53" s="9"/>
      <c r="AF53" s="9"/>
      <c r="AG53" s="9" t="n">
        <f aca="false">AG52*'Central macro hypothesis'!B35/'Central macro hypothesis'!B34</f>
        <v>5496565635.77078</v>
      </c>
      <c r="AH53" s="39" t="n">
        <f aca="false">(AG53-AG52)/AG52</f>
        <v>-0.00276306667119766</v>
      </c>
      <c r="AI53" s="39" t="n">
        <f aca="false">(AG53-AG49)/AG49</f>
        <v>0.0312468224956986</v>
      </c>
      <c r="AJ53" s="39" t="n">
        <f aca="false">AB53/AG53</f>
        <v>-0.010293330937339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12381686</v>
      </c>
      <c r="AY53" s="39" t="n">
        <f aca="false">(AW53-AW52)/AW52</f>
        <v>0.00516003897996156</v>
      </c>
      <c r="AZ53" s="38" t="n">
        <f aca="false">workers_and_wage_central!B41</f>
        <v>6432.21068998714</v>
      </c>
      <c r="BA53" s="39" t="n">
        <f aca="false">(AZ53-AZ52)/AZ52</f>
        <v>0.00351318426004194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39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39" t="n">
        <f aca="false">T60/AG60</f>
        <v>0.0145360784566169</v>
      </c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123337428.997641</v>
      </c>
      <c r="E54" s="6"/>
      <c r="F54" s="8" t="n">
        <f aca="false">'Central pensions'!I54</f>
        <v>22418037.6932208</v>
      </c>
      <c r="G54" s="6" t="n">
        <f aca="false">'Central pensions'!K54</f>
        <v>834835.867961043</v>
      </c>
      <c r="H54" s="6" t="n">
        <f aca="false">'Central pensions'!V54</f>
        <v>4593020.62911894</v>
      </c>
      <c r="I54" s="8" t="n">
        <f aca="false">'Central pensions'!M54</f>
        <v>25819.6660194139</v>
      </c>
      <c r="J54" s="6" t="n">
        <f aca="false">'Central pensions'!W54</f>
        <v>142052.184405741</v>
      </c>
      <c r="K54" s="6"/>
      <c r="L54" s="8" t="n">
        <f aca="false">'Central pensions'!N54</f>
        <v>4602470.50746251</v>
      </c>
      <c r="M54" s="8"/>
      <c r="N54" s="8" t="n">
        <f aca="false">'Central pensions'!L54</f>
        <v>965425.527712278</v>
      </c>
      <c r="O54" s="6"/>
      <c r="P54" s="6" t="n">
        <f aca="false">'Central pensions'!X54</f>
        <v>29193727.7493388</v>
      </c>
      <c r="Q54" s="8"/>
      <c r="R54" s="8" t="n">
        <f aca="false">'Central SIPA income'!G49</f>
        <v>20878304.4724982</v>
      </c>
      <c r="S54" s="8"/>
      <c r="T54" s="6" t="n">
        <f aca="false">'Central SIPA income'!J49</f>
        <v>79830006.7087386</v>
      </c>
      <c r="U54" s="6"/>
      <c r="V54" s="8" t="n">
        <f aca="false">'Central SIPA income'!F49</f>
        <v>121714.920610939</v>
      </c>
      <c r="W54" s="8"/>
      <c r="X54" s="8" t="n">
        <f aca="false">'Central SIPA income'!M49</f>
        <v>305712.789189347</v>
      </c>
      <c r="Y54" s="6"/>
      <c r="Z54" s="6" t="n">
        <f aca="false">R54+V54-N54-L54-F54</f>
        <v>-6985914.33528647</v>
      </c>
      <c r="AA54" s="6"/>
      <c r="AB54" s="6" t="n">
        <f aca="false">T54-P54-D54</f>
        <v>-72701150.0382412</v>
      </c>
      <c r="AC54" s="50"/>
      <c r="AD54" s="6"/>
      <c r="AE54" s="6"/>
      <c r="AF54" s="6"/>
      <c r="AG54" s="6" t="n">
        <f aca="false">BF54/100*$AG$53</f>
        <v>5544544733.56547</v>
      </c>
      <c r="AH54" s="61" t="n">
        <f aca="false">(AG54-AG53)/AG53</f>
        <v>0.00872892292642783</v>
      </c>
      <c r="AI54" s="61"/>
      <c r="AJ54" s="61" t="n">
        <f aca="false">AB54/AG54</f>
        <v>-0.0131121946943857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0.0114067373622382</v>
      </c>
      <c r="AV54" s="5"/>
      <c r="AW54" s="65" t="n">
        <f aca="false">workers_and_wage_central!C42</f>
        <v>12405883</v>
      </c>
      <c r="AX54" s="5"/>
      <c r="AY54" s="61" t="n">
        <f aca="false">(AW54-AW53)/AW53</f>
        <v>0.00195425727966288</v>
      </c>
      <c r="AZ54" s="66" t="n">
        <f aca="false">workers_and_wage_central!B42</f>
        <v>6475.70177401379</v>
      </c>
      <c r="BA54" s="61" t="n">
        <f aca="false">(AZ54-AZ53)/AZ53</f>
        <v>0.00676145202991434</v>
      </c>
      <c r="BB54" s="5"/>
      <c r="BC54" s="5"/>
      <c r="BD54" s="5"/>
      <c r="BE54" s="5"/>
      <c r="BF54" s="5" t="n">
        <f aca="false">BF53*(1+AY54)*(1+BA54)*(1-BE54)</f>
        <v>100.872892292643</v>
      </c>
      <c r="BG54" s="5"/>
      <c r="BH54" s="5" t="n">
        <f aca="false">BH53+1</f>
        <v>23</v>
      </c>
      <c r="BI54" s="61" t="n">
        <f aca="false">T61/AG61</f>
        <v>0.0166337680864525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125100180.919819</v>
      </c>
      <c r="E55" s="9"/>
      <c r="F55" s="67" t="n">
        <f aca="false">'Central pensions'!I55</f>
        <v>22738438.7211677</v>
      </c>
      <c r="G55" s="9" t="n">
        <f aca="false">'Central pensions'!K55</f>
        <v>934554.758372317</v>
      </c>
      <c r="H55" s="9" t="n">
        <f aca="false">'Central pensions'!V55</f>
        <v>5141644.5423325</v>
      </c>
      <c r="I55" s="67" t="n">
        <f aca="false">'Central pensions'!M55</f>
        <v>28903.7554135768</v>
      </c>
      <c r="J55" s="9" t="n">
        <f aca="false">'Central pensions'!W55</f>
        <v>159019.934298944</v>
      </c>
      <c r="K55" s="9"/>
      <c r="L55" s="67" t="n">
        <f aca="false">'Central pensions'!N55</f>
        <v>3890014.06109078</v>
      </c>
      <c r="M55" s="67"/>
      <c r="N55" s="67" t="n">
        <f aca="false">'Central pensions'!L55</f>
        <v>981933.59644378</v>
      </c>
      <c r="O55" s="9"/>
      <c r="P55" s="9" t="n">
        <f aca="false">'Central pensions'!X55</f>
        <v>25587610.3857334</v>
      </c>
      <c r="Q55" s="67"/>
      <c r="R55" s="67" t="n">
        <f aca="false">'Central SIPA income'!G50</f>
        <v>24590578.475164</v>
      </c>
      <c r="S55" s="67"/>
      <c r="T55" s="9" t="n">
        <f aca="false">'Central SIPA income'!J50</f>
        <v>94024208.1070302</v>
      </c>
      <c r="U55" s="9"/>
      <c r="V55" s="67" t="n">
        <f aca="false">'Central SIPA income'!F50</f>
        <v>117606.108489984</v>
      </c>
      <c r="W55" s="67"/>
      <c r="X55" s="67" t="n">
        <f aca="false">'Central SIPA income'!M50</f>
        <v>295392.637744914</v>
      </c>
      <c r="Y55" s="9"/>
      <c r="Z55" s="9" t="n">
        <f aca="false">R55+V55-N55-L55-F55</f>
        <v>-2902201.79504827</v>
      </c>
      <c r="AA55" s="9"/>
      <c r="AB55" s="9" t="n">
        <f aca="false">T55-P55-D55</f>
        <v>-56663583.1985219</v>
      </c>
      <c r="AC55" s="50"/>
      <c r="AD55" s="9"/>
      <c r="AE55" s="9"/>
      <c r="AF55" s="9"/>
      <c r="AG55" s="9" t="n">
        <f aca="false">BF55/100*$AG$53</f>
        <v>5644423056.44266</v>
      </c>
      <c r="AH55" s="39" t="n">
        <f aca="false">(AG55-AG54)/AG54</f>
        <v>0.0180138005330809</v>
      </c>
      <c r="AI55" s="39"/>
      <c r="AJ55" s="39" t="n">
        <f aca="false">AB55/AG55</f>
        <v>-0.0100388618343986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12458648</v>
      </c>
      <c r="AX55" s="7"/>
      <c r="AY55" s="39" t="n">
        <f aca="false">(AW55-AW54)/AW54</f>
        <v>0.00425322405507129</v>
      </c>
      <c r="AZ55" s="38" t="n">
        <f aca="false">workers_and_wage_central!B43</f>
        <v>6564.43376647908</v>
      </c>
      <c r="BA55" s="39" t="n">
        <f aca="false">(AZ55-AZ54)/AZ54</f>
        <v>0.0137022975365172</v>
      </c>
      <c r="BB55" s="7"/>
      <c r="BC55" s="7"/>
      <c r="BD55" s="7"/>
      <c r="BE55" s="7"/>
      <c r="BF55" s="7" t="n">
        <f aca="false">BF54*(1+AY55)*(1+BA55)*(1-BE55)</f>
        <v>102.689996453597</v>
      </c>
      <c r="BG55" s="7"/>
      <c r="BH55" s="7" t="n">
        <f aca="false">BH54+1</f>
        <v>24</v>
      </c>
      <c r="BI55" s="39" t="n">
        <f aca="false">T62/AG62</f>
        <v>0.0145504122673273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125780728.230653</v>
      </c>
      <c r="E56" s="9"/>
      <c r="F56" s="67" t="n">
        <f aca="false">'Central pensions'!I56</f>
        <v>22862136.2507036</v>
      </c>
      <c r="G56" s="9" t="n">
        <f aca="false">'Central pensions'!K56</f>
        <v>999316.187327681</v>
      </c>
      <c r="H56" s="9" t="n">
        <f aca="false">'Central pensions'!V56</f>
        <v>5497942.81673426</v>
      </c>
      <c r="I56" s="67" t="n">
        <f aca="false">'Central pensions'!M56</f>
        <v>30906.6862060109</v>
      </c>
      <c r="J56" s="9" t="n">
        <f aca="false">'Central pensions'!W56</f>
        <v>170039.468558792</v>
      </c>
      <c r="K56" s="9"/>
      <c r="L56" s="67" t="n">
        <f aca="false">'Central pensions'!N56</f>
        <v>3813871.37871485</v>
      </c>
      <c r="M56" s="67"/>
      <c r="N56" s="67" t="n">
        <f aca="false">'Central pensions'!L56</f>
        <v>988673.779140271</v>
      </c>
      <c r="O56" s="9"/>
      <c r="P56" s="9" t="n">
        <f aca="false">'Central pensions'!X56</f>
        <v>25229588.1414383</v>
      </c>
      <c r="Q56" s="67"/>
      <c r="R56" s="67" t="n">
        <f aca="false">'Central SIPA income'!G51</f>
        <v>21646627.9747945</v>
      </c>
      <c r="S56" s="67"/>
      <c r="T56" s="9" t="n">
        <f aca="false">'Central SIPA income'!J51</f>
        <v>82767758.2116726</v>
      </c>
      <c r="U56" s="9"/>
      <c r="V56" s="67" t="n">
        <f aca="false">'Central SIPA income'!F51</f>
        <v>120842.027470817</v>
      </c>
      <c r="W56" s="67"/>
      <c r="X56" s="67" t="n">
        <f aca="false">'Central SIPA income'!M51</f>
        <v>303520.333283436</v>
      </c>
      <c r="Y56" s="9"/>
      <c r="Z56" s="9" t="n">
        <f aca="false">R56+V56-N56-L56-F56</f>
        <v>-5897211.40629341</v>
      </c>
      <c r="AA56" s="9"/>
      <c r="AB56" s="9" t="n">
        <f aca="false">T56-P56-D56</f>
        <v>-68242558.1604191</v>
      </c>
      <c r="AC56" s="50"/>
      <c r="AD56" s="9"/>
      <c r="AE56" s="9"/>
      <c r="AF56" s="9"/>
      <c r="AG56" s="9" t="n">
        <f aca="false">BF56/100*$AG$53</f>
        <v>5700468892.60206</v>
      </c>
      <c r="AH56" s="39" t="n">
        <f aca="false">(AG56-AG55)/AG55</f>
        <v>0.00992941804661902</v>
      </c>
      <c r="AI56" s="39"/>
      <c r="AJ56" s="39" t="n">
        <f aca="false">AB56/AG56</f>
        <v>-0.0119713938355111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12533174</v>
      </c>
      <c r="AY56" s="39" t="n">
        <f aca="false">(AW56-AW55)/AW55</f>
        <v>0.00598186897968383</v>
      </c>
      <c r="AZ56" s="38" t="n">
        <f aca="false">workers_and_wage_central!B44</f>
        <v>6590.19310189941</v>
      </c>
      <c r="BA56" s="39" t="n">
        <f aca="false">(AZ56-AZ55)/AZ55</f>
        <v>0.00392407575987347</v>
      </c>
      <c r="BB56" s="7"/>
      <c r="BC56" s="7"/>
      <c r="BD56" s="7"/>
      <c r="BE56" s="7"/>
      <c r="BF56" s="7" t="n">
        <f aca="false">BF55*(1+AY56)*(1+BA56)*(1-BE56)</f>
        <v>103.709648357591</v>
      </c>
      <c r="BG56" s="7"/>
      <c r="BH56" s="0" t="n">
        <f aca="false">BH55+1</f>
        <v>25</v>
      </c>
      <c r="BI56" s="39" t="n">
        <f aca="false">T63/AG63</f>
        <v>0.0167207372439832</v>
      </c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126952024.50335</v>
      </c>
      <c r="E57" s="9"/>
      <c r="F57" s="67" t="n">
        <f aca="false">'Central pensions'!I57</f>
        <v>23075033.2131638</v>
      </c>
      <c r="G57" s="9" t="n">
        <f aca="false">'Central pensions'!K57</f>
        <v>1099424.1500889</v>
      </c>
      <c r="H57" s="9" t="n">
        <f aca="false">'Central pensions'!V57</f>
        <v>6048707.29122231</v>
      </c>
      <c r="I57" s="67" t="n">
        <f aca="false">'Central pensions'!M57</f>
        <v>34002.8087656361</v>
      </c>
      <c r="J57" s="9" t="n">
        <f aca="false">'Central pensions'!W57</f>
        <v>187073.42137801</v>
      </c>
      <c r="K57" s="9"/>
      <c r="L57" s="67" t="n">
        <f aca="false">'Central pensions'!N57</f>
        <v>3789008.29554688</v>
      </c>
      <c r="M57" s="67"/>
      <c r="N57" s="67" t="n">
        <f aca="false">'Central pensions'!L57</f>
        <v>1000269.31480518</v>
      </c>
      <c r="O57" s="9"/>
      <c r="P57" s="9" t="n">
        <f aca="false">'Central pensions'!X57</f>
        <v>25164368.7006778</v>
      </c>
      <c r="Q57" s="67"/>
      <c r="R57" s="67" t="n">
        <f aca="false">'Central SIPA income'!G52</f>
        <v>24862026.8967704</v>
      </c>
      <c r="S57" s="67"/>
      <c r="T57" s="9" t="n">
        <f aca="false">'Central SIPA income'!J52</f>
        <v>95062114.6739382</v>
      </c>
      <c r="U57" s="9"/>
      <c r="V57" s="67" t="n">
        <f aca="false">'Central SIPA income'!F52</f>
        <v>124659.105161351</v>
      </c>
      <c r="W57" s="67"/>
      <c r="X57" s="67" t="n">
        <f aca="false">'Central SIPA income'!M52</f>
        <v>313107.731948023</v>
      </c>
      <c r="Y57" s="9"/>
      <c r="Z57" s="9" t="n">
        <f aca="false">R57+V57-N57-L57-F57</f>
        <v>-2877624.82158413</v>
      </c>
      <c r="AA57" s="9"/>
      <c r="AB57" s="9" t="n">
        <f aca="false">T57-P57-D57</f>
        <v>-57054278.5300899</v>
      </c>
      <c r="AC57" s="50"/>
      <c r="AD57" s="9"/>
      <c r="AE57" s="9"/>
      <c r="AF57" s="9"/>
      <c r="AG57" s="9" t="n">
        <f aca="false">BF57/100*$AG$53</f>
        <v>5751515496.71936</v>
      </c>
      <c r="AH57" s="39" t="n">
        <f aca="false">(AG57-AG56)/AG56</f>
        <v>0.00895480794282522</v>
      </c>
      <c r="AI57" s="39" t="n">
        <f aca="false">(AG57-AG53)/AG53</f>
        <v>0.0463834834045116</v>
      </c>
      <c r="AJ57" s="39" t="n">
        <f aca="false">AB57/AG57</f>
        <v>-0.00991986869593474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12630453</v>
      </c>
      <c r="AY57" s="39" t="n">
        <f aca="false">(AW57-AW56)/AW56</f>
        <v>0.0077617210133682</v>
      </c>
      <c r="AZ57" s="38" t="n">
        <f aca="false">workers_and_wage_central!B45</f>
        <v>6597.99521730876</v>
      </c>
      <c r="BA57" s="39" t="n">
        <f aca="false">(AZ57-AZ56)/AZ56</f>
        <v>0.00118389784467825</v>
      </c>
      <c r="BB57" s="7"/>
      <c r="BC57" s="7"/>
      <c r="BD57" s="7"/>
      <c r="BE57" s="7"/>
      <c r="BF57" s="7" t="n">
        <f aca="false">BF56*(1+AY57)*(1+BA57)*(1-BE57)</f>
        <v>104.638348340451</v>
      </c>
      <c r="BG57" s="73" t="n">
        <f aca="false">(BB57-BB53)/BB53</f>
        <v>-1</v>
      </c>
      <c r="BH57" s="0" t="n">
        <f aca="false">BH56+1</f>
        <v>26</v>
      </c>
      <c r="BI57" s="39" t="n">
        <f aca="false">T64/AG64</f>
        <v>0.0146448594048366</v>
      </c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128418938.290523</v>
      </c>
      <c r="E58" s="6"/>
      <c r="F58" s="8" t="n">
        <f aca="false">'Central pensions'!I58</f>
        <v>23341662.158171</v>
      </c>
      <c r="G58" s="6" t="n">
        <f aca="false">'Central pensions'!K58</f>
        <v>1224404.24438969</v>
      </c>
      <c r="H58" s="6" t="n">
        <f aca="false">'Central pensions'!V58</f>
        <v>6736310.89497588</v>
      </c>
      <c r="I58" s="8" t="n">
        <f aca="false">'Central pensions'!M58</f>
        <v>37868.1725068977</v>
      </c>
      <c r="J58" s="6" t="n">
        <f aca="false">'Central pensions'!W58</f>
        <v>208339.51221575</v>
      </c>
      <c r="K58" s="6"/>
      <c r="L58" s="8" t="n">
        <f aca="false">'Central pensions'!N58</f>
        <v>4624665.34002458</v>
      </c>
      <c r="M58" s="8"/>
      <c r="N58" s="8" t="n">
        <f aca="false">'Central pensions'!L58</f>
        <v>1013880.06228084</v>
      </c>
      <c r="O58" s="6"/>
      <c r="P58" s="6" t="n">
        <f aca="false">'Central pensions'!X58</f>
        <v>29575479.3938104</v>
      </c>
      <c r="Q58" s="8"/>
      <c r="R58" s="8" t="n">
        <f aca="false">'Central SIPA income'!G53</f>
        <v>21881374.5767025</v>
      </c>
      <c r="S58" s="8"/>
      <c r="T58" s="6" t="n">
        <f aca="false">'Central SIPA income'!J53</f>
        <v>83665332.1899549</v>
      </c>
      <c r="U58" s="6"/>
      <c r="V58" s="8" t="n">
        <f aca="false">'Central SIPA income'!F53</f>
        <v>121624.685753359</v>
      </c>
      <c r="W58" s="8"/>
      <c r="X58" s="8" t="n">
        <f aca="false">'Central SIPA income'!M53</f>
        <v>305486.145242538</v>
      </c>
      <c r="Y58" s="6"/>
      <c r="Z58" s="6" t="n">
        <f aca="false">R58+V58-N58-L58-F58</f>
        <v>-6977208.29802051</v>
      </c>
      <c r="AA58" s="6"/>
      <c r="AB58" s="6" t="n">
        <f aca="false">T58-P58-D58</f>
        <v>-74329085.4943781</v>
      </c>
      <c r="AC58" s="50"/>
      <c r="AD58" s="6"/>
      <c r="AE58" s="6"/>
      <c r="AF58" s="6"/>
      <c r="AG58" s="6" t="n">
        <f aca="false">BF58/100*$AG$53</f>
        <v>5774174117.49133</v>
      </c>
      <c r="AH58" s="61" t="n">
        <f aca="false">(AG58-AG57)/AG57</f>
        <v>0.00393959136246718</v>
      </c>
      <c r="AI58" s="61"/>
      <c r="AJ58" s="61" t="n">
        <f aca="false">AB58/AG58</f>
        <v>-0.0128726782362205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0.00525355284824302</v>
      </c>
      <c r="AV58" s="5"/>
      <c r="AW58" s="65" t="n">
        <f aca="false">workers_and_wage_central!C46</f>
        <v>12564843</v>
      </c>
      <c r="AX58" s="5"/>
      <c r="AY58" s="61" t="n">
        <f aca="false">(AW58-AW57)/AW57</f>
        <v>-0.00519458803259075</v>
      </c>
      <c r="AZ58" s="66" t="n">
        <f aca="false">workers_and_wage_central!B46</f>
        <v>6658.57718764952</v>
      </c>
      <c r="BA58" s="61" t="n">
        <f aca="false">(AZ58-AZ57)/AZ57</f>
        <v>0.00918187545541547</v>
      </c>
      <c r="BB58" s="5"/>
      <c r="BC58" s="5"/>
      <c r="BD58" s="5"/>
      <c r="BE58" s="5"/>
      <c r="BF58" s="5" t="n">
        <f aca="false">BF57*(1+AY58)*(1+BA58)*(1-BE58)</f>
        <v>105.050580673756</v>
      </c>
      <c r="BG58" s="5"/>
      <c r="BH58" s="5" t="n">
        <f aca="false">BH57+1</f>
        <v>27</v>
      </c>
      <c r="BI58" s="61" t="n">
        <f aca="false">T65/AG65</f>
        <v>0.0168081853166895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129878599.22918</v>
      </c>
      <c r="E59" s="9"/>
      <c r="F59" s="67" t="n">
        <f aca="false">'Central pensions'!I59</f>
        <v>23606972.8121068</v>
      </c>
      <c r="G59" s="9" t="n">
        <f aca="false">'Central pensions'!K59</f>
        <v>1336116.22372965</v>
      </c>
      <c r="H59" s="9" t="n">
        <f aca="false">'Central pensions'!V59</f>
        <v>7350917.24494177</v>
      </c>
      <c r="I59" s="67" t="n">
        <f aca="false">'Central pensions'!M59</f>
        <v>41323.1821772053</v>
      </c>
      <c r="J59" s="9" t="n">
        <f aca="false">'Central pensions'!W59</f>
        <v>227347.956029126</v>
      </c>
      <c r="K59" s="9"/>
      <c r="L59" s="67" t="n">
        <f aca="false">'Central pensions'!N59</f>
        <v>3931000.46270621</v>
      </c>
      <c r="M59" s="67"/>
      <c r="N59" s="67" t="n">
        <f aca="false">'Central pensions'!L59</f>
        <v>1027159.79423936</v>
      </c>
      <c r="O59" s="9"/>
      <c r="P59" s="9" t="n">
        <f aca="false">'Central pensions'!X59</f>
        <v>26049110.2149427</v>
      </c>
      <c r="Q59" s="67"/>
      <c r="R59" s="67" t="n">
        <f aca="false">'Central SIPA income'!G54</f>
        <v>25433929.2051974</v>
      </c>
      <c r="S59" s="67"/>
      <c r="T59" s="9" t="n">
        <f aca="false">'Central SIPA income'!J54</f>
        <v>97248832.717954</v>
      </c>
      <c r="U59" s="9"/>
      <c r="V59" s="67" t="n">
        <f aca="false">'Central SIPA income'!F54</f>
        <v>121593.033486151</v>
      </c>
      <c r="W59" s="67"/>
      <c r="X59" s="67" t="n">
        <f aca="false">'Central SIPA income'!M54</f>
        <v>305406.643872913</v>
      </c>
      <c r="Y59" s="9"/>
      <c r="Z59" s="9" t="n">
        <f aca="false">R59+V59-N59-L59-F59</f>
        <v>-3009610.83036888</v>
      </c>
      <c r="AA59" s="9"/>
      <c r="AB59" s="9" t="n">
        <f aca="false">T59-P59-D59</f>
        <v>-58678876.7261682</v>
      </c>
      <c r="AC59" s="50"/>
      <c r="AD59" s="9"/>
      <c r="AE59" s="9"/>
      <c r="AF59" s="9"/>
      <c r="AG59" s="9" t="n">
        <f aca="false">BF59/100*$AG$53</f>
        <v>5824213746.21437</v>
      </c>
      <c r="AH59" s="39" t="n">
        <f aca="false">(AG59-AG58)/AG58</f>
        <v>0.00866611011459749</v>
      </c>
      <c r="AI59" s="39"/>
      <c r="AJ59" s="39" t="n">
        <f aca="false">AB59/AG59</f>
        <v>-0.0100749868193468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12616728</v>
      </c>
      <c r="AX59" s="7"/>
      <c r="AY59" s="39" t="n">
        <f aca="false">(AW59-AW58)/AW58</f>
        <v>0.0041293790937141</v>
      </c>
      <c r="AZ59" s="38" t="n">
        <f aca="false">workers_and_wage_central!B47</f>
        <v>6688.66113331539</v>
      </c>
      <c r="BA59" s="39" t="n">
        <f aca="false">(AZ59-AZ58)/AZ58</f>
        <v>0.00451807417982136</v>
      </c>
      <c r="BB59" s="7"/>
      <c r="BC59" s="7"/>
      <c r="BD59" s="7"/>
      <c r="BE59" s="7"/>
      <c r="BF59" s="7" t="n">
        <f aca="false">BF58*(1+AY59)*(1+BA59)*(1-BE59)</f>
        <v>105.960960573477</v>
      </c>
      <c r="BG59" s="7"/>
      <c r="BH59" s="7" t="n">
        <f aca="false">BH58+1</f>
        <v>28</v>
      </c>
      <c r="BI59" s="39" t="n">
        <f aca="false">T66/AG66</f>
        <v>0.0146950798124117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129842332.308303</v>
      </c>
      <c r="E60" s="9"/>
      <c r="F60" s="67" t="n">
        <f aca="false">'Central pensions'!I60</f>
        <v>23600380.8699378</v>
      </c>
      <c r="G60" s="9" t="n">
        <f aca="false">'Central pensions'!K60</f>
        <v>1391665.89760058</v>
      </c>
      <c r="H60" s="9" t="n">
        <f aca="false">'Central pensions'!V60</f>
        <v>7656535.16077613</v>
      </c>
      <c r="I60" s="67" t="n">
        <f aca="false">'Central pensions'!M60</f>
        <v>43041.2133278528</v>
      </c>
      <c r="J60" s="9" t="n">
        <f aca="false">'Central pensions'!W60</f>
        <v>236800.056518848</v>
      </c>
      <c r="K60" s="9"/>
      <c r="L60" s="67" t="n">
        <f aca="false">'Central pensions'!N60</f>
        <v>3938257.0028758</v>
      </c>
      <c r="M60" s="67"/>
      <c r="N60" s="67" t="n">
        <f aca="false">'Central pensions'!L60</f>
        <v>1027278.83319004</v>
      </c>
      <c r="O60" s="9"/>
      <c r="P60" s="9" t="n">
        <f aca="false">'Central pensions'!X60</f>
        <v>26087419.3535633</v>
      </c>
      <c r="Q60" s="67"/>
      <c r="R60" s="67" t="n">
        <f aca="false">'Central SIPA income'!G55</f>
        <v>22194253.502462</v>
      </c>
      <c r="S60" s="67"/>
      <c r="T60" s="9" t="n">
        <f aca="false">'Central SIPA income'!J55</f>
        <v>84861651.8803447</v>
      </c>
      <c r="U60" s="9"/>
      <c r="V60" s="67" t="n">
        <f aca="false">'Central SIPA income'!F55</f>
        <v>122178.423698159</v>
      </c>
      <c r="W60" s="67"/>
      <c r="X60" s="67" t="n">
        <f aca="false">'Central SIPA income'!M55</f>
        <v>306876.975312796</v>
      </c>
      <c r="Y60" s="9"/>
      <c r="Z60" s="9" t="n">
        <f aca="false">R60+V60-N60-L60-F60</f>
        <v>-6249484.77984349</v>
      </c>
      <c r="AA60" s="9"/>
      <c r="AB60" s="9" t="n">
        <f aca="false">T60-P60-D60</f>
        <v>-71068099.7815216</v>
      </c>
      <c r="AC60" s="50"/>
      <c r="AD60" s="9"/>
      <c r="AE60" s="9"/>
      <c r="AF60" s="9"/>
      <c r="AG60" s="9" t="n">
        <f aca="false">BF60/100*$AG$53</f>
        <v>5838001778.37614</v>
      </c>
      <c r="AH60" s="39" t="n">
        <f aca="false">(AG60-AG59)/AG59</f>
        <v>0.0023673636927781</v>
      </c>
      <c r="AI60" s="39"/>
      <c r="AJ60" s="39" t="n">
        <f aca="false">AB60/AG60</f>
        <v>-0.0121733604201281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12685344</v>
      </c>
      <c r="AY60" s="39" t="n">
        <f aca="false">(AW60-AW59)/AW59</f>
        <v>0.00543849403743982</v>
      </c>
      <c r="AZ60" s="38" t="n">
        <f aca="false">workers_and_wage_central!B48</f>
        <v>6668.2304950481</v>
      </c>
      <c r="BA60" s="39" t="n">
        <f aca="false">(AZ60-AZ59)/AZ59</f>
        <v>-0.00305451836474793</v>
      </c>
      <c r="BB60" s="7"/>
      <c r="BC60" s="7"/>
      <c r="BD60" s="7"/>
      <c r="BE60" s="7"/>
      <c r="BF60" s="7" t="n">
        <f aca="false">BF59*(1+AY60)*(1+BA60)*(1-BE60)</f>
        <v>106.211808704391</v>
      </c>
      <c r="BG60" s="7"/>
      <c r="BH60" s="0" t="n">
        <f aca="false">BH59+1</f>
        <v>29</v>
      </c>
      <c r="BI60" s="39" t="n">
        <f aca="false">T67/AG67</f>
        <v>0.0167956476578682</v>
      </c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130502721.962725</v>
      </c>
      <c r="E61" s="9"/>
      <c r="F61" s="67" t="n">
        <f aca="false">'Central pensions'!I61</f>
        <v>23720414.50681</v>
      </c>
      <c r="G61" s="9" t="n">
        <f aca="false">'Central pensions'!K61</f>
        <v>1427955.78099808</v>
      </c>
      <c r="H61" s="9" t="n">
        <f aca="false">'Central pensions'!V61</f>
        <v>7856191.39198256</v>
      </c>
      <c r="I61" s="67" t="n">
        <f aca="false">'Central pensions'!M61</f>
        <v>44163.5808556108</v>
      </c>
      <c r="J61" s="9" t="n">
        <f aca="false">'Central pensions'!W61</f>
        <v>242974.991504615</v>
      </c>
      <c r="K61" s="9"/>
      <c r="L61" s="67" t="n">
        <f aca="false">'Central pensions'!N61</f>
        <v>3893906.04720809</v>
      </c>
      <c r="M61" s="67"/>
      <c r="N61" s="67" t="n">
        <f aca="false">'Central pensions'!L61</f>
        <v>1035137.76095188</v>
      </c>
      <c r="O61" s="9"/>
      <c r="P61" s="9" t="n">
        <f aca="false">'Central pensions'!X61</f>
        <v>25900519.535555</v>
      </c>
      <c r="Q61" s="67"/>
      <c r="R61" s="67" t="n">
        <f aca="false">'Central SIPA income'!G56</f>
        <v>25550515.6519688</v>
      </c>
      <c r="S61" s="67"/>
      <c r="T61" s="9" t="n">
        <f aca="false">'Central SIPA income'!J56</f>
        <v>97694611.10193</v>
      </c>
      <c r="U61" s="9"/>
      <c r="V61" s="67" t="n">
        <f aca="false">'Central SIPA income'!F56</f>
        <v>126252.72590869</v>
      </c>
      <c r="W61" s="67"/>
      <c r="X61" s="67" t="n">
        <f aca="false">'Central SIPA income'!M56</f>
        <v>317110.447811728</v>
      </c>
      <c r="Y61" s="9"/>
      <c r="Z61" s="9" t="n">
        <f aca="false">R61+V61-N61-L61-F61</f>
        <v>-2972689.93709251</v>
      </c>
      <c r="AA61" s="9"/>
      <c r="AB61" s="9" t="n">
        <f aca="false">T61-P61-D61</f>
        <v>-58708630.3963503</v>
      </c>
      <c r="AC61" s="50"/>
      <c r="AD61" s="9"/>
      <c r="AE61" s="9"/>
      <c r="AF61" s="9"/>
      <c r="AG61" s="9" t="n">
        <f aca="false">BF61/100*$AG$53</f>
        <v>5873270000.7702</v>
      </c>
      <c r="AH61" s="39" t="n">
        <f aca="false">(AG61-AG60)/AG60</f>
        <v>0.00604114622312931</v>
      </c>
      <c r="AI61" s="39" t="n">
        <f aca="false">(AG61-AG57)/AG57</f>
        <v>0.0211691169258406</v>
      </c>
      <c r="AJ61" s="39" t="n">
        <f aca="false">AB61/AG61</f>
        <v>-0.00999590183809897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12733268</v>
      </c>
      <c r="AY61" s="39" t="n">
        <f aca="false">(AW61-AW60)/AW60</f>
        <v>0.00377790306672015</v>
      </c>
      <c r="AZ61" s="38" t="n">
        <f aca="false">workers_and_wage_central!B49</f>
        <v>6683.26552120993</v>
      </c>
      <c r="BA61" s="39" t="n">
        <f aca="false">(AZ61-AZ60)/AZ60</f>
        <v>0.00225472502382689</v>
      </c>
      <c r="BB61" s="7"/>
      <c r="BC61" s="7"/>
      <c r="BD61" s="7"/>
      <c r="BE61" s="7"/>
      <c r="BF61" s="7" t="n">
        <f aca="false">BF60*(1+AY61)*(1+BA61)*(1-BE61)</f>
        <v>106.853449771397</v>
      </c>
      <c r="BG61" s="73" t="e">
        <f aca="false">(BB61-BB57)/BB57</f>
        <v>#DIV/0!</v>
      </c>
      <c r="BH61" s="0" t="n">
        <f aca="false">BH60+1</f>
        <v>30</v>
      </c>
      <c r="BI61" s="39" t="n">
        <f aca="false">T68/AG68</f>
        <v>0.0147020718988706</v>
      </c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131136770.367325</v>
      </c>
      <c r="E62" s="6"/>
      <c r="F62" s="8" t="n">
        <f aca="false">'Central pensions'!I62</f>
        <v>23835660.3097195</v>
      </c>
      <c r="G62" s="6" t="n">
        <f aca="false">'Central pensions'!K62</f>
        <v>1510186.1614156</v>
      </c>
      <c r="H62" s="6" t="n">
        <f aca="false">'Central pensions'!V62</f>
        <v>8308598.68315513</v>
      </c>
      <c r="I62" s="8" t="n">
        <f aca="false">'Central pensions'!M62</f>
        <v>46706.7884973898</v>
      </c>
      <c r="J62" s="6" t="n">
        <f aca="false">'Central pensions'!W62</f>
        <v>256966.969582118</v>
      </c>
      <c r="K62" s="6"/>
      <c r="L62" s="8" t="n">
        <f aca="false">'Central pensions'!N62</f>
        <v>4767685.05355456</v>
      </c>
      <c r="M62" s="8"/>
      <c r="N62" s="8" t="n">
        <f aca="false">'Central pensions'!L62</f>
        <v>1041560.50917038</v>
      </c>
      <c r="O62" s="6"/>
      <c r="P62" s="6" t="n">
        <f aca="false">'Central pensions'!X62</f>
        <v>30469899.0189386</v>
      </c>
      <c r="Q62" s="8"/>
      <c r="R62" s="8" t="n">
        <f aca="false">'Central SIPA income'!G57</f>
        <v>22453712.7621071</v>
      </c>
      <c r="S62" s="8"/>
      <c r="T62" s="6" t="n">
        <f aca="false">'Central SIPA income'!J57</f>
        <v>85853716.8473729</v>
      </c>
      <c r="U62" s="6"/>
      <c r="V62" s="8" t="n">
        <f aca="false">'Central SIPA income'!F57</f>
        <v>124525.804815547</v>
      </c>
      <c r="W62" s="8"/>
      <c r="X62" s="8" t="n">
        <f aca="false">'Central SIPA income'!M57</f>
        <v>312772.919910919</v>
      </c>
      <c r="Y62" s="6"/>
      <c r="Z62" s="6" t="n">
        <f aca="false">R62+V62-N62-L62-F62</f>
        <v>-7066667.30552184</v>
      </c>
      <c r="AA62" s="6"/>
      <c r="AB62" s="6" t="n">
        <f aca="false">T62-P62-D62</f>
        <v>-75752952.5388903</v>
      </c>
      <c r="AC62" s="50"/>
      <c r="AD62" s="6"/>
      <c r="AE62" s="6"/>
      <c r="AF62" s="6"/>
      <c r="AG62" s="6" t="n">
        <f aca="false">BF62/100*$AG$53</f>
        <v>5900431910.10854</v>
      </c>
      <c r="AH62" s="61" t="n">
        <f aca="false">(AG62-AG61)/AG61</f>
        <v>0.00462466553296299</v>
      </c>
      <c r="AI62" s="61"/>
      <c r="AJ62" s="61" t="n">
        <f aca="false">AB62/AG62</f>
        <v>-0.0128385436342569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0.00776647694471114</v>
      </c>
      <c r="AV62" s="5"/>
      <c r="AW62" s="65" t="n">
        <f aca="false">workers_and_wage_central!C50</f>
        <v>12750676</v>
      </c>
      <c r="AX62" s="5"/>
      <c r="AY62" s="61" t="n">
        <f aca="false">(AW62-AW61)/AW61</f>
        <v>0.00136712743342872</v>
      </c>
      <c r="AZ62" s="66" t="n">
        <f aca="false">workers_and_wage_central!B50</f>
        <v>6705.00679018932</v>
      </c>
      <c r="BA62" s="61" t="n">
        <f aca="false">(AZ62-AZ61)/AZ61</f>
        <v>0.00325309070998117</v>
      </c>
      <c r="BB62" s="5"/>
      <c r="BC62" s="5"/>
      <c r="BD62" s="5"/>
      <c r="BE62" s="5"/>
      <c r="BF62" s="5" t="n">
        <f aca="false">BF61*(1+AY62)*(1+BA62)*(1-BE62)</f>
        <v>107.347611237633</v>
      </c>
      <c r="BG62" s="5"/>
      <c r="BH62" s="5" t="n">
        <f aca="false">BH61+1</f>
        <v>31</v>
      </c>
      <c r="BI62" s="61" t="n">
        <f aca="false">T69/AG69</f>
        <v>0.0168931135785335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131377950.778772</v>
      </c>
      <c r="E63" s="9"/>
      <c r="F63" s="67" t="n">
        <f aca="false">'Central pensions'!I63</f>
        <v>23879497.704407</v>
      </c>
      <c r="G63" s="9" t="n">
        <f aca="false">'Central pensions'!K63</f>
        <v>1570664.00279185</v>
      </c>
      <c r="H63" s="9" t="n">
        <f aca="false">'Central pensions'!V63</f>
        <v>8641329.92255927</v>
      </c>
      <c r="I63" s="67" t="n">
        <f aca="false">'Central pensions'!M63</f>
        <v>48577.2371997479</v>
      </c>
      <c r="J63" s="9" t="n">
        <f aca="false">'Central pensions'!W63</f>
        <v>267257.626470905</v>
      </c>
      <c r="K63" s="9"/>
      <c r="L63" s="67" t="n">
        <f aca="false">'Central pensions'!N63</f>
        <v>3918292.24906433</v>
      </c>
      <c r="M63" s="67"/>
      <c r="N63" s="67" t="n">
        <f aca="false">'Central pensions'!L63</f>
        <v>1045283.14916616</v>
      </c>
      <c r="O63" s="9"/>
      <c r="P63" s="9" t="n">
        <f aca="false">'Central pensions'!X63</f>
        <v>26082876.5854957</v>
      </c>
      <c r="Q63" s="67"/>
      <c r="R63" s="67" t="n">
        <f aca="false">'Central SIPA income'!G58</f>
        <v>26132149.3735595</v>
      </c>
      <c r="S63" s="67"/>
      <c r="T63" s="9" t="n">
        <f aca="false">'Central SIPA income'!J58</f>
        <v>99918538.0476155</v>
      </c>
      <c r="U63" s="9"/>
      <c r="V63" s="67" t="n">
        <f aca="false">'Central SIPA income'!F58</f>
        <v>123557.5636037</v>
      </c>
      <c r="W63" s="67"/>
      <c r="X63" s="67" t="n">
        <f aca="false">'Central SIPA income'!M58</f>
        <v>310340.977138446</v>
      </c>
      <c r="Y63" s="9"/>
      <c r="Z63" s="9" t="n">
        <f aca="false">R63+V63-N63-L63-F63</f>
        <v>-2587366.1654743</v>
      </c>
      <c r="AA63" s="9"/>
      <c r="AB63" s="9" t="n">
        <f aca="false">T63-P63-D63</f>
        <v>-57542289.3166526</v>
      </c>
      <c r="AC63" s="50"/>
      <c r="AD63" s="9"/>
      <c r="AE63" s="9"/>
      <c r="AF63" s="9"/>
      <c r="AG63" s="9" t="n">
        <f aca="false">BF63/100*$AG$53</f>
        <v>5975725626.78539</v>
      </c>
      <c r="AH63" s="39" t="n">
        <f aca="false">(AG63-AG62)/AG62</f>
        <v>0.0127607127450882</v>
      </c>
      <c r="AI63" s="39"/>
      <c r="AJ63" s="39" t="n">
        <f aca="false">AB63/AG63</f>
        <v>-0.00962933924856371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12797967</v>
      </c>
      <c r="AX63" s="7"/>
      <c r="AY63" s="39" t="n">
        <f aca="false">(AW63-AW62)/AW62</f>
        <v>0.00370890139471821</v>
      </c>
      <c r="AZ63" s="38" t="n">
        <f aca="false">workers_and_wage_central!B51</f>
        <v>6765.47497621756</v>
      </c>
      <c r="BA63" s="39" t="n">
        <f aca="false">(AZ63-AZ62)/AZ62</f>
        <v>0.0090183631307763</v>
      </c>
      <c r="BB63" s="7"/>
      <c r="BC63" s="7"/>
      <c r="BD63" s="7"/>
      <c r="BE63" s="7"/>
      <c r="BF63" s="7" t="n">
        <f aca="false">BF62*(1+AY63)*(1+BA63)*(1-BE63)</f>
        <v>108.717443268508</v>
      </c>
      <c r="BG63" s="7"/>
      <c r="BH63" s="7" t="n">
        <f aca="false">BH62+1</f>
        <v>32</v>
      </c>
      <c r="BI63" s="39" t="n">
        <f aca="false">T70/AG70</f>
        <v>0.0147448378978417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131748813.67848</v>
      </c>
      <c r="E64" s="9"/>
      <c r="F64" s="67" t="n">
        <f aca="false">'Central pensions'!I64</f>
        <v>23946906.4264164</v>
      </c>
      <c r="G64" s="9" t="n">
        <f aca="false">'Central pensions'!K64</f>
        <v>1635023.99513553</v>
      </c>
      <c r="H64" s="9" t="n">
        <f aca="false">'Central pensions'!V64</f>
        <v>8995419.6111665</v>
      </c>
      <c r="I64" s="67" t="n">
        <f aca="false">'Central pensions'!M64</f>
        <v>50567.752426872</v>
      </c>
      <c r="J64" s="9" t="n">
        <f aca="false">'Central pensions'!W64</f>
        <v>278208.853953602</v>
      </c>
      <c r="K64" s="9"/>
      <c r="L64" s="67" t="n">
        <f aca="false">'Central pensions'!N64</f>
        <v>3841506.64659584</v>
      </c>
      <c r="M64" s="67"/>
      <c r="N64" s="67" t="n">
        <f aca="false">'Central pensions'!L64</f>
        <v>1050146.97910291</v>
      </c>
      <c r="O64" s="9"/>
      <c r="P64" s="9" t="n">
        <f aca="false">'Central pensions'!X64</f>
        <v>25711195.0865135</v>
      </c>
      <c r="Q64" s="67"/>
      <c r="R64" s="67" t="n">
        <f aca="false">'Central SIPA income'!G59</f>
        <v>23045722.0062286</v>
      </c>
      <c r="S64" s="67"/>
      <c r="T64" s="9" t="n">
        <f aca="false">'Central SIPA income'!J59</f>
        <v>88117315.5027189</v>
      </c>
      <c r="U64" s="9"/>
      <c r="V64" s="67" t="n">
        <f aca="false">'Central SIPA income'!F59</f>
        <v>125340.833583574</v>
      </c>
      <c r="W64" s="67"/>
      <c r="X64" s="67" t="n">
        <f aca="false">'Central SIPA income'!M59</f>
        <v>314820.037196888</v>
      </c>
      <c r="Y64" s="9"/>
      <c r="Z64" s="9" t="n">
        <f aca="false">R64+V64-N64-L64-F64</f>
        <v>-5667497.21230307</v>
      </c>
      <c r="AA64" s="9"/>
      <c r="AB64" s="9" t="n">
        <f aca="false">T64-P64-D64</f>
        <v>-69342693.2622746</v>
      </c>
      <c r="AC64" s="50"/>
      <c r="AD64" s="9"/>
      <c r="AE64" s="9"/>
      <c r="AF64" s="9"/>
      <c r="AG64" s="9" t="n">
        <f aca="false">BF64/100*$AG$53</f>
        <v>6016945131.86091</v>
      </c>
      <c r="AH64" s="39" t="n">
        <f aca="false">(AG64-AG63)/AG63</f>
        <v>0.00689782423924546</v>
      </c>
      <c r="AI64" s="39"/>
      <c r="AJ64" s="39" t="n">
        <f aca="false">AB64/AG64</f>
        <v>-0.0115245679896749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12788920</v>
      </c>
      <c r="AY64" s="39" t="n">
        <f aca="false">(AW64-AW63)/AW63</f>
        <v>-0.000706909152055166</v>
      </c>
      <c r="AZ64" s="38" t="n">
        <f aca="false">workers_and_wage_central!B52</f>
        <v>6816.9610056226</v>
      </c>
      <c r="BA64" s="39" t="n">
        <f aca="false">(AZ64-AZ63)/AZ63</f>
        <v>0.00761011304986369</v>
      </c>
      <c r="BB64" s="7"/>
      <c r="BC64" s="7"/>
      <c r="BD64" s="7"/>
      <c r="BE64" s="7"/>
      <c r="BF64" s="7" t="n">
        <f aca="false">BF63*(1+AY64)*(1+BA64)*(1-BE64)</f>
        <v>109.467357083914</v>
      </c>
      <c r="BG64" s="7"/>
      <c r="BH64" s="0" t="n">
        <f aca="false">BH63+1</f>
        <v>33</v>
      </c>
      <c r="BI64" s="39" t="n">
        <f aca="false">T71/AG71</f>
        <v>0.0169340167118793</v>
      </c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132180973.185474</v>
      </c>
      <c r="E65" s="9"/>
      <c r="F65" s="67" t="n">
        <f aca="false">'Central pensions'!I65</f>
        <v>24025456.5323818</v>
      </c>
      <c r="G65" s="9" t="n">
        <f aca="false">'Central pensions'!K65</f>
        <v>1716875.25071884</v>
      </c>
      <c r="H65" s="9" t="n">
        <f aca="false">'Central pensions'!V65</f>
        <v>9445741.06936116</v>
      </c>
      <c r="I65" s="67" t="n">
        <f aca="false">'Central pensions'!M65</f>
        <v>53099.2345583148</v>
      </c>
      <c r="J65" s="9" t="n">
        <f aca="false">'Central pensions'!W65</f>
        <v>292136.32173282</v>
      </c>
      <c r="K65" s="9"/>
      <c r="L65" s="67" t="n">
        <f aca="false">'Central pensions'!N65</f>
        <v>3817084.33158228</v>
      </c>
      <c r="M65" s="67"/>
      <c r="N65" s="67" t="n">
        <f aca="false">'Central pensions'!L65</f>
        <v>1055596.68411983</v>
      </c>
      <c r="O65" s="9"/>
      <c r="P65" s="9" t="n">
        <f aca="false">'Central pensions'!X65</f>
        <v>25614450.2468895</v>
      </c>
      <c r="Q65" s="67"/>
      <c r="R65" s="67" t="n">
        <f aca="false">'Central SIPA income'!G60</f>
        <v>26629418.708196</v>
      </c>
      <c r="S65" s="67"/>
      <c r="T65" s="9" t="n">
        <f aca="false">'Central SIPA income'!J60</f>
        <v>101819890.447777</v>
      </c>
      <c r="U65" s="9"/>
      <c r="V65" s="67" t="n">
        <f aca="false">'Central SIPA income'!F60</f>
        <v>127860.128456386</v>
      </c>
      <c r="W65" s="67"/>
      <c r="X65" s="67" t="n">
        <f aca="false">'Central SIPA income'!M60</f>
        <v>321147.779584526</v>
      </c>
      <c r="Y65" s="9"/>
      <c r="Z65" s="9" t="n">
        <f aca="false">R65+V65-N65-L65-F65</f>
        <v>-2140858.71143156</v>
      </c>
      <c r="AA65" s="9"/>
      <c r="AB65" s="9" t="n">
        <f aca="false">T65-P65-D65</f>
        <v>-55975532.9845861</v>
      </c>
      <c r="AC65" s="50"/>
      <c r="AD65" s="9"/>
      <c r="AE65" s="9"/>
      <c r="AF65" s="9"/>
      <c r="AG65" s="9" t="n">
        <f aca="false">BF65/100*$AG$53</f>
        <v>6057756297.26523</v>
      </c>
      <c r="AH65" s="39" t="n">
        <f aca="false">(AG65-AG64)/AG64</f>
        <v>0.00678270526154787</v>
      </c>
      <c r="AI65" s="39" t="n">
        <f aca="false">(AG65-AG61)/AG61</f>
        <v>0.0314111723913323</v>
      </c>
      <c r="AJ65" s="39" t="n">
        <f aca="false">AB65/AG65</f>
        <v>-0.00924030783639418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12850777</v>
      </c>
      <c r="AY65" s="39" t="n">
        <f aca="false">(AW65-AW64)/AW64</f>
        <v>0.00483676494965955</v>
      </c>
      <c r="AZ65" s="38" t="n">
        <f aca="false">workers_and_wage_central!B53</f>
        <v>6830.16255207088</v>
      </c>
      <c r="BA65" s="39" t="n">
        <f aca="false">(AZ65-AZ64)/AZ64</f>
        <v>0.00193657356076753</v>
      </c>
      <c r="BB65" s="7"/>
      <c r="BC65" s="7"/>
      <c r="BD65" s="7"/>
      <c r="BE65" s="7"/>
      <c r="BF65" s="7" t="n">
        <f aca="false">BF64*(1+AY65)*(1+BA65)*(1-BE65)</f>
        <v>110.209841902775</v>
      </c>
      <c r="BG65" s="73" t="e">
        <f aca="false">(BB65-BB61)/BB61</f>
        <v>#DIV/0!</v>
      </c>
      <c r="BH65" s="0" t="n">
        <f aca="false">BH64+1</f>
        <v>34</v>
      </c>
      <c r="BI65" s="39" t="n">
        <f aca="false">T72/AG72</f>
        <v>0.0148629230817953</v>
      </c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132509812.977858</v>
      </c>
      <c r="E66" s="6"/>
      <c r="F66" s="8" t="n">
        <f aca="false">'Central pensions'!I66</f>
        <v>24085227.0571984</v>
      </c>
      <c r="G66" s="6" t="n">
        <f aca="false">'Central pensions'!K66</f>
        <v>1808554.48767592</v>
      </c>
      <c r="H66" s="6" t="n">
        <f aca="false">'Central pensions'!V66</f>
        <v>9950133.18135099</v>
      </c>
      <c r="I66" s="8" t="n">
        <f aca="false">'Central pensions'!M66</f>
        <v>55934.6748765749</v>
      </c>
      <c r="J66" s="6" t="n">
        <f aca="false">'Central pensions'!W66</f>
        <v>307736.077773742</v>
      </c>
      <c r="K66" s="6"/>
      <c r="L66" s="8" t="n">
        <f aca="false">'Central pensions'!N66</f>
        <v>4647569.82666395</v>
      </c>
      <c r="M66" s="8"/>
      <c r="N66" s="8" t="n">
        <f aca="false">'Central pensions'!L66</f>
        <v>1060433.09847153</v>
      </c>
      <c r="O66" s="6"/>
      <c r="P66" s="6" t="n">
        <f aca="false">'Central pensions'!X66</f>
        <v>29950451.9536204</v>
      </c>
      <c r="Q66" s="8"/>
      <c r="R66" s="8" t="n">
        <f aca="false">'Central SIPA income'!G61</f>
        <v>23552656.7683124</v>
      </c>
      <c r="S66" s="8"/>
      <c r="T66" s="6" t="n">
        <f aca="false">'Central SIPA income'!J61</f>
        <v>90055624.5024442</v>
      </c>
      <c r="U66" s="6"/>
      <c r="V66" s="8" t="n">
        <f aca="false">'Central SIPA income'!F61</f>
        <v>127324.111057581</v>
      </c>
      <c r="W66" s="8"/>
      <c r="X66" s="8" t="n">
        <f aca="false">'Central SIPA income'!M61</f>
        <v>319801.458416832</v>
      </c>
      <c r="Y66" s="6"/>
      <c r="Z66" s="6" t="n">
        <f aca="false">R66+V66-N66-L66-F66</f>
        <v>-6113249.1029639</v>
      </c>
      <c r="AA66" s="6"/>
      <c r="AB66" s="6" t="n">
        <f aca="false">T66-P66-D66</f>
        <v>-72404640.4290347</v>
      </c>
      <c r="AC66" s="50"/>
      <c r="AD66" s="6"/>
      <c r="AE66" s="6"/>
      <c r="AF66" s="6"/>
      <c r="AG66" s="6" t="n">
        <f aca="false">BF66/100*$AG$53</f>
        <v>6128284136.7341</v>
      </c>
      <c r="AH66" s="61" t="n">
        <f aca="false">(AG66-AG65)/AG65</f>
        <v>0.0116425679753261</v>
      </c>
      <c r="AI66" s="61"/>
      <c r="AJ66" s="61" t="n">
        <f aca="false">AB66/AG66</f>
        <v>-0.0118148308422952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0.00722696912598658</v>
      </c>
      <c r="AV66" s="5"/>
      <c r="AW66" s="65" t="n">
        <f aca="false">workers_and_wage_central!C54</f>
        <v>12916992</v>
      </c>
      <c r="AX66" s="5"/>
      <c r="AY66" s="61" t="n">
        <f aca="false">(AW66-AW65)/AW65</f>
        <v>0.0051526067256478</v>
      </c>
      <c r="AZ66" s="66" t="n">
        <f aca="false">workers_and_wage_central!B54</f>
        <v>6874.26281107169</v>
      </c>
      <c r="BA66" s="61" t="n">
        <f aca="false">(AZ66-AZ65)/AZ65</f>
        <v>0.0064566924527209</v>
      </c>
      <c r="BB66" s="5"/>
      <c r="BC66" s="5"/>
      <c r="BD66" s="5"/>
      <c r="BE66" s="5"/>
      <c r="BF66" s="5" t="n">
        <f aca="false">BF65*(1+AY66)*(1+BA66)*(1-BE66)</f>
        <v>111.492967478678</v>
      </c>
      <c r="BG66" s="5"/>
      <c r="BH66" s="5" t="n">
        <f aca="false">BH65+1</f>
        <v>35</v>
      </c>
      <c r="BI66" s="61" t="n">
        <f aca="false">T73/AG73</f>
        <v>0.0169861300128536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132304594.843668</v>
      </c>
      <c r="E67" s="9"/>
      <c r="F67" s="67" t="n">
        <f aca="false">'Central pensions'!I67</f>
        <v>24047926.2320961</v>
      </c>
      <c r="G67" s="9" t="n">
        <f aca="false">'Central pensions'!K67</f>
        <v>1883300.9125711</v>
      </c>
      <c r="H67" s="9" t="n">
        <f aca="false">'Central pensions'!V67</f>
        <v>10361365.9573635</v>
      </c>
      <c r="I67" s="67" t="n">
        <f aca="false">'Central pensions'!M67</f>
        <v>58246.4199764256</v>
      </c>
      <c r="J67" s="9" t="n">
        <f aca="false">'Central pensions'!W67</f>
        <v>320454.617238046</v>
      </c>
      <c r="K67" s="9"/>
      <c r="L67" s="67" t="n">
        <f aca="false">'Central pensions'!N67</f>
        <v>3740564.92660208</v>
      </c>
      <c r="M67" s="67"/>
      <c r="N67" s="67" t="n">
        <f aca="false">'Central pensions'!L67</f>
        <v>1060378.16608191</v>
      </c>
      <c r="O67" s="9"/>
      <c r="P67" s="9" t="n">
        <f aca="false">'Central pensions'!X67</f>
        <v>25243696.9936794</v>
      </c>
      <c r="Q67" s="67"/>
      <c r="R67" s="67" t="n">
        <f aca="false">'Central SIPA income'!G62</f>
        <v>27160633.1792123</v>
      </c>
      <c r="S67" s="67"/>
      <c r="T67" s="9" t="n">
        <f aca="false">'Central SIPA income'!J62</f>
        <v>103851035.018969</v>
      </c>
      <c r="U67" s="9"/>
      <c r="V67" s="67" t="n">
        <f aca="false">'Central SIPA income'!F62</f>
        <v>133320.613634022</v>
      </c>
      <c r="W67" s="67"/>
      <c r="X67" s="67" t="n">
        <f aca="false">'Central SIPA income'!M62</f>
        <v>334862.944049188</v>
      </c>
      <c r="Y67" s="9"/>
      <c r="Z67" s="9" t="n">
        <f aca="false">R67+V67-N67-L67-F67</f>
        <v>-1554915.53193378</v>
      </c>
      <c r="AA67" s="9"/>
      <c r="AB67" s="9" t="n">
        <f aca="false">T67-P67-D67</f>
        <v>-53697256.8183786</v>
      </c>
      <c r="AC67" s="50"/>
      <c r="AD67" s="9"/>
      <c r="AE67" s="9"/>
      <c r="AF67" s="9"/>
      <c r="AG67" s="9" t="n">
        <f aca="false">BF67/100*$AG$53</f>
        <v>6183211099.35397</v>
      </c>
      <c r="AH67" s="39" t="n">
        <f aca="false">(AG67-AG66)/AG66</f>
        <v>0.0089628616092757</v>
      </c>
      <c r="AI67" s="39"/>
      <c r="AJ67" s="39" t="n">
        <f aca="false">AB67/AG67</f>
        <v>-0.00868436415246909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12973558</v>
      </c>
      <c r="AX67" s="7"/>
      <c r="AY67" s="39" t="n">
        <f aca="false">(AW67-AW66)/AW66</f>
        <v>0.00437919292665042</v>
      </c>
      <c r="AZ67" s="38" t="n">
        <f aca="false">workers_and_wage_central!B55</f>
        <v>6905.63477037267</v>
      </c>
      <c r="BA67" s="39" t="n">
        <f aca="false">(AZ67-AZ66)/AZ66</f>
        <v>0.00456368343241846</v>
      </c>
      <c r="BB67" s="7"/>
      <c r="BC67" s="7"/>
      <c r="BD67" s="7"/>
      <c r="BE67" s="7"/>
      <c r="BF67" s="7" t="n">
        <f aca="false">BF66*(1+AY67)*(1+BA67)*(1-BE67)</f>
        <v>112.492263516597</v>
      </c>
      <c r="BG67" s="7"/>
      <c r="BH67" s="7" t="n">
        <f aca="false">BH66+1</f>
        <v>36</v>
      </c>
      <c r="BI67" s="39" t="n">
        <f aca="false">T74/AG74</f>
        <v>0.0148186755854462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132600901.371004</v>
      </c>
      <c r="E68" s="9"/>
      <c r="F68" s="67" t="n">
        <f aca="false">'Central pensions'!I68</f>
        <v>24101783.4508863</v>
      </c>
      <c r="G68" s="9" t="n">
        <f aca="false">'Central pensions'!K68</f>
        <v>1943810.08251563</v>
      </c>
      <c r="H68" s="9" t="n">
        <f aca="false">'Central pensions'!V68</f>
        <v>10694269.5573069</v>
      </c>
      <c r="I68" s="67" t="n">
        <f aca="false">'Central pensions'!M68</f>
        <v>60117.8376035758</v>
      </c>
      <c r="J68" s="9" t="n">
        <f aca="false">'Central pensions'!W68</f>
        <v>330750.60486516</v>
      </c>
      <c r="K68" s="9"/>
      <c r="L68" s="67" t="n">
        <f aca="false">'Central pensions'!N68</f>
        <v>3707765.47797152</v>
      </c>
      <c r="M68" s="67"/>
      <c r="N68" s="67" t="n">
        <f aca="false">'Central pensions'!L68</f>
        <v>1063985.08472417</v>
      </c>
      <c r="O68" s="9"/>
      <c r="P68" s="9" t="n">
        <f aca="false">'Central pensions'!X68</f>
        <v>25093344.70097</v>
      </c>
      <c r="Q68" s="67"/>
      <c r="R68" s="67" t="n">
        <f aca="false">'Central SIPA income'!G63</f>
        <v>23897929.0395651</v>
      </c>
      <c r="S68" s="67"/>
      <c r="T68" s="9" t="n">
        <f aca="false">'Central SIPA income'!J63</f>
        <v>91375802.9569137</v>
      </c>
      <c r="U68" s="9"/>
      <c r="V68" s="67" t="n">
        <f aca="false">'Central SIPA income'!F63</f>
        <v>129799.880542122</v>
      </c>
      <c r="W68" s="67"/>
      <c r="X68" s="67" t="n">
        <f aca="false">'Central SIPA income'!M63</f>
        <v>326019.877577852</v>
      </c>
      <c r="Y68" s="9"/>
      <c r="Z68" s="9" t="n">
        <f aca="false">R68+V68-N68-L68-F68</f>
        <v>-4845805.09347476</v>
      </c>
      <c r="AA68" s="9"/>
      <c r="AB68" s="9" t="n">
        <f aca="false">T68-P68-D68</f>
        <v>-66318443.1150599</v>
      </c>
      <c r="AC68" s="50"/>
      <c r="AD68" s="9"/>
      <c r="AE68" s="9"/>
      <c r="AF68" s="9"/>
      <c r="AG68" s="9" t="n">
        <f aca="false">BF68/100*$AG$53</f>
        <v>6215165017.92738</v>
      </c>
      <c r="AH68" s="39" t="n">
        <f aca="false">(AG68-AG67)/AG67</f>
        <v>0.00516785179415134</v>
      </c>
      <c r="AI68" s="39"/>
      <c r="AJ68" s="39" t="n">
        <f aca="false">AB68/AG68</f>
        <v>-0.0106704235404478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13009395</v>
      </c>
      <c r="AY68" s="39" t="n">
        <f aca="false">(AW68-AW67)/AW67</f>
        <v>0.00276231084795705</v>
      </c>
      <c r="AZ68" s="38" t="n">
        <f aca="false">workers_and_wage_central!B56</f>
        <v>6922.20079705704</v>
      </c>
      <c r="BA68" s="39" t="n">
        <f aca="false">(AZ68-AZ67)/AZ67</f>
        <v>0.00239891439892673</v>
      </c>
      <c r="BB68" s="7"/>
      <c r="BC68" s="7"/>
      <c r="BD68" s="7"/>
      <c r="BE68" s="7"/>
      <c r="BF68" s="7" t="n">
        <f aca="false">BF67*(1+AY68)*(1+BA68)*(1-BE68)</f>
        <v>113.073606862439</v>
      </c>
      <c r="BG68" s="7"/>
      <c r="BH68" s="0" t="n">
        <f aca="false">BH67+1</f>
        <v>37</v>
      </c>
      <c r="BI68" s="39" t="n">
        <f aca="false">T75/AG75</f>
        <v>0.0170926747099595</v>
      </c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132757911.941446</v>
      </c>
      <c r="E69" s="9"/>
      <c r="F69" s="67" t="n">
        <f aca="false">'Central pensions'!I69</f>
        <v>24130321.9806337</v>
      </c>
      <c r="G69" s="9" t="n">
        <f aca="false">'Central pensions'!K69</f>
        <v>2033716.46546614</v>
      </c>
      <c r="H69" s="9" t="n">
        <f aca="false">'Central pensions'!V69</f>
        <v>11188907.9496291</v>
      </c>
      <c r="I69" s="67" t="n">
        <f aca="false">'Central pensions'!M69</f>
        <v>62898.4473855507</v>
      </c>
      <c r="J69" s="9" t="n">
        <f aca="false">'Central pensions'!W69</f>
        <v>346048.699473065</v>
      </c>
      <c r="K69" s="9"/>
      <c r="L69" s="67" t="n">
        <f aca="false">'Central pensions'!N69</f>
        <v>3697230.50578819</v>
      </c>
      <c r="M69" s="67"/>
      <c r="N69" s="67" t="n">
        <f aca="false">'Central pensions'!L69</f>
        <v>1067620.98501949</v>
      </c>
      <c r="O69" s="9"/>
      <c r="P69" s="9" t="n">
        <f aca="false">'Central pensions'!X69</f>
        <v>25058682.3308904</v>
      </c>
      <c r="Q69" s="67"/>
      <c r="R69" s="67" t="n">
        <f aca="false">'Central SIPA income'!G64</f>
        <v>27545498.4227561</v>
      </c>
      <c r="S69" s="67"/>
      <c r="T69" s="9" t="n">
        <f aca="false">'Central SIPA income'!J64</f>
        <v>105322600.634584</v>
      </c>
      <c r="U69" s="9"/>
      <c r="V69" s="67" t="n">
        <f aca="false">'Central SIPA income'!F64</f>
        <v>127389.509448761</v>
      </c>
      <c r="W69" s="67"/>
      <c r="X69" s="67" t="n">
        <f aca="false">'Central SIPA income'!M64</f>
        <v>319965.720320598</v>
      </c>
      <c r="Y69" s="9"/>
      <c r="Z69" s="9" t="n">
        <f aca="false">R69+V69-N69-L69-F69</f>
        <v>-1222285.53923649</v>
      </c>
      <c r="AA69" s="9"/>
      <c r="AB69" s="9" t="n">
        <f aca="false">T69-P69-D69</f>
        <v>-52493993.6377527</v>
      </c>
      <c r="AC69" s="50"/>
      <c r="AD69" s="9"/>
      <c r="AE69" s="9"/>
      <c r="AF69" s="9"/>
      <c r="AG69" s="9" t="n">
        <f aca="false">BF69/100*$AG$53</f>
        <v>6234647043.89485</v>
      </c>
      <c r="AH69" s="39" t="n">
        <f aca="false">(AG69-AG68)/AG68</f>
        <v>0.00313459512519318</v>
      </c>
      <c r="AI69" s="39" t="n">
        <f aca="false">(AG69-AG65)/AG65</f>
        <v>0.0292007036845431</v>
      </c>
      <c r="AJ69" s="39" t="n">
        <f aca="false">AB69/AG69</f>
        <v>-0.00841972180111726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12977070</v>
      </c>
      <c r="AY69" s="39" t="n">
        <f aca="false">(AW69-AW68)/AW68</f>
        <v>-0.00248474275706134</v>
      </c>
      <c r="AZ69" s="38" t="n">
        <f aca="false">workers_and_wage_central!B57</f>
        <v>6961.1958749619</v>
      </c>
      <c r="BA69" s="39" t="n">
        <f aca="false">(AZ69-AZ68)/AZ68</f>
        <v>0.00563333527126793</v>
      </c>
      <c r="BB69" s="7"/>
      <c r="BC69" s="7"/>
      <c r="BD69" s="7"/>
      <c r="BE69" s="7"/>
      <c r="BF69" s="7" t="n">
        <f aca="false">BF68*(1+AY69)*(1+BA69)*(1-BE69)</f>
        <v>113.428046839298</v>
      </c>
      <c r="BG69" s="73" t="e">
        <f aca="false">(BB69-BB65)/BB65</f>
        <v>#DIV/0!</v>
      </c>
      <c r="BH69" s="0" t="n">
        <f aca="false">BH68+1</f>
        <v>38</v>
      </c>
      <c r="BI69" s="39" t="n">
        <f aca="false">T76/AG76</f>
        <v>0.014892960525747</v>
      </c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133069335.190665</v>
      </c>
      <c r="E70" s="6"/>
      <c r="F70" s="8" t="n">
        <f aca="false">'Central pensions'!I70</f>
        <v>24186926.8425663</v>
      </c>
      <c r="G70" s="6" t="n">
        <f aca="false">'Central pensions'!K70</f>
        <v>2133656.45911786</v>
      </c>
      <c r="H70" s="6" t="n">
        <f aca="false">'Central pensions'!V70</f>
        <v>11738748.3076356</v>
      </c>
      <c r="I70" s="8" t="n">
        <f aca="false">'Central pensions'!M70</f>
        <v>65989.3750242647</v>
      </c>
      <c r="J70" s="6" t="n">
        <f aca="false">'Central pensions'!W70</f>
        <v>363054.071370179</v>
      </c>
      <c r="K70" s="6"/>
      <c r="L70" s="8" t="n">
        <f aca="false">'Central pensions'!N70</f>
        <v>4551964.35553818</v>
      </c>
      <c r="M70" s="8"/>
      <c r="N70" s="8" t="n">
        <f aca="false">'Central pensions'!L70</f>
        <v>1072298.14002336</v>
      </c>
      <c r="O70" s="6"/>
      <c r="P70" s="6" t="n">
        <f aca="false">'Central pensions'!X70</f>
        <v>29519632.6673244</v>
      </c>
      <c r="Q70" s="8"/>
      <c r="R70" s="8" t="n">
        <f aca="false">'Central SIPA income'!G65</f>
        <v>24171281.6321012</v>
      </c>
      <c r="S70" s="8"/>
      <c r="T70" s="6" t="n">
        <f aca="false">'Central SIPA income'!J65</f>
        <v>92420990.2864091</v>
      </c>
      <c r="U70" s="6"/>
      <c r="V70" s="8" t="n">
        <f aca="false">'Central SIPA income'!F65</f>
        <v>126632.360594392</v>
      </c>
      <c r="W70" s="8"/>
      <c r="X70" s="8" t="n">
        <f aca="false">'Central SIPA income'!M65</f>
        <v>318063.980690493</v>
      </c>
      <c r="Y70" s="6"/>
      <c r="Z70" s="6" t="n">
        <f aca="false">R70+V70-N70-L70-F70</f>
        <v>-5513275.34543226</v>
      </c>
      <c r="AA70" s="6"/>
      <c r="AB70" s="6" t="n">
        <f aca="false">T70-P70-D70</f>
        <v>-70167977.5715801</v>
      </c>
      <c r="AC70" s="50"/>
      <c r="AD70" s="6"/>
      <c r="AE70" s="6"/>
      <c r="AF70" s="6"/>
      <c r="AG70" s="6" t="n">
        <f aca="false">BF70/100*$AG$53</f>
        <v>6268023489.08408</v>
      </c>
      <c r="AH70" s="61" t="n">
        <f aca="false">(AG70-AG69)/AG69</f>
        <v>0.00535338166767853</v>
      </c>
      <c r="AI70" s="61"/>
      <c r="AJ70" s="61" t="n">
        <f aca="false">AB70/AG70</f>
        <v>-0.011194593908874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0.00603696458167494</v>
      </c>
      <c r="AV70" s="5"/>
      <c r="AW70" s="65" t="n">
        <f aca="false">workers_and_wage_central!C58</f>
        <v>13001630</v>
      </c>
      <c r="AX70" s="5"/>
      <c r="AY70" s="61" t="n">
        <f aca="false">(AW70-AW69)/AW69</f>
        <v>0.00189256896972891</v>
      </c>
      <c r="AZ70" s="66" t="n">
        <f aca="false">workers_and_wage_central!B58</f>
        <v>6985.2417615401</v>
      </c>
      <c r="BA70" s="61" t="n">
        <f aca="false">(AZ70-AZ69)/AZ69</f>
        <v>0.00345427524381036</v>
      </c>
      <c r="BB70" s="5"/>
      <c r="BC70" s="5"/>
      <c r="BD70" s="5"/>
      <c r="BE70" s="5"/>
      <c r="BF70" s="5" t="n">
        <f aca="false">BF69*(1+AY70)*(1+BA70)*(1-BE70)</f>
        <v>114.035270465848</v>
      </c>
      <c r="BG70" s="5"/>
      <c r="BH70" s="5" t="n">
        <f aca="false">BH69+1</f>
        <v>39</v>
      </c>
      <c r="BI70" s="61" t="n">
        <f aca="false">T77/AG77</f>
        <v>0.0170510398839701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133784907.655997</v>
      </c>
      <c r="E71" s="9"/>
      <c r="F71" s="67" t="n">
        <f aca="false">'Central pensions'!I71</f>
        <v>24316990.6085326</v>
      </c>
      <c r="G71" s="9" t="n">
        <f aca="false">'Central pensions'!K71</f>
        <v>2208355.28787403</v>
      </c>
      <c r="H71" s="9" t="n">
        <f aca="false">'Central pensions'!V71</f>
        <v>12149719.2237345</v>
      </c>
      <c r="I71" s="67" t="n">
        <f aca="false">'Central pensions'!M71</f>
        <v>68299.6480785785</v>
      </c>
      <c r="J71" s="9" t="n">
        <f aca="false">'Central pensions'!W71</f>
        <v>375764.512074263</v>
      </c>
      <c r="K71" s="9"/>
      <c r="L71" s="67" t="n">
        <f aca="false">'Central pensions'!N71</f>
        <v>3749615.79569422</v>
      </c>
      <c r="M71" s="67"/>
      <c r="N71" s="67" t="n">
        <f aca="false">'Central pensions'!L71</f>
        <v>1079478.62893169</v>
      </c>
      <c r="O71" s="9"/>
      <c r="P71" s="9" t="n">
        <f aca="false">'Central pensions'!X71</f>
        <v>25395747.1074763</v>
      </c>
      <c r="Q71" s="67"/>
      <c r="R71" s="67" t="n">
        <f aca="false">'Central SIPA income'!G66</f>
        <v>27826799.3295509</v>
      </c>
      <c r="S71" s="67"/>
      <c r="T71" s="9" t="n">
        <f aca="false">'Central SIPA income'!J66</f>
        <v>106398179.032541</v>
      </c>
      <c r="U71" s="9"/>
      <c r="V71" s="67" t="n">
        <f aca="false">'Central SIPA income'!F66</f>
        <v>125504.297342693</v>
      </c>
      <c r="W71" s="67"/>
      <c r="X71" s="67" t="n">
        <f aca="false">'Central SIPA income'!M66</f>
        <v>315230.611031886</v>
      </c>
      <c r="Y71" s="9"/>
      <c r="Z71" s="9" t="n">
        <f aca="false">R71+V71-N71-L71-F71</f>
        <v>-1193781.40626496</v>
      </c>
      <c r="AA71" s="9"/>
      <c r="AB71" s="9" t="n">
        <f aca="false">T71-P71-D71</f>
        <v>-52782475.7309317</v>
      </c>
      <c r="AC71" s="50"/>
      <c r="AD71" s="9"/>
      <c r="AE71" s="9"/>
      <c r="AF71" s="9"/>
      <c r="AG71" s="9" t="n">
        <f aca="false">BF71/100*$AG$53</f>
        <v>6283103462.26969</v>
      </c>
      <c r="AH71" s="39" t="n">
        <f aca="false">(AG71-AG70)/AG70</f>
        <v>0.00240585779741748</v>
      </c>
      <c r="AI71" s="39"/>
      <c r="AJ71" s="39" t="n">
        <f aca="false">AB71/AG71</f>
        <v>-0.00840070134892617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13050532</v>
      </c>
      <c r="AX71" s="7"/>
      <c r="AY71" s="39" t="n">
        <f aca="false">(AW71-AW70)/AW70</f>
        <v>0.0037612207084804</v>
      </c>
      <c r="AZ71" s="38" t="n">
        <f aca="false">workers_and_wage_central!B59</f>
        <v>6975.8096999969</v>
      </c>
      <c r="BA71" s="39" t="n">
        <f aca="false">(AZ71-AZ70)/AZ70</f>
        <v>-0.00135028419418947</v>
      </c>
      <c r="BB71" s="7"/>
      <c r="BC71" s="7"/>
      <c r="BD71" s="7"/>
      <c r="BE71" s="7"/>
      <c r="BF71" s="7" t="n">
        <f aca="false">BF70*(1+AY71)*(1+BA71)*(1-BE71)</f>
        <v>114.309623110479</v>
      </c>
      <c r="BG71" s="7"/>
      <c r="BH71" s="7" t="n">
        <f aca="false">BH70+1</f>
        <v>40</v>
      </c>
      <c r="BI71" s="39" t="n">
        <f aca="false">T78/AG78</f>
        <v>0.0149050340451185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134281117.127532</v>
      </c>
      <c r="E72" s="9"/>
      <c r="F72" s="67" t="n">
        <f aca="false">'Central pensions'!I72</f>
        <v>24407182.5537273</v>
      </c>
      <c r="G72" s="9" t="n">
        <f aca="false">'Central pensions'!K72</f>
        <v>2242825.03810976</v>
      </c>
      <c r="H72" s="9" t="n">
        <f aca="false">'Central pensions'!V72</f>
        <v>12339361.6193109</v>
      </c>
      <c r="I72" s="67" t="n">
        <f aca="false">'Central pensions'!M72</f>
        <v>69365.7228281372</v>
      </c>
      <c r="J72" s="9" t="n">
        <f aca="false">'Central pensions'!W72</f>
        <v>381629.740803432</v>
      </c>
      <c r="K72" s="9"/>
      <c r="L72" s="67" t="n">
        <f aca="false">'Central pensions'!N72</f>
        <v>3727538.45557361</v>
      </c>
      <c r="M72" s="67"/>
      <c r="N72" s="67" t="n">
        <f aca="false">'Central pensions'!L72</f>
        <v>1084276.31583089</v>
      </c>
      <c r="O72" s="9"/>
      <c r="P72" s="9" t="n">
        <f aca="false">'Central pensions'!X72</f>
        <v>25307583.1424122</v>
      </c>
      <c r="Q72" s="67"/>
      <c r="R72" s="67" t="n">
        <f aca="false">'Central SIPA income'!G67</f>
        <v>24723102.0211426</v>
      </c>
      <c r="S72" s="67"/>
      <c r="T72" s="9" t="n">
        <f aca="false">'Central SIPA income'!J67</f>
        <v>94530923.3711201</v>
      </c>
      <c r="U72" s="9"/>
      <c r="V72" s="67" t="n">
        <f aca="false">'Central SIPA income'!F67</f>
        <v>127587.685028392</v>
      </c>
      <c r="W72" s="67"/>
      <c r="X72" s="67" t="n">
        <f aca="false">'Central SIPA income'!M67</f>
        <v>320463.480241025</v>
      </c>
      <c r="Y72" s="9"/>
      <c r="Z72" s="9" t="n">
        <f aca="false">R72+V72-N72-L72-F72</f>
        <v>-4368307.61896086</v>
      </c>
      <c r="AA72" s="9"/>
      <c r="AB72" s="9" t="n">
        <f aca="false">T72-P72-D72</f>
        <v>-65057776.8988238</v>
      </c>
      <c r="AC72" s="50"/>
      <c r="AD72" s="9"/>
      <c r="AE72" s="9"/>
      <c r="AF72" s="9"/>
      <c r="AG72" s="9" t="n">
        <f aca="false">BF72/100*$AG$53</f>
        <v>6360183851.5134</v>
      </c>
      <c r="AH72" s="39" t="n">
        <f aca="false">(AG72-AG71)/AG71</f>
        <v>0.0122678847653211</v>
      </c>
      <c r="AI72" s="39"/>
      <c r="AJ72" s="39" t="n">
        <f aca="false">AB72/AG72</f>
        <v>-0.0102289145121714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13096544</v>
      </c>
      <c r="AY72" s="39" t="n">
        <f aca="false">(AW72-AW71)/AW71</f>
        <v>0.00352568002591772</v>
      </c>
      <c r="AZ72" s="38" t="n">
        <f aca="false">workers_and_wage_central!B60</f>
        <v>7036.57940209253</v>
      </c>
      <c r="BA72" s="39" t="n">
        <f aca="false">(AZ72-AZ71)/AZ71</f>
        <v>0.00871149081025741</v>
      </c>
      <c r="BB72" s="7"/>
      <c r="BC72" s="7"/>
      <c r="BD72" s="7"/>
      <c r="BE72" s="7"/>
      <c r="BF72" s="7" t="n">
        <f aca="false">BF71*(1+AY72)*(1+BA72)*(1-BE72)</f>
        <v>115.711960394366</v>
      </c>
      <c r="BG72" s="7"/>
      <c r="BH72" s="0" t="n">
        <f aca="false">BH71+1</f>
        <v>41</v>
      </c>
      <c r="BI72" s="39" t="n">
        <f aca="false">T79/AG79</f>
        <v>0.0171005371778575</v>
      </c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134432392.782477</v>
      </c>
      <c r="E73" s="9"/>
      <c r="F73" s="67" t="n">
        <f aca="false">'Central pensions'!I73</f>
        <v>24434678.6946976</v>
      </c>
      <c r="G73" s="9" t="n">
        <f aca="false">'Central pensions'!K73</f>
        <v>2372141.44648047</v>
      </c>
      <c r="H73" s="9" t="n">
        <f aca="false">'Central pensions'!V73</f>
        <v>13050822.3436577</v>
      </c>
      <c r="I73" s="67" t="n">
        <f aca="false">'Central pensions'!M73</f>
        <v>73365.1993756848</v>
      </c>
      <c r="J73" s="9" t="n">
        <f aca="false">'Central pensions'!W73</f>
        <v>403633.680731682</v>
      </c>
      <c r="K73" s="9"/>
      <c r="L73" s="67" t="n">
        <f aca="false">'Central pensions'!N73</f>
        <v>3693840.56019276</v>
      </c>
      <c r="M73" s="67"/>
      <c r="N73" s="67" t="n">
        <f aca="false">'Central pensions'!L73</f>
        <v>1088335.62237384</v>
      </c>
      <c r="O73" s="9"/>
      <c r="P73" s="9" t="n">
        <f aca="false">'Central pensions'!X73</f>
        <v>25155057.7099982</v>
      </c>
      <c r="Q73" s="67"/>
      <c r="R73" s="67" t="n">
        <f aca="false">'Central SIPA income'!G68</f>
        <v>28371291.7368393</v>
      </c>
      <c r="S73" s="67"/>
      <c r="T73" s="9" t="n">
        <f aca="false">'Central SIPA income'!J68</f>
        <v>108480092.943891</v>
      </c>
      <c r="U73" s="9"/>
      <c r="V73" s="67" t="n">
        <f aca="false">'Central SIPA income'!F68</f>
        <v>130608.510884118</v>
      </c>
      <c r="W73" s="67"/>
      <c r="X73" s="67" t="n">
        <f aca="false">'Central SIPA income'!M68</f>
        <v>328050.92386235</v>
      </c>
      <c r="Y73" s="9"/>
      <c r="Z73" s="9" t="n">
        <f aca="false">R73+V73-N73-L73-F73</f>
        <v>-714954.629540794</v>
      </c>
      <c r="AA73" s="9"/>
      <c r="AB73" s="9" t="n">
        <f aca="false">T73-P73-D73</f>
        <v>-51107357.5485842</v>
      </c>
      <c r="AC73" s="50"/>
      <c r="AD73" s="9"/>
      <c r="AE73" s="9"/>
      <c r="AF73" s="9"/>
      <c r="AG73" s="9" t="n">
        <f aca="false">BF73/100*$AG$53</f>
        <v>6386392477.96896</v>
      </c>
      <c r="AH73" s="39" t="n">
        <f aca="false">(AG73-AG72)/AG72</f>
        <v>0.00412073409628269</v>
      </c>
      <c r="AI73" s="39" t="n">
        <f aca="false">(AG73-AG69)/AG69</f>
        <v>0.0243390576893535</v>
      </c>
      <c r="AJ73" s="39" t="n">
        <f aca="false">AB73/AG73</f>
        <v>-0.00800253941875456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13100765</v>
      </c>
      <c r="AY73" s="39" t="n">
        <f aca="false">(AW73-AW72)/AW72</f>
        <v>0.00032229876828574</v>
      </c>
      <c r="AZ73" s="38" t="n">
        <f aca="false">workers_and_wage_central!B61</f>
        <v>7063.29878225837</v>
      </c>
      <c r="BA73" s="39" t="n">
        <f aca="false">(AZ73-AZ72)/AZ72</f>
        <v>0.00379721149141031</v>
      </c>
      <c r="BB73" s="7"/>
      <c r="BC73" s="7"/>
      <c r="BD73" s="7"/>
      <c r="BE73" s="7"/>
      <c r="BF73" s="7" t="n">
        <f aca="false">BF72*(1+AY73)*(1+BA73)*(1-BE73)</f>
        <v>116.188778614911</v>
      </c>
      <c r="BG73" s="73" t="e">
        <f aca="false">(BB73-BB69)/BB69</f>
        <v>#DIV/0!</v>
      </c>
      <c r="BH73" s="0" t="n">
        <f aca="false">BH72+1</f>
        <v>42</v>
      </c>
      <c r="BI73" s="39" t="n">
        <f aca="false">T80/AG80</f>
        <v>0.0149370693464126</v>
      </c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134509942.214916</v>
      </c>
      <c r="E74" s="6"/>
      <c r="F74" s="8" t="n">
        <f aca="false">'Central pensions'!I74</f>
        <v>24448774.2220134</v>
      </c>
      <c r="G74" s="6" t="n">
        <f aca="false">'Central pensions'!K74</f>
        <v>2458417.65897659</v>
      </c>
      <c r="H74" s="6" t="n">
        <f aca="false">'Central pensions'!V74</f>
        <v>13525488.6092133</v>
      </c>
      <c r="I74" s="8" t="n">
        <f aca="false">'Central pensions'!M74</f>
        <v>76033.5358446376</v>
      </c>
      <c r="J74" s="6" t="n">
        <f aca="false">'Central pensions'!W74</f>
        <v>418314.080697322</v>
      </c>
      <c r="K74" s="6"/>
      <c r="L74" s="8" t="n">
        <f aca="false">'Central pensions'!N74</f>
        <v>4527449.22350319</v>
      </c>
      <c r="M74" s="8"/>
      <c r="N74" s="8" t="n">
        <f aca="false">'Central pensions'!L74</f>
        <v>1091114.52841891</v>
      </c>
      <c r="O74" s="6"/>
      <c r="P74" s="6" t="n">
        <f aca="false">'Central pensions'!X74</f>
        <v>29495945.747875</v>
      </c>
      <c r="Q74" s="8"/>
      <c r="R74" s="8" t="n">
        <f aca="false">'Central SIPA income'!G69</f>
        <v>24831356.7462571</v>
      </c>
      <c r="S74" s="8"/>
      <c r="T74" s="6" t="n">
        <f aca="false">'Central SIPA income'!J69</f>
        <v>94944844.6952166</v>
      </c>
      <c r="U74" s="6"/>
      <c r="V74" s="8" t="n">
        <f aca="false">'Central SIPA income'!F69</f>
        <v>129079.533387795</v>
      </c>
      <c r="W74" s="8"/>
      <c r="X74" s="8" t="n">
        <f aca="false">'Central SIPA income'!M69</f>
        <v>324210.573208029</v>
      </c>
      <c r="Y74" s="6"/>
      <c r="Z74" s="6" t="n">
        <f aca="false">R74+V74-N74-L74-F74</f>
        <v>-5106901.69429058</v>
      </c>
      <c r="AA74" s="6"/>
      <c r="AB74" s="6" t="n">
        <f aca="false">T74-P74-D74</f>
        <v>-69061043.267574</v>
      </c>
      <c r="AC74" s="50"/>
      <c r="AD74" s="6"/>
      <c r="AE74" s="6"/>
      <c r="AF74" s="6"/>
      <c r="AG74" s="6" t="n">
        <f aca="false">BF74/100*$AG$53</f>
        <v>6407107311.83458</v>
      </c>
      <c r="AH74" s="61" t="n">
        <f aca="false">(AG74-AG73)/AG73</f>
        <v>0.00324358923086461</v>
      </c>
      <c r="AI74" s="61"/>
      <c r="AJ74" s="61" t="n">
        <f aca="false">AB74/AG74</f>
        <v>-0.0107788179448799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0.00444864739514359</v>
      </c>
      <c r="AV74" s="5"/>
      <c r="AW74" s="65" t="n">
        <f aca="false">workers_and_wage_central!C62</f>
        <v>13158038</v>
      </c>
      <c r="AX74" s="5"/>
      <c r="AY74" s="61" t="n">
        <f aca="false">(AW74-AW73)/AW73</f>
        <v>0.00437172943717409</v>
      </c>
      <c r="AZ74" s="66" t="n">
        <f aca="false">workers_and_wage_central!B62</f>
        <v>7055.36507493478</v>
      </c>
      <c r="BA74" s="61" t="n">
        <f aca="false">(AZ74-AZ73)/AZ73</f>
        <v>-0.00112322974974782</v>
      </c>
      <c r="BB74" s="5"/>
      <c r="BC74" s="5"/>
      <c r="BD74" s="5"/>
      <c r="BE74" s="5"/>
      <c r="BF74" s="5" t="n">
        <f aca="false">BF73*(1+AY74)*(1+BA74)*(1-BE74)</f>
        <v>116.565647285973</v>
      </c>
      <c r="BG74" s="5"/>
      <c r="BH74" s="5" t="n">
        <f aca="false">BH73+1</f>
        <v>43</v>
      </c>
      <c r="BI74" s="61" t="n">
        <f aca="false">T81/AG81</f>
        <v>0.0170949237957495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135461472.659922</v>
      </c>
      <c r="E75" s="9"/>
      <c r="F75" s="67" t="n">
        <f aca="false">'Central pensions'!I75</f>
        <v>24621726.1438732</v>
      </c>
      <c r="G75" s="9" t="n">
        <f aca="false">'Central pensions'!K75</f>
        <v>2502564.36486392</v>
      </c>
      <c r="H75" s="9" t="n">
        <f aca="false">'Central pensions'!V75</f>
        <v>13768370.7596213</v>
      </c>
      <c r="I75" s="67" t="n">
        <f aca="false">'Central pensions'!M75</f>
        <v>77398.8978823884</v>
      </c>
      <c r="J75" s="9" t="n">
        <f aca="false">'Central pensions'!W75</f>
        <v>425825.899782098</v>
      </c>
      <c r="K75" s="9"/>
      <c r="L75" s="67" t="n">
        <f aca="false">'Central pensions'!N75</f>
        <v>3736160.36369264</v>
      </c>
      <c r="M75" s="67"/>
      <c r="N75" s="67" t="n">
        <f aca="false">'Central pensions'!L75</f>
        <v>1099977.93034144</v>
      </c>
      <c r="O75" s="9"/>
      <c r="P75" s="9" t="n">
        <f aca="false">'Central pensions'!X75</f>
        <v>25438707.9149405</v>
      </c>
      <c r="Q75" s="67"/>
      <c r="R75" s="67" t="n">
        <f aca="false">'Central SIPA income'!G70</f>
        <v>28809552.8563688</v>
      </c>
      <c r="S75" s="67"/>
      <c r="T75" s="9" t="n">
        <f aca="false">'Central SIPA income'!J70</f>
        <v>110155822.319248</v>
      </c>
      <c r="U75" s="9"/>
      <c r="V75" s="67" t="n">
        <f aca="false">'Central SIPA income'!F70</f>
        <v>125567.407172452</v>
      </c>
      <c r="W75" s="67"/>
      <c r="X75" s="67" t="n">
        <f aca="false">'Central SIPA income'!M70</f>
        <v>315389.124729172</v>
      </c>
      <c r="Y75" s="9"/>
      <c r="Z75" s="9" t="n">
        <f aca="false">R75+V75-N75-L75-F75</f>
        <v>-522744.174366057</v>
      </c>
      <c r="AA75" s="9"/>
      <c r="AB75" s="9" t="n">
        <f aca="false">T75-P75-D75</f>
        <v>-50744358.2556138</v>
      </c>
      <c r="AC75" s="50"/>
      <c r="AD75" s="9"/>
      <c r="AE75" s="9"/>
      <c r="AF75" s="9"/>
      <c r="AG75" s="9" t="n">
        <f aca="false">BF75/100*$AG$53</f>
        <v>6444621698.38539</v>
      </c>
      <c r="AH75" s="39" t="n">
        <f aca="false">(AG75-AG74)/AG74</f>
        <v>0.00585512068473172</v>
      </c>
      <c r="AI75" s="39"/>
      <c r="AJ75" s="39" t="n">
        <f aca="false">AB75/AG75</f>
        <v>-0.00787390798568162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13143546</v>
      </c>
      <c r="AX75" s="7"/>
      <c r="AY75" s="39" t="n">
        <f aca="false">(AW75-AW74)/AW74</f>
        <v>-0.00110138000817447</v>
      </c>
      <c r="AZ75" s="38" t="n">
        <f aca="false">workers_and_wage_central!B63</f>
        <v>7104.49984301855</v>
      </c>
      <c r="BA75" s="39" t="n">
        <f aca="false">(AZ75-AZ74)/AZ74</f>
        <v>0.00696417089149982</v>
      </c>
      <c r="BB75" s="7"/>
      <c r="BC75" s="7"/>
      <c r="BD75" s="7"/>
      <c r="BE75" s="7"/>
      <c r="BF75" s="7" t="n">
        <f aca="false">BF74*(1+AY75)*(1+BA75)*(1-BE75)</f>
        <v>117.248153218526</v>
      </c>
      <c r="BG75" s="7"/>
      <c r="BH75" s="7" t="n">
        <f aca="false">BH74+1</f>
        <v>44</v>
      </c>
      <c r="BI75" s="39" t="n">
        <f aca="false">T82/AG82</f>
        <v>0.0149782896607396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136162333.189222</v>
      </c>
      <c r="E76" s="9"/>
      <c r="F76" s="67" t="n">
        <f aca="false">'Central pensions'!I76</f>
        <v>24749115.8413173</v>
      </c>
      <c r="G76" s="9" t="n">
        <f aca="false">'Central pensions'!K76</f>
        <v>2528503.77403916</v>
      </c>
      <c r="H76" s="9" t="n">
        <f aca="false">'Central pensions'!V76</f>
        <v>13911081.7355405</v>
      </c>
      <c r="I76" s="67" t="n">
        <f aca="false">'Central pensions'!M76</f>
        <v>78201.1476506954</v>
      </c>
      <c r="J76" s="9" t="n">
        <f aca="false">'Central pensions'!W76</f>
        <v>430239.641305374</v>
      </c>
      <c r="K76" s="9"/>
      <c r="L76" s="67" t="n">
        <f aca="false">'Central pensions'!N76</f>
        <v>3721503.78028179</v>
      </c>
      <c r="M76" s="67"/>
      <c r="N76" s="67" t="n">
        <f aca="false">'Central pensions'!L76</f>
        <v>1107333.84353093</v>
      </c>
      <c r="O76" s="9"/>
      <c r="P76" s="9" t="n">
        <f aca="false">'Central pensions'!X76</f>
        <v>25403124.8979704</v>
      </c>
      <c r="Q76" s="67"/>
      <c r="R76" s="67" t="n">
        <f aca="false">'Central SIPA income'!G71</f>
        <v>25170130.2284682</v>
      </c>
      <c r="S76" s="67"/>
      <c r="T76" s="9" t="n">
        <f aca="false">'Central SIPA income'!J71</f>
        <v>96240174.4665241</v>
      </c>
      <c r="U76" s="9"/>
      <c r="V76" s="67" t="n">
        <f aca="false">'Central SIPA income'!F71</f>
        <v>124366.67852805</v>
      </c>
      <c r="W76" s="67"/>
      <c r="X76" s="67" t="n">
        <f aca="false">'Central SIPA income'!M71</f>
        <v>312373.240554107</v>
      </c>
      <c r="Y76" s="9"/>
      <c r="Z76" s="9" t="n">
        <f aca="false">R76+V76-N76-L76-F76</f>
        <v>-4283456.55813384</v>
      </c>
      <c r="AA76" s="9"/>
      <c r="AB76" s="9" t="n">
        <f aca="false">T76-P76-D76</f>
        <v>-65325283.6206682</v>
      </c>
      <c r="AC76" s="50"/>
      <c r="AD76" s="9"/>
      <c r="AE76" s="9"/>
      <c r="AF76" s="9"/>
      <c r="AG76" s="9" t="n">
        <f aca="false">BF76/100*$AG$53</f>
        <v>6462125129.52975</v>
      </c>
      <c r="AH76" s="39" t="n">
        <f aca="false">(AG76-AG75)/AG75</f>
        <v>0.00271597495765146</v>
      </c>
      <c r="AI76" s="39"/>
      <c r="AJ76" s="39" t="n">
        <f aca="false">AB76/AG76</f>
        <v>-0.0101089474919255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13207241</v>
      </c>
      <c r="AY76" s="39" t="n">
        <f aca="false">(AW76-AW75)/AW75</f>
        <v>0.00484610469655601</v>
      </c>
      <c r="AZ76" s="38" t="n">
        <f aca="false">workers_and_wage_central!B64</f>
        <v>7089.43932148702</v>
      </c>
      <c r="BA76" s="39" t="n">
        <f aca="false">(AZ76-AZ75)/AZ75</f>
        <v>-0.00211985669143615</v>
      </c>
      <c r="BB76" s="7"/>
      <c r="BC76" s="7"/>
      <c r="BD76" s="7"/>
      <c r="BE76" s="7"/>
      <c r="BF76" s="7" t="n">
        <f aca="false">BF75*(1+AY76)*(1+BA76)*(1-BE76)</f>
        <v>117.566596266499</v>
      </c>
      <c r="BG76" s="7"/>
      <c r="BH76" s="0" t="n">
        <f aca="false">BH75+1</f>
        <v>45</v>
      </c>
      <c r="BI76" s="39" t="n">
        <f aca="false">T83/AG83</f>
        <v>0.0171561134558615</v>
      </c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136383678.521985</v>
      </c>
      <c r="E77" s="9"/>
      <c r="F77" s="67" t="n">
        <f aca="false">'Central pensions'!I77</f>
        <v>24789347.9756616</v>
      </c>
      <c r="G77" s="9" t="n">
        <f aca="false">'Central pensions'!K77</f>
        <v>2565121.16785449</v>
      </c>
      <c r="H77" s="9" t="n">
        <f aca="false">'Central pensions'!V77</f>
        <v>14112539.8324346</v>
      </c>
      <c r="I77" s="67" t="n">
        <f aca="false">'Central pensions'!M77</f>
        <v>79333.6443666336</v>
      </c>
      <c r="J77" s="9" t="n">
        <f aca="false">'Central pensions'!W77</f>
        <v>436470.304095915</v>
      </c>
      <c r="K77" s="9"/>
      <c r="L77" s="67" t="n">
        <f aca="false">'Central pensions'!N77</f>
        <v>3641398.83478167</v>
      </c>
      <c r="M77" s="67"/>
      <c r="N77" s="67" t="n">
        <f aca="false">'Central pensions'!L77</f>
        <v>1110009.47297759</v>
      </c>
      <c r="O77" s="9"/>
      <c r="P77" s="9" t="n">
        <f aca="false">'Central pensions'!X77</f>
        <v>25002180.4787446</v>
      </c>
      <c r="Q77" s="67"/>
      <c r="R77" s="67" t="n">
        <f aca="false">'Central SIPA income'!G72</f>
        <v>28989758.6577963</v>
      </c>
      <c r="S77" s="67"/>
      <c r="T77" s="9" t="n">
        <f aca="false">'Central SIPA income'!J72</f>
        <v>110844854.81975</v>
      </c>
      <c r="U77" s="9"/>
      <c r="V77" s="67" t="n">
        <f aca="false">'Central SIPA income'!F72</f>
        <v>128777.873157882</v>
      </c>
      <c r="W77" s="67"/>
      <c r="X77" s="67" t="n">
        <f aca="false">'Central SIPA income'!M72</f>
        <v>323452.889681544</v>
      </c>
      <c r="Y77" s="9"/>
      <c r="Z77" s="9" t="n">
        <f aca="false">R77+V77-N77-L77-F77</f>
        <v>-422219.75246669</v>
      </c>
      <c r="AA77" s="9"/>
      <c r="AB77" s="9" t="n">
        <f aca="false">T77-P77-D77</f>
        <v>-50541004.1809804</v>
      </c>
      <c r="AC77" s="50"/>
      <c r="AD77" s="9"/>
      <c r="AE77" s="9"/>
      <c r="AF77" s="9"/>
      <c r="AG77" s="9" t="n">
        <f aca="false">BF77/100*$AG$53</f>
        <v>6500768022.01115</v>
      </c>
      <c r="AH77" s="39" t="n">
        <f aca="false">(AG77-AG76)/AG76</f>
        <v>0.00597990470732655</v>
      </c>
      <c r="AI77" s="39" t="n">
        <f aca="false">(AG77-AG73)/AG73</f>
        <v>0.0179092569767287</v>
      </c>
      <c r="AJ77" s="39" t="n">
        <f aca="false">AB77/AG77</f>
        <v>-0.00777462047712702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13226861</v>
      </c>
      <c r="AY77" s="39" t="n">
        <f aca="false">(AW77-AW76)/AW76</f>
        <v>0.00148554872285589</v>
      </c>
      <c r="AZ77" s="38" t="n">
        <f aca="false">workers_and_wage_central!B65</f>
        <v>7121.25452249686</v>
      </c>
      <c r="BA77" s="39" t="n">
        <f aca="false">(AZ77-AZ76)/AZ76</f>
        <v>0.00448768930335749</v>
      </c>
      <c r="BB77" s="7"/>
      <c r="BC77" s="7"/>
      <c r="BD77" s="7"/>
      <c r="BE77" s="7"/>
      <c r="BF77" s="7" t="n">
        <f aca="false">BF76*(1+AY77)*(1+BA77)*(1-BE77)</f>
        <v>118.269633308937</v>
      </c>
      <c r="BG77" s="73" t="e">
        <f aca="false">(BB77-BB73)/BB73</f>
        <v>#DIV/0!</v>
      </c>
      <c r="BH77" s="0" t="n">
        <f aca="false">BH76+1</f>
        <v>46</v>
      </c>
      <c r="BI77" s="39" t="n">
        <f aca="false">T84/AG84</f>
        <v>0.0149935846121547</v>
      </c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136962303.008042</v>
      </c>
      <c r="E78" s="6"/>
      <c r="F78" s="8" t="n">
        <f aca="false">'Central pensions'!I78</f>
        <v>24894519.8253107</v>
      </c>
      <c r="G78" s="6" t="n">
        <f aca="false">'Central pensions'!K78</f>
        <v>2642271.98050978</v>
      </c>
      <c r="H78" s="6" t="n">
        <f aca="false">'Central pensions'!V78</f>
        <v>14537000.8404942</v>
      </c>
      <c r="I78" s="8" t="n">
        <f aca="false">'Central pensions'!M78</f>
        <v>81719.7519745296</v>
      </c>
      <c r="J78" s="6" t="n">
        <f aca="false">'Central pensions'!W78</f>
        <v>449597.964138997</v>
      </c>
      <c r="K78" s="6"/>
      <c r="L78" s="8" t="n">
        <f aca="false">'Central pensions'!N78</f>
        <v>4402550.01879344</v>
      </c>
      <c r="M78" s="8"/>
      <c r="N78" s="8" t="n">
        <f aca="false">'Central pensions'!L78</f>
        <v>1116760.15650783</v>
      </c>
      <c r="O78" s="6"/>
      <c r="P78" s="6" t="n">
        <f aca="false">'Central pensions'!X78</f>
        <v>28988937.8599519</v>
      </c>
      <c r="Q78" s="8"/>
      <c r="R78" s="8" t="n">
        <f aca="false">'Central SIPA income'!G73</f>
        <v>25518937.2321904</v>
      </c>
      <c r="S78" s="8"/>
      <c r="T78" s="6" t="n">
        <f aca="false">'Central SIPA income'!J73</f>
        <v>97573868.2769521</v>
      </c>
      <c r="U78" s="6"/>
      <c r="V78" s="8" t="n">
        <f aca="false">'Central SIPA income'!F73</f>
        <v>131825.028030455</v>
      </c>
      <c r="W78" s="8"/>
      <c r="X78" s="8" t="n">
        <f aca="false">'Central SIPA income'!M73</f>
        <v>331106.464202321</v>
      </c>
      <c r="Y78" s="6"/>
      <c r="Z78" s="6" t="n">
        <f aca="false">R78+V78-N78-L78-F78</f>
        <v>-4763067.74039111</v>
      </c>
      <c r="AA78" s="6"/>
      <c r="AB78" s="6" t="n">
        <f aca="false">T78-P78-D78</f>
        <v>-68377372.5910422</v>
      </c>
      <c r="AC78" s="50"/>
      <c r="AD78" s="6"/>
      <c r="AE78" s="6"/>
      <c r="AF78" s="6"/>
      <c r="AG78" s="6" t="n">
        <f aca="false">BF78/100*$AG$53</f>
        <v>6546370037.23637</v>
      </c>
      <c r="AH78" s="61" t="n">
        <f aca="false">(AG78-AG77)/AG77</f>
        <v>0.00701486579290575</v>
      </c>
      <c r="AI78" s="61"/>
      <c r="AJ78" s="61" t="n">
        <f aca="false">AB78/AG78</f>
        <v>-0.0104450821145314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0.00616202518051366</v>
      </c>
      <c r="AV78" s="5"/>
      <c r="AW78" s="65" t="n">
        <f aca="false">workers_and_wage_central!C66</f>
        <v>13261913</v>
      </c>
      <c r="AX78" s="5"/>
      <c r="AY78" s="61" t="n">
        <f aca="false">(AW78-AW77)/AW77</f>
        <v>0.00265006187031073</v>
      </c>
      <c r="AZ78" s="66" t="n">
        <f aca="false">workers_and_wage_central!B66</f>
        <v>7152.25524832897</v>
      </c>
      <c r="BA78" s="61" t="n">
        <f aca="false">(AZ78-AZ77)/AZ77</f>
        <v>0.00435326749439697</v>
      </c>
      <c r="BB78" s="5"/>
      <c r="BC78" s="5"/>
      <c r="BD78" s="5"/>
      <c r="BE78" s="5"/>
      <c r="BF78" s="5" t="n">
        <f aca="false">BF77*(1+AY78)*(1+BA78)*(1-BE78)</f>
        <v>119.099278913976</v>
      </c>
      <c r="BG78" s="5"/>
      <c r="BH78" s="5" t="n">
        <f aca="false">BH77+1</f>
        <v>47</v>
      </c>
      <c r="BI78" s="61" t="n">
        <f aca="false">T85/AG85</f>
        <v>0.0172661933894866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137148323.330507</v>
      </c>
      <c r="E79" s="9"/>
      <c r="F79" s="67" t="n">
        <f aca="false">'Central pensions'!I79</f>
        <v>24928331.220883</v>
      </c>
      <c r="G79" s="9" t="n">
        <f aca="false">'Central pensions'!K79</f>
        <v>2709235.91082692</v>
      </c>
      <c r="H79" s="9" t="n">
        <f aca="false">'Central pensions'!V79</f>
        <v>14905416.6275455</v>
      </c>
      <c r="I79" s="67" t="n">
        <f aca="false">'Central pensions'!M79</f>
        <v>83790.8013657811</v>
      </c>
      <c r="J79" s="9" t="n">
        <f aca="false">'Central pensions'!W79</f>
        <v>460992.266831304</v>
      </c>
      <c r="K79" s="9"/>
      <c r="L79" s="67" t="n">
        <f aca="false">'Central pensions'!N79</f>
        <v>3652868.4627718</v>
      </c>
      <c r="M79" s="67"/>
      <c r="N79" s="67" t="n">
        <f aca="false">'Central pensions'!L79</f>
        <v>1118859.78297922</v>
      </c>
      <c r="O79" s="9"/>
      <c r="P79" s="9" t="n">
        <f aca="false">'Central pensions'!X79</f>
        <v>25110388.2272751</v>
      </c>
      <c r="Q79" s="67"/>
      <c r="R79" s="67" t="n">
        <f aca="false">'Central SIPA income'!G74</f>
        <v>29516732.0519023</v>
      </c>
      <c r="S79" s="67"/>
      <c r="T79" s="9" t="n">
        <f aca="false">'Central SIPA income'!J74</f>
        <v>112859783.265794</v>
      </c>
      <c r="U79" s="9"/>
      <c r="V79" s="67" t="n">
        <f aca="false">'Central SIPA income'!F74</f>
        <v>132324.917911734</v>
      </c>
      <c r="W79" s="67"/>
      <c r="X79" s="67" t="n">
        <f aca="false">'Central SIPA income'!M74</f>
        <v>332362.043461842</v>
      </c>
      <c r="Y79" s="9"/>
      <c r="Z79" s="9" t="n">
        <f aca="false">R79+V79-N79-L79-F79</f>
        <v>-51002.4968200736</v>
      </c>
      <c r="AA79" s="9"/>
      <c r="AB79" s="9" t="n">
        <f aca="false">T79-P79-D79</f>
        <v>-49398928.2919883</v>
      </c>
      <c r="AC79" s="50"/>
      <c r="AD79" s="9"/>
      <c r="AE79" s="9"/>
      <c r="AF79" s="9"/>
      <c r="AG79" s="9" t="n">
        <f aca="false">BF79/100*$AG$53</f>
        <v>6599780000.59142</v>
      </c>
      <c r="AH79" s="39" t="n">
        <f aca="false">(AG79-AG78)/AG78</f>
        <v>0.00815871437930328</v>
      </c>
      <c r="AI79" s="39"/>
      <c r="AJ79" s="39" t="n">
        <f aca="false">AB79/AG79</f>
        <v>-0.0074849356020294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13311546</v>
      </c>
      <c r="AX79" s="7"/>
      <c r="AY79" s="39" t="n">
        <f aca="false">(AW79-AW78)/AW78</f>
        <v>0.00374252191218567</v>
      </c>
      <c r="AZ79" s="38" t="n">
        <f aca="false">workers_and_wage_central!B67</f>
        <v>7183.72321452652</v>
      </c>
      <c r="BA79" s="39" t="n">
        <f aca="false">(AZ79-AZ78)/AZ78</f>
        <v>0.00439972639467809</v>
      </c>
      <c r="BB79" s="7"/>
      <c r="BC79" s="7"/>
      <c r="BD79" s="7"/>
      <c r="BE79" s="7"/>
      <c r="BF79" s="7" t="n">
        <f aca="false">BF78*(1+AY79)*(1+BA79)*(1-BE79)</f>
        <v>120.070975913416</v>
      </c>
      <c r="BG79" s="7"/>
      <c r="BH79" s="7" t="n">
        <f aca="false">BH78+1</f>
        <v>48</v>
      </c>
      <c r="BI79" s="39" t="n">
        <f aca="false">T86/AG86</f>
        <v>0.0150370442949615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137650012.542804</v>
      </c>
      <c r="E80" s="9"/>
      <c r="F80" s="67" t="n">
        <f aca="false">'Central pensions'!I80</f>
        <v>25019519.1738262</v>
      </c>
      <c r="G80" s="9" t="n">
        <f aca="false">'Central pensions'!K80</f>
        <v>2761793.96738616</v>
      </c>
      <c r="H80" s="9" t="n">
        <f aca="false">'Central pensions'!V80</f>
        <v>15194575.5476007</v>
      </c>
      <c r="I80" s="67" t="n">
        <f aca="false">'Central pensions'!M80</f>
        <v>85416.3082696749</v>
      </c>
      <c r="J80" s="9" t="n">
        <f aca="false">'Central pensions'!W80</f>
        <v>469935.326214454</v>
      </c>
      <c r="K80" s="9"/>
      <c r="L80" s="67" t="n">
        <f aca="false">'Central pensions'!N80</f>
        <v>3596150.64828376</v>
      </c>
      <c r="M80" s="67"/>
      <c r="N80" s="67" t="n">
        <f aca="false">'Central pensions'!L80</f>
        <v>1124822.40856477</v>
      </c>
      <c r="O80" s="9"/>
      <c r="P80" s="9" t="n">
        <f aca="false">'Central pensions'!X80</f>
        <v>24848883.8249842</v>
      </c>
      <c r="Q80" s="67"/>
      <c r="R80" s="67" t="n">
        <f aca="false">'Central SIPA income'!G75</f>
        <v>25882258.5989363</v>
      </c>
      <c r="S80" s="67"/>
      <c r="T80" s="9" t="n">
        <f aca="false">'Central SIPA income'!J75</f>
        <v>98963059.0123855</v>
      </c>
      <c r="U80" s="9"/>
      <c r="V80" s="67" t="n">
        <f aca="false">'Central SIPA income'!F75</f>
        <v>134628.697790042</v>
      </c>
      <c r="W80" s="67"/>
      <c r="X80" s="67" t="n">
        <f aca="false">'Central SIPA income'!M75</f>
        <v>338148.474317982</v>
      </c>
      <c r="Y80" s="9"/>
      <c r="Z80" s="9" t="n">
        <f aca="false">R80+V80-N80-L80-F80</f>
        <v>-3723604.93394836</v>
      </c>
      <c r="AA80" s="9"/>
      <c r="AB80" s="9" t="n">
        <f aca="false">T80-P80-D80</f>
        <v>-63535837.3554029</v>
      </c>
      <c r="AC80" s="50"/>
      <c r="AD80" s="9"/>
      <c r="AE80" s="9"/>
      <c r="AF80" s="9"/>
      <c r="AG80" s="9" t="n">
        <f aca="false">BF80/100*$AG$53</f>
        <v>6625333036.708</v>
      </c>
      <c r="AH80" s="39" t="n">
        <f aca="false">(AG80-AG79)/AG79</f>
        <v>0.00387180119857007</v>
      </c>
      <c r="AI80" s="39"/>
      <c r="AJ80" s="39" t="n">
        <f aca="false">AB80/AG80</f>
        <v>-0.00958983299456484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13307730</v>
      </c>
      <c r="AY80" s="39" t="n">
        <f aca="false">(AW80-AW79)/AW79</f>
        <v>-0.000286668430548938</v>
      </c>
      <c r="AZ80" s="38" t="n">
        <f aca="false">workers_and_wage_central!B68</f>
        <v>7213.60507552432</v>
      </c>
      <c r="BA80" s="39" t="n">
        <f aca="false">(AZ80-AZ79)/AZ79</f>
        <v>0.00415966207291706</v>
      </c>
      <c r="BB80" s="7"/>
      <c r="BC80" s="7"/>
      <c r="BD80" s="7"/>
      <c r="BE80" s="7"/>
      <c r="BF80" s="7" t="n">
        <f aca="false">BF79*(1+AY80)*(1+BA80)*(1-BE80)</f>
        <v>120.535866861871</v>
      </c>
      <c r="BG80" s="7"/>
      <c r="BH80" s="0" t="n">
        <f aca="false">BH79+1</f>
        <v>49</v>
      </c>
      <c r="BI80" s="39" t="n">
        <f aca="false">T87/AG87</f>
        <v>0.0172584521429857</v>
      </c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138030851.560288</v>
      </c>
      <c r="E81" s="9"/>
      <c r="F81" s="67" t="n">
        <f aca="false">'Central pensions'!I81</f>
        <v>25088741.1733309</v>
      </c>
      <c r="G81" s="9" t="n">
        <f aca="false">'Central pensions'!K81</f>
        <v>2831197.20035174</v>
      </c>
      <c r="H81" s="9" t="n">
        <f aca="false">'Central pensions'!V81</f>
        <v>15576411.6581131</v>
      </c>
      <c r="I81" s="67" t="n">
        <f aca="false">'Central pensions'!M81</f>
        <v>87562.8000108791</v>
      </c>
      <c r="J81" s="9" t="n">
        <f aca="false">'Central pensions'!W81</f>
        <v>481744.690457108</v>
      </c>
      <c r="K81" s="9"/>
      <c r="L81" s="67" t="n">
        <f aca="false">'Central pensions'!N81</f>
        <v>3639640.31198337</v>
      </c>
      <c r="M81" s="67"/>
      <c r="N81" s="67" t="n">
        <f aca="false">'Central pensions'!L81</f>
        <v>1129719.45214939</v>
      </c>
      <c r="O81" s="9"/>
      <c r="P81" s="9" t="n">
        <f aca="false">'Central pensions'!X81</f>
        <v>25101493.9856038</v>
      </c>
      <c r="Q81" s="67"/>
      <c r="R81" s="67" t="n">
        <f aca="false">'Central SIPA income'!G76</f>
        <v>29787248.1286883</v>
      </c>
      <c r="S81" s="67"/>
      <c r="T81" s="9" t="n">
        <f aca="false">'Central SIPA income'!J76</f>
        <v>113894124.931473</v>
      </c>
      <c r="U81" s="9"/>
      <c r="V81" s="67" t="n">
        <f aca="false">'Central SIPA income'!F76</f>
        <v>138391.859684841</v>
      </c>
      <c r="W81" s="67"/>
      <c r="X81" s="67" t="n">
        <f aca="false">'Central SIPA income'!M76</f>
        <v>347600.45204804</v>
      </c>
      <c r="Y81" s="9"/>
      <c r="Z81" s="9" t="n">
        <f aca="false">R81+V81-N81-L81-F81</f>
        <v>67539.0509094782</v>
      </c>
      <c r="AA81" s="9"/>
      <c r="AB81" s="9" t="n">
        <f aca="false">T81-P81-D81</f>
        <v>-49238220.614418</v>
      </c>
      <c r="AC81" s="50"/>
      <c r="AD81" s="9"/>
      <c r="AE81" s="9"/>
      <c r="AF81" s="9"/>
      <c r="AG81" s="9" t="n">
        <f aca="false">BF81/100*$AG$53</f>
        <v>6662452918.32141</v>
      </c>
      <c r="AH81" s="39" t="n">
        <f aca="false">(AG81-AG80)/AG80</f>
        <v>0.00560271935127554</v>
      </c>
      <c r="AI81" s="39" t="n">
        <f aca="false">(AG81-AG77)/AG77</f>
        <v>0.0248716606657561</v>
      </c>
      <c r="AJ81" s="39" t="n">
        <f aca="false">AB81/AG81</f>
        <v>-0.00739040428773843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13366795</v>
      </c>
      <c r="AY81" s="39" t="n">
        <f aca="false">(AW81-AW80)/AW80</f>
        <v>0.00443839783343966</v>
      </c>
      <c r="AZ81" s="38" t="n">
        <f aca="false">workers_and_wage_central!B69</f>
        <v>7221.96691795161</v>
      </c>
      <c r="BA81" s="39" t="n">
        <f aca="false">(AZ81-AZ80)/AZ80</f>
        <v>0.0011591766307893</v>
      </c>
      <c r="BB81" s="7"/>
      <c r="BC81" s="7"/>
      <c r="BD81" s="7"/>
      <c r="BE81" s="7"/>
      <c r="BF81" s="7" t="n">
        <f aca="false">BF80*(1+AY81)*(1+BA81)*(1-BE81)</f>
        <v>121.211195495661</v>
      </c>
      <c r="BG81" s="73" t="e">
        <f aca="false">(BB81-BB77)/BB77</f>
        <v>#DIV/0!</v>
      </c>
      <c r="BH81" s="0" t="n">
        <f aca="false">BH80+1</f>
        <v>50</v>
      </c>
      <c r="BI81" s="39" t="n">
        <f aca="false">T88/AG88</f>
        <v>0.0151051058796129</v>
      </c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138198432.551297</v>
      </c>
      <c r="E82" s="6"/>
      <c r="F82" s="8" t="n">
        <f aca="false">'Central pensions'!I82</f>
        <v>25119201.0021407</v>
      </c>
      <c r="G82" s="6" t="n">
        <f aca="false">'Central pensions'!K82</f>
        <v>2904914.75632232</v>
      </c>
      <c r="H82" s="6" t="n">
        <f aca="false">'Central pensions'!V82</f>
        <v>15981983.9008678</v>
      </c>
      <c r="I82" s="8" t="n">
        <f aca="false">'Central pensions'!M82</f>
        <v>89842.7244223403</v>
      </c>
      <c r="J82" s="6" t="n">
        <f aca="false">'Central pensions'!W82</f>
        <v>494288.161882514</v>
      </c>
      <c r="K82" s="6"/>
      <c r="L82" s="8" t="n">
        <f aca="false">'Central pensions'!N82</f>
        <v>4404421.91017037</v>
      </c>
      <c r="M82" s="8"/>
      <c r="N82" s="8" t="n">
        <f aca="false">'Central pensions'!L82</f>
        <v>1132962.55136637</v>
      </c>
      <c r="O82" s="6"/>
      <c r="P82" s="6" t="n">
        <f aca="false">'Central pensions'!X82</f>
        <v>29087791.9092377</v>
      </c>
      <c r="Q82" s="8"/>
      <c r="R82" s="8" t="n">
        <f aca="false">'Central SIPA income'!G77</f>
        <v>26203581.0946195</v>
      </c>
      <c r="S82" s="8"/>
      <c r="T82" s="6" t="n">
        <f aca="false">'Central SIPA income'!J77</f>
        <v>100191663.424197</v>
      </c>
      <c r="U82" s="6"/>
      <c r="V82" s="8" t="n">
        <f aca="false">'Central SIPA income'!F77</f>
        <v>133450.965901172</v>
      </c>
      <c r="W82" s="8"/>
      <c r="X82" s="8" t="n">
        <f aca="false">'Central SIPA income'!M77</f>
        <v>335190.351362666</v>
      </c>
      <c r="Y82" s="6"/>
      <c r="Z82" s="6" t="n">
        <f aca="false">R82+V82-N82-L82-F82</f>
        <v>-4319553.40315677</v>
      </c>
      <c r="AA82" s="6"/>
      <c r="AB82" s="6" t="n">
        <f aca="false">T82-P82-D82</f>
        <v>-67094561.0363371</v>
      </c>
      <c r="AC82" s="50"/>
      <c r="AD82" s="6"/>
      <c r="AE82" s="6"/>
      <c r="AF82" s="6"/>
      <c r="AG82" s="6" t="n">
        <f aca="false">BF82/100*$AG$53</f>
        <v>6689125774.27414</v>
      </c>
      <c r="AH82" s="61" t="n">
        <f aca="false">(AG82-AG81)/AG81</f>
        <v>0.00400345882811051</v>
      </c>
      <c r="AI82" s="61"/>
      <c r="AJ82" s="61" t="n">
        <f aca="false">AB82/AG82</f>
        <v>-0.0100303931037412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0.00438602611261197</v>
      </c>
      <c r="AV82" s="5"/>
      <c r="AW82" s="65" t="n">
        <f aca="false">workers_and_wage_central!C70</f>
        <v>13316602</v>
      </c>
      <c r="AX82" s="5"/>
      <c r="AY82" s="61" t="n">
        <f aca="false">(AW82-AW81)/AW81</f>
        <v>-0.00375505122955802</v>
      </c>
      <c r="AZ82" s="66" t="n">
        <f aca="false">workers_and_wage_central!B70</f>
        <v>7278.20981588372</v>
      </c>
      <c r="BA82" s="61" t="n">
        <f aca="false">(AZ82-AZ81)/AZ81</f>
        <v>0.00778775347091503</v>
      </c>
      <c r="BB82" s="5"/>
      <c r="BC82" s="5"/>
      <c r="BD82" s="5"/>
      <c r="BE82" s="5"/>
      <c r="BF82" s="5" t="n">
        <f aca="false">BF81*(1+AY82)*(1+BA82)*(1-BE82)</f>
        <v>121.696459526333</v>
      </c>
      <c r="BG82" s="5"/>
      <c r="BH82" s="5" t="n">
        <f aca="false">BH81+1</f>
        <v>51</v>
      </c>
      <c r="BI82" s="61" t="n">
        <f aca="false">T89/AG89</f>
        <v>0.0173129038616244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138237508.569157</v>
      </c>
      <c r="E83" s="9"/>
      <c r="F83" s="67" t="n">
        <f aca="false">'Central pensions'!I83</f>
        <v>25126303.5309385</v>
      </c>
      <c r="G83" s="9" t="n">
        <f aca="false">'Central pensions'!K83</f>
        <v>2961801.44619389</v>
      </c>
      <c r="H83" s="9" t="n">
        <f aca="false">'Central pensions'!V83</f>
        <v>16294957.6842542</v>
      </c>
      <c r="I83" s="67" t="n">
        <f aca="false">'Central pensions'!M83</f>
        <v>91602.1065833168</v>
      </c>
      <c r="J83" s="9" t="n">
        <f aca="false">'Central pensions'!W83</f>
        <v>503967.763430547</v>
      </c>
      <c r="K83" s="9"/>
      <c r="L83" s="67" t="n">
        <f aca="false">'Central pensions'!N83</f>
        <v>3582668.95196718</v>
      </c>
      <c r="M83" s="67"/>
      <c r="N83" s="67" t="n">
        <f aca="false">'Central pensions'!L83</f>
        <v>1133300.11445184</v>
      </c>
      <c r="O83" s="9"/>
      <c r="P83" s="9" t="n">
        <f aca="false">'Central pensions'!X83</f>
        <v>24825569.0751712</v>
      </c>
      <c r="Q83" s="67"/>
      <c r="R83" s="67" t="n">
        <f aca="false">'Central SIPA income'!G78</f>
        <v>30280644.9591032</v>
      </c>
      <c r="S83" s="67"/>
      <c r="T83" s="9" t="n">
        <f aca="false">'Central SIPA income'!J78</f>
        <v>115780670.476107</v>
      </c>
      <c r="U83" s="9"/>
      <c r="V83" s="67" t="n">
        <f aca="false">'Central SIPA income'!F78</f>
        <v>138292.851362236</v>
      </c>
      <c r="W83" s="67"/>
      <c r="X83" s="67" t="n">
        <f aca="false">'Central SIPA income'!M78</f>
        <v>347351.771686547</v>
      </c>
      <c r="Y83" s="9"/>
      <c r="Z83" s="9" t="n">
        <f aca="false">R83+V83-N83-L83-F83</f>
        <v>576665.213107891</v>
      </c>
      <c r="AA83" s="9"/>
      <c r="AB83" s="9" t="n">
        <f aca="false">T83-P83-D83</f>
        <v>-47282407.1682219</v>
      </c>
      <c r="AC83" s="50"/>
      <c r="AD83" s="9"/>
      <c r="AE83" s="9"/>
      <c r="AF83" s="9"/>
      <c r="AG83" s="9" t="n">
        <f aca="false">BF83/100*$AG$53</f>
        <v>6748653812.18083</v>
      </c>
      <c r="AH83" s="39" t="n">
        <f aca="false">(AG83-AG82)/AG82</f>
        <v>0.00889922538691541</v>
      </c>
      <c r="AI83" s="39"/>
      <c r="AJ83" s="39" t="n">
        <f aca="false">AB83/AG83</f>
        <v>-0.00700619834475441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13421539</v>
      </c>
      <c r="AX83" s="7"/>
      <c r="AY83" s="39" t="n">
        <f aca="false">(AW83-AW82)/AW82</f>
        <v>0.00788016342307144</v>
      </c>
      <c r="AZ83" s="38" t="n">
        <f aca="false">workers_and_wage_central!B71</f>
        <v>7285.56877288815</v>
      </c>
      <c r="BA83" s="39" t="n">
        <f aca="false">(AZ83-AZ82)/AZ82</f>
        <v>0.0010110943749334</v>
      </c>
      <c r="BB83" s="7"/>
      <c r="BC83" s="7"/>
      <c r="BD83" s="7"/>
      <c r="BE83" s="7"/>
      <c r="BF83" s="7" t="n">
        <f aca="false">BF82*(1+AY83)*(1+BA83)*(1-BE83)</f>
        <v>122.779463748448</v>
      </c>
      <c r="BG83" s="7"/>
      <c r="BH83" s="7" t="n">
        <f aca="false">BH82+1</f>
        <v>52</v>
      </c>
      <c r="BI83" s="39" t="n">
        <f aca="false">T90/AG90</f>
        <v>0.0151091258629865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138443518.824171</v>
      </c>
      <c r="E84" s="9"/>
      <c r="F84" s="67" t="n">
        <f aca="false">'Central pensions'!I84</f>
        <v>25163748.3333771</v>
      </c>
      <c r="G84" s="9" t="n">
        <f aca="false">'Central pensions'!K84</f>
        <v>3075491.82632169</v>
      </c>
      <c r="H84" s="9" t="n">
        <f aca="false">'Central pensions'!V84</f>
        <v>16920448.6116322</v>
      </c>
      <c r="I84" s="67" t="n">
        <f aca="false">'Central pensions'!M84</f>
        <v>95118.3039068556</v>
      </c>
      <c r="J84" s="9" t="n">
        <f aca="false">'Central pensions'!W84</f>
        <v>523312.843658724</v>
      </c>
      <c r="K84" s="9"/>
      <c r="L84" s="67" t="n">
        <f aca="false">'Central pensions'!N84</f>
        <v>3525399.61932176</v>
      </c>
      <c r="M84" s="67"/>
      <c r="N84" s="67" t="n">
        <f aca="false">'Central pensions'!L84</f>
        <v>1136192.99354137</v>
      </c>
      <c r="O84" s="9"/>
      <c r="P84" s="9" t="n">
        <f aca="false">'Central pensions'!X84</f>
        <v>24544314.0030405</v>
      </c>
      <c r="Q84" s="67"/>
      <c r="R84" s="67" t="n">
        <f aca="false">'Central SIPA income'!G79</f>
        <v>26504886.4511153</v>
      </c>
      <c r="S84" s="67"/>
      <c r="T84" s="9" t="n">
        <f aca="false">'Central SIPA income'!J79</f>
        <v>101343730.569406</v>
      </c>
      <c r="U84" s="9"/>
      <c r="V84" s="67" t="n">
        <f aca="false">'Central SIPA income'!F79</f>
        <v>136358.176023363</v>
      </c>
      <c r="W84" s="67"/>
      <c r="X84" s="67" t="n">
        <f aca="false">'Central SIPA income'!M79</f>
        <v>342492.425017674</v>
      </c>
      <c r="Y84" s="9"/>
      <c r="Z84" s="9" t="n">
        <f aca="false">R84+V84-N84-L84-F84</f>
        <v>-3184096.31910151</v>
      </c>
      <c r="AA84" s="9"/>
      <c r="AB84" s="9" t="n">
        <f aca="false">T84-P84-D84</f>
        <v>-61644102.2578055</v>
      </c>
      <c r="AC84" s="50"/>
      <c r="AD84" s="9"/>
      <c r="AE84" s="9"/>
      <c r="AF84" s="9"/>
      <c r="AG84" s="9" t="n">
        <f aca="false">BF84/100*$AG$53</f>
        <v>6759139538.06959</v>
      </c>
      <c r="AH84" s="39" t="n">
        <f aca="false">(AG84-AG83)/AG83</f>
        <v>0.00155375074505086</v>
      </c>
      <c r="AI84" s="39"/>
      <c r="AJ84" s="39" t="n">
        <f aca="false">AB84/AG84</f>
        <v>-0.00912011091213705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13405800</v>
      </c>
      <c r="AY84" s="39" t="n">
        <f aca="false">(AW84-AW83)/AW83</f>
        <v>-0.00117266730737809</v>
      </c>
      <c r="AZ84" s="38" t="n">
        <f aca="false">workers_and_wage_central!B72</f>
        <v>7305.45559974446</v>
      </c>
      <c r="BA84" s="39" t="n">
        <f aca="false">(AZ84-AZ83)/AZ83</f>
        <v>0.00272961898737713</v>
      </c>
      <c r="BB84" s="7"/>
      <c r="BC84" s="7"/>
      <c r="BD84" s="7"/>
      <c r="BE84" s="7"/>
      <c r="BF84" s="7" t="n">
        <f aca="false">BF83*(1+AY84)*(1+BA84)*(1-BE84)</f>
        <v>122.970232431724</v>
      </c>
      <c r="BG84" s="7"/>
      <c r="BH84" s="0" t="n">
        <f aca="false">BH83+1</f>
        <v>53</v>
      </c>
      <c r="BI84" s="39" t="n">
        <f aca="false">T91/AG91</f>
        <v>0.0173274186963065</v>
      </c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139026491.67555</v>
      </c>
      <c r="E85" s="9"/>
      <c r="F85" s="67" t="n">
        <f aca="false">'Central pensions'!I85</f>
        <v>25269710.5498959</v>
      </c>
      <c r="G85" s="9" t="n">
        <f aca="false">'Central pensions'!K85</f>
        <v>3166564.63685748</v>
      </c>
      <c r="H85" s="9" t="n">
        <f aca="false">'Central pensions'!V85</f>
        <v>17421504.3443768</v>
      </c>
      <c r="I85" s="67" t="n">
        <f aca="false">'Central pensions'!M85</f>
        <v>97934.988768789</v>
      </c>
      <c r="J85" s="9" t="n">
        <f aca="false">'Central pensions'!W85</f>
        <v>538809.412712691</v>
      </c>
      <c r="K85" s="9"/>
      <c r="L85" s="67" t="n">
        <f aca="false">'Central pensions'!N85</f>
        <v>3548064.929694</v>
      </c>
      <c r="M85" s="67"/>
      <c r="N85" s="67" t="n">
        <f aca="false">'Central pensions'!L85</f>
        <v>1142921.47272887</v>
      </c>
      <c r="O85" s="9"/>
      <c r="P85" s="9" t="n">
        <f aca="false">'Central pensions'!X85</f>
        <v>24698942.5135757</v>
      </c>
      <c r="Q85" s="67"/>
      <c r="R85" s="67" t="n">
        <f aca="false">'Central SIPA income'!G80</f>
        <v>30616529.9043</v>
      </c>
      <c r="S85" s="67"/>
      <c r="T85" s="9" t="n">
        <f aca="false">'Central SIPA income'!J80</f>
        <v>117064955.675786</v>
      </c>
      <c r="U85" s="9"/>
      <c r="V85" s="67" t="n">
        <f aca="false">'Central SIPA income'!F80</f>
        <v>134590.599640018</v>
      </c>
      <c r="W85" s="67"/>
      <c r="X85" s="67" t="n">
        <f aca="false">'Central SIPA income'!M80</f>
        <v>338052.782749123</v>
      </c>
      <c r="Y85" s="9"/>
      <c r="Z85" s="9" t="n">
        <f aca="false">R85+V85-N85-L85-F85</f>
        <v>790423.55162127</v>
      </c>
      <c r="AA85" s="9"/>
      <c r="AB85" s="9" t="n">
        <f aca="false">T85-P85-D85</f>
        <v>-46660478.5133394</v>
      </c>
      <c r="AC85" s="50"/>
      <c r="AD85" s="9"/>
      <c r="AE85" s="9"/>
      <c r="AF85" s="9"/>
      <c r="AG85" s="9" t="n">
        <f aca="false">BF85/100*$AG$53</f>
        <v>6780009527.00245</v>
      </c>
      <c r="AH85" s="39" t="n">
        <f aca="false">(AG85-AG84)/AG84</f>
        <v>0.0030876694903711</v>
      </c>
      <c r="AI85" s="39" t="n">
        <f aca="false">(AG85-AG81)/AG81</f>
        <v>0.017644643815458</v>
      </c>
      <c r="AJ85" s="39" t="n">
        <f aca="false">AB85/AG85</f>
        <v>-0.0068820668064708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13351091</v>
      </c>
      <c r="AY85" s="39" t="n">
        <f aca="false">(AW85-AW84)/AW84</f>
        <v>-0.00408099479329842</v>
      </c>
      <c r="AZ85" s="38" t="n">
        <f aca="false">workers_and_wage_central!B73</f>
        <v>7358.04055731634</v>
      </c>
      <c r="BA85" s="39" t="n">
        <f aca="false">(AZ85-AZ84)/AZ84</f>
        <v>0.00719803944516686</v>
      </c>
      <c r="BB85" s="7"/>
      <c r="BC85" s="7"/>
      <c r="BD85" s="7"/>
      <c r="BE85" s="7"/>
      <c r="BF85" s="7" t="n">
        <f aca="false">BF84*(1+AY85)*(1+BA85)*(1-BE85)</f>
        <v>123.349923866627</v>
      </c>
      <c r="BG85" s="73" t="e">
        <f aca="false">(BB85-BB81)/BB81</f>
        <v>#DIV/0!</v>
      </c>
      <c r="BH85" s="0" t="n">
        <f aca="false">BH84+1</f>
        <v>54</v>
      </c>
      <c r="BI85" s="39" t="n">
        <f aca="false">T92/AG92</f>
        <v>0.0151793127515075</v>
      </c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139273030.890295</v>
      </c>
      <c r="E86" s="6"/>
      <c r="F86" s="8" t="n">
        <f aca="false">'Central pensions'!I86</f>
        <v>25314521.970516</v>
      </c>
      <c r="G86" s="6" t="n">
        <f aca="false">'Central pensions'!K86</f>
        <v>3242520.40181172</v>
      </c>
      <c r="H86" s="6" t="n">
        <f aca="false">'Central pensions'!V86</f>
        <v>17839390.5525813</v>
      </c>
      <c r="I86" s="8" t="n">
        <f aca="false">'Central pensions'!M86</f>
        <v>100284.136138507</v>
      </c>
      <c r="J86" s="6" t="n">
        <f aca="false">'Central pensions'!W86</f>
        <v>551733.72843035</v>
      </c>
      <c r="K86" s="6"/>
      <c r="L86" s="8" t="n">
        <f aca="false">'Central pensions'!N86</f>
        <v>4413675.04752267</v>
      </c>
      <c r="M86" s="8"/>
      <c r="N86" s="8" t="n">
        <f aca="false">'Central pensions'!L86</f>
        <v>1145241.48562447</v>
      </c>
      <c r="O86" s="6"/>
      <c r="P86" s="6" t="n">
        <f aca="false">'Central pensions'!X86</f>
        <v>29203361.5563631</v>
      </c>
      <c r="Q86" s="8"/>
      <c r="R86" s="8" t="n">
        <f aca="false">'Central SIPA income'!G81</f>
        <v>26810514.8563758</v>
      </c>
      <c r="S86" s="8"/>
      <c r="T86" s="6" t="n">
        <f aca="false">'Central SIPA income'!J81</f>
        <v>102512327.266253</v>
      </c>
      <c r="U86" s="6"/>
      <c r="V86" s="8" t="n">
        <f aca="false">'Central SIPA income'!F81</f>
        <v>139187.757764753</v>
      </c>
      <c r="W86" s="8"/>
      <c r="X86" s="8" t="n">
        <f aca="false">'Central SIPA income'!M81</f>
        <v>349599.518560994</v>
      </c>
      <c r="Y86" s="6"/>
      <c r="Z86" s="6" t="n">
        <f aca="false">R86+V86-N86-L86-F86</f>
        <v>-3923735.88952264</v>
      </c>
      <c r="AA86" s="6"/>
      <c r="AB86" s="6" t="n">
        <f aca="false">T86-P86-D86</f>
        <v>-65964065.1804051</v>
      </c>
      <c r="AC86" s="50"/>
      <c r="AD86" s="6"/>
      <c r="AE86" s="6"/>
      <c r="AF86" s="6"/>
      <c r="AG86" s="6" t="n">
        <f aca="false">BF86/100*$AG$53</f>
        <v>6817318966.10843</v>
      </c>
      <c r="AH86" s="61" t="n">
        <f aca="false">(AG86-AG85)/AG85</f>
        <v>0.00550285939236258</v>
      </c>
      <c r="AI86" s="61"/>
      <c r="AJ86" s="61" t="n">
        <f aca="false">AB86/AG86</f>
        <v>-0.00967595406762371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0.00663810477486276</v>
      </c>
      <c r="AV86" s="5"/>
      <c r="AW86" s="65" t="n">
        <f aca="false">workers_and_wage_central!C74</f>
        <v>13384485</v>
      </c>
      <c r="AX86" s="5"/>
      <c r="AY86" s="61" t="n">
        <f aca="false">(AW86-AW85)/AW85</f>
        <v>0.00250121881425271</v>
      </c>
      <c r="AZ86" s="66" t="n">
        <f aca="false">workers_and_wage_central!B74</f>
        <v>7380.0716458554</v>
      </c>
      <c r="BA86" s="61" t="n">
        <f aca="false">(AZ86-AZ85)/AZ85</f>
        <v>0.00299415154992034</v>
      </c>
      <c r="BB86" s="5"/>
      <c r="BC86" s="5"/>
      <c r="BD86" s="5"/>
      <c r="BE86" s="5"/>
      <c r="BF86" s="5" t="n">
        <f aca="false">BF85*(1+AY86)*(1+BA86)*(1-BE86)</f>
        <v>124.028701153724</v>
      </c>
      <c r="BG86" s="5"/>
      <c r="BH86" s="5" t="n">
        <f aca="false">BH85+1</f>
        <v>55</v>
      </c>
      <c r="BI86" s="61" t="n">
        <f aca="false">T93/AG93</f>
        <v>0.0173565156654971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139453411.135662</v>
      </c>
      <c r="E87" s="9"/>
      <c r="F87" s="67" t="n">
        <f aca="false">'Central pensions'!I87</f>
        <v>25347308.215313</v>
      </c>
      <c r="G87" s="9" t="n">
        <f aca="false">'Central pensions'!K87</f>
        <v>3319985.00264175</v>
      </c>
      <c r="H87" s="9" t="n">
        <f aca="false">'Central pensions'!V87</f>
        <v>18265577.9305959</v>
      </c>
      <c r="I87" s="67" t="n">
        <f aca="false">'Central pensions'!M87</f>
        <v>102679.948535312</v>
      </c>
      <c r="J87" s="9" t="n">
        <f aca="false">'Central pensions'!W87</f>
        <v>564914.781358635</v>
      </c>
      <c r="K87" s="9"/>
      <c r="L87" s="67" t="n">
        <f aca="false">'Central pensions'!N87</f>
        <v>3563374.11108281</v>
      </c>
      <c r="M87" s="67"/>
      <c r="N87" s="67" t="n">
        <f aca="false">'Central pensions'!L87</f>
        <v>1147872.90033281</v>
      </c>
      <c r="O87" s="9"/>
      <c r="P87" s="9" t="n">
        <f aca="false">'Central pensions'!X87</f>
        <v>24805623.2223485</v>
      </c>
      <c r="Q87" s="67"/>
      <c r="R87" s="67" t="n">
        <f aca="false">'Central SIPA income'!G82</f>
        <v>30936648.6115497</v>
      </c>
      <c r="S87" s="67"/>
      <c r="T87" s="9" t="n">
        <f aca="false">'Central SIPA income'!J82</f>
        <v>118288957.298188</v>
      </c>
      <c r="U87" s="9"/>
      <c r="V87" s="67" t="n">
        <f aca="false">'Central SIPA income'!F82</f>
        <v>142407.765829329</v>
      </c>
      <c r="W87" s="67"/>
      <c r="X87" s="67" t="n">
        <f aca="false">'Central SIPA income'!M82</f>
        <v>357687.250465124</v>
      </c>
      <c r="Y87" s="9"/>
      <c r="Z87" s="9" t="n">
        <f aca="false">R87+V87-N87-L87-F87</f>
        <v>1020501.1506504</v>
      </c>
      <c r="AA87" s="9"/>
      <c r="AB87" s="9" t="n">
        <f aca="false">T87-P87-D87</f>
        <v>-45970077.0598228</v>
      </c>
      <c r="AC87" s="50"/>
      <c r="AD87" s="9"/>
      <c r="AE87" s="9"/>
      <c r="AF87" s="9"/>
      <c r="AG87" s="9" t="n">
        <f aca="false">BF87/100*$AG$53</f>
        <v>6853972553.16803</v>
      </c>
      <c r="AH87" s="39" t="n">
        <f aca="false">(AG87-AG86)/AG86</f>
        <v>0.00537653984533038</v>
      </c>
      <c r="AI87" s="39"/>
      <c r="AJ87" s="39" t="n">
        <f aca="false">AB87/AG87</f>
        <v>-0.00670707049134222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13391785</v>
      </c>
      <c r="AX87" s="7"/>
      <c r="AY87" s="39" t="n">
        <f aca="false">(AW87-AW86)/AW86</f>
        <v>0.000545407611873001</v>
      </c>
      <c r="AZ87" s="38" t="n">
        <f aca="false">workers_and_wage_central!B75</f>
        <v>7415.70631245051</v>
      </c>
      <c r="BA87" s="39" t="n">
        <f aca="false">(AZ87-AZ86)/AZ86</f>
        <v>0.00482849873349437</v>
      </c>
      <c r="BB87" s="7"/>
      <c r="BC87" s="7"/>
      <c r="BD87" s="7"/>
      <c r="BE87" s="7"/>
      <c r="BF87" s="7" t="n">
        <f aca="false">BF86*(1+AY87)*(1+BA87)*(1-BE87)</f>
        <v>124.695546407442</v>
      </c>
      <c r="BG87" s="7"/>
      <c r="BH87" s="7" t="n">
        <f aca="false">BH86+1</f>
        <v>56</v>
      </c>
      <c r="BI87" s="39" t="n">
        <f aca="false">T94/AG94</f>
        <v>0.0152219106935685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139432677.531801</v>
      </c>
      <c r="E88" s="9"/>
      <c r="F88" s="67" t="n">
        <f aca="false">'Central pensions'!I88</f>
        <v>25343539.637383</v>
      </c>
      <c r="G88" s="9" t="n">
        <f aca="false">'Central pensions'!K88</f>
        <v>3394082.9647599</v>
      </c>
      <c r="H88" s="9" t="n">
        <f aca="false">'Central pensions'!V88</f>
        <v>18673243.0557366</v>
      </c>
      <c r="I88" s="67" t="n">
        <f aca="false">'Central pensions'!M88</f>
        <v>104971.638085358</v>
      </c>
      <c r="J88" s="9" t="n">
        <f aca="false">'Central pensions'!W88</f>
        <v>577522.981105257</v>
      </c>
      <c r="K88" s="9"/>
      <c r="L88" s="67" t="n">
        <f aca="false">'Central pensions'!N88</f>
        <v>3546904.67350957</v>
      </c>
      <c r="M88" s="67"/>
      <c r="N88" s="67" t="n">
        <f aca="false">'Central pensions'!L88</f>
        <v>1148065.29748132</v>
      </c>
      <c r="O88" s="9"/>
      <c r="P88" s="9" t="n">
        <f aca="false">'Central pensions'!X88</f>
        <v>24721221.7448333</v>
      </c>
      <c r="Q88" s="67"/>
      <c r="R88" s="67" t="n">
        <f aca="false">'Central SIPA income'!G83</f>
        <v>27334582.1433931</v>
      </c>
      <c r="S88" s="67"/>
      <c r="T88" s="9" t="n">
        <f aca="false">'Central SIPA income'!J83</f>
        <v>104516143.959967</v>
      </c>
      <c r="U88" s="9"/>
      <c r="V88" s="67" t="n">
        <f aca="false">'Central SIPA income'!F83</f>
        <v>142993.236247993</v>
      </c>
      <c r="W88" s="67"/>
      <c r="X88" s="67" t="n">
        <f aca="false">'Central SIPA income'!M83</f>
        <v>359157.783361002</v>
      </c>
      <c r="Y88" s="9"/>
      <c r="Z88" s="9" t="n">
        <f aca="false">R88+V88-N88-L88-F88</f>
        <v>-2560934.22873276</v>
      </c>
      <c r="AA88" s="9"/>
      <c r="AB88" s="9" t="n">
        <f aca="false">T88-P88-D88</f>
        <v>-59637755.3166679</v>
      </c>
      <c r="AC88" s="50"/>
      <c r="AD88" s="9"/>
      <c r="AE88" s="9"/>
      <c r="AF88" s="9"/>
      <c r="AG88" s="9" t="n">
        <f aca="false">BF88/100*$AG$53</f>
        <v>6919259275.17201</v>
      </c>
      <c r="AH88" s="39" t="n">
        <f aca="false">(AG88-AG87)/AG87</f>
        <v>0.00952538422024966</v>
      </c>
      <c r="AI88" s="39"/>
      <c r="AJ88" s="39" t="n">
        <f aca="false">AB88/AG88</f>
        <v>-0.00861909533158596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13466105</v>
      </c>
      <c r="AY88" s="39" t="n">
        <f aca="false">(AW88-AW87)/AW87</f>
        <v>0.00554967093632402</v>
      </c>
      <c r="AZ88" s="38" t="n">
        <f aca="false">workers_and_wage_central!B76</f>
        <v>7445.02631816306</v>
      </c>
      <c r="BA88" s="39" t="n">
        <f aca="false">(AZ88-AZ87)/AZ87</f>
        <v>0.00395377115505755</v>
      </c>
      <c r="BB88" s="7"/>
      <c r="BC88" s="7"/>
      <c r="BD88" s="7"/>
      <c r="BE88" s="7"/>
      <c r="BF88" s="7" t="n">
        <f aca="false">BF87*(1+AY88)*(1+BA88)*(1-BE88)</f>
        <v>125.883319397526</v>
      </c>
      <c r="BG88" s="7"/>
      <c r="BH88" s="0" t="n">
        <f aca="false">BH87+1</f>
        <v>57</v>
      </c>
      <c r="BI88" s="39" t="n">
        <f aca="false">T95/AG95</f>
        <v>0.0175081319631519</v>
      </c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139657452.33772</v>
      </c>
      <c r="E89" s="9"/>
      <c r="F89" s="67" t="n">
        <f aca="false">'Central pensions'!I89</f>
        <v>25384395.1190687</v>
      </c>
      <c r="G89" s="9" t="n">
        <f aca="false">'Central pensions'!K89</f>
        <v>3469011.43652821</v>
      </c>
      <c r="H89" s="9" t="n">
        <f aca="false">'Central pensions'!V89</f>
        <v>19085477.3999326</v>
      </c>
      <c r="I89" s="67" t="n">
        <f aca="false">'Central pensions'!M89</f>
        <v>107289.013500873</v>
      </c>
      <c r="J89" s="9" t="n">
        <f aca="false">'Central pensions'!W89</f>
        <v>590272.496905132</v>
      </c>
      <c r="K89" s="9"/>
      <c r="L89" s="67" t="n">
        <f aca="false">'Central pensions'!N89</f>
        <v>3514761.38218244</v>
      </c>
      <c r="M89" s="67"/>
      <c r="N89" s="67" t="n">
        <f aca="false">'Central pensions'!L89</f>
        <v>1151907.14319984</v>
      </c>
      <c r="O89" s="9"/>
      <c r="P89" s="9" t="n">
        <f aca="false">'Central pensions'!X89</f>
        <v>24575566.7549497</v>
      </c>
      <c r="Q89" s="67"/>
      <c r="R89" s="67" t="n">
        <f aca="false">'Central SIPA income'!G84</f>
        <v>31522473.9061856</v>
      </c>
      <c r="S89" s="67"/>
      <c r="T89" s="9" t="n">
        <f aca="false">'Central SIPA income'!J84</f>
        <v>120528911.086702</v>
      </c>
      <c r="U89" s="9"/>
      <c r="V89" s="67" t="n">
        <f aca="false">'Central SIPA income'!F84</f>
        <v>144329.740487846</v>
      </c>
      <c r="W89" s="67"/>
      <c r="X89" s="67" t="n">
        <f aca="false">'Central SIPA income'!M84</f>
        <v>362514.696686648</v>
      </c>
      <c r="Y89" s="9"/>
      <c r="Z89" s="9" t="n">
        <f aca="false">R89+V89-N89-L89-F89</f>
        <v>1615740.00222252</v>
      </c>
      <c r="AA89" s="9"/>
      <c r="AB89" s="9" t="n">
        <f aca="false">T89-P89-D89</f>
        <v>-43704108.0059674</v>
      </c>
      <c r="AC89" s="50"/>
      <c r="AD89" s="9"/>
      <c r="AE89" s="9"/>
      <c r="AF89" s="9"/>
      <c r="AG89" s="9" t="n">
        <f aca="false">BF89/100*$AG$53</f>
        <v>6961796360.10489</v>
      </c>
      <c r="AH89" s="39" t="n">
        <f aca="false">(AG89-AG88)/AG88</f>
        <v>0.00614763564150842</v>
      </c>
      <c r="AI89" s="39" t="n">
        <f aca="false">(AG89-AG85)/AG85</f>
        <v>0.0268121795962739</v>
      </c>
      <c r="AJ89" s="39" t="n">
        <f aca="false">AB89/AG89</f>
        <v>-0.00627770560144751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13502023</v>
      </c>
      <c r="AY89" s="39" t="n">
        <f aca="false">(AW89-AW88)/AW88</f>
        <v>0.00266728946491951</v>
      </c>
      <c r="AZ89" s="38" t="n">
        <f aca="false">workers_and_wage_central!B77</f>
        <v>7470.86865804317</v>
      </c>
      <c r="BA89" s="39" t="n">
        <f aca="false">(AZ89-AZ88)/AZ88</f>
        <v>0.00347108778071946</v>
      </c>
      <c r="BB89" s="7"/>
      <c r="BC89" s="7"/>
      <c r="BD89" s="7"/>
      <c r="BE89" s="7"/>
      <c r="BF89" s="7" t="n">
        <f aca="false">BF88*(1+AY89)*(1+BA89)*(1-BE89)</f>
        <v>126.657204178526</v>
      </c>
      <c r="BG89" s="73" t="e">
        <f aca="false">(BB89-BB85)/BB85</f>
        <v>#DIV/0!</v>
      </c>
      <c r="BH89" s="0" t="n">
        <f aca="false">BH88+1</f>
        <v>58</v>
      </c>
      <c r="BI89" s="39" t="n">
        <f aca="false">T96/AG96</f>
        <v>0.0152368546401631</v>
      </c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139739154.12229</v>
      </c>
      <c r="E90" s="6"/>
      <c r="F90" s="8" t="n">
        <f aca="false">'Central pensions'!I90</f>
        <v>25399245.3855367</v>
      </c>
      <c r="G90" s="6" t="n">
        <f aca="false">'Central pensions'!K90</f>
        <v>3536448.93698949</v>
      </c>
      <c r="H90" s="6" t="n">
        <f aca="false">'Central pensions'!V90</f>
        <v>19456498.6301912</v>
      </c>
      <c r="I90" s="8" t="n">
        <f aca="false">'Central pensions'!M90</f>
        <v>109374.709391427</v>
      </c>
      <c r="J90" s="6" t="n">
        <f aca="false">'Central pensions'!W90</f>
        <v>601747.380315188</v>
      </c>
      <c r="K90" s="6"/>
      <c r="L90" s="8" t="n">
        <f aca="false">'Central pensions'!N90</f>
        <v>4261819.8225737</v>
      </c>
      <c r="M90" s="8"/>
      <c r="N90" s="8" t="n">
        <f aca="false">'Central pensions'!L90</f>
        <v>1154108.40188764</v>
      </c>
      <c r="O90" s="6"/>
      <c r="P90" s="6" t="n">
        <f aca="false">'Central pensions'!X90</f>
        <v>28464167.2293303</v>
      </c>
      <c r="Q90" s="8"/>
      <c r="R90" s="8" t="n">
        <f aca="false">'Central SIPA income'!G85</f>
        <v>27591309.4319706</v>
      </c>
      <c r="S90" s="8"/>
      <c r="T90" s="6" t="n">
        <f aca="false">'Central SIPA income'!J85</f>
        <v>105497762.998833</v>
      </c>
      <c r="U90" s="6"/>
      <c r="V90" s="8" t="n">
        <f aca="false">'Central SIPA income'!F85</f>
        <v>147481.584506725</v>
      </c>
      <c r="W90" s="8"/>
      <c r="X90" s="8" t="n">
        <f aca="false">'Central SIPA income'!M85</f>
        <v>370431.220160227</v>
      </c>
      <c r="Y90" s="6"/>
      <c r="Z90" s="6" t="n">
        <f aca="false">R90+V90-N90-L90-F90</f>
        <v>-3076382.59352067</v>
      </c>
      <c r="AA90" s="6"/>
      <c r="AB90" s="6" t="n">
        <f aca="false">T90-P90-D90</f>
        <v>-62705558.352787</v>
      </c>
      <c r="AC90" s="50"/>
      <c r="AD90" s="6"/>
      <c r="AE90" s="6"/>
      <c r="AF90" s="6"/>
      <c r="AG90" s="6" t="n">
        <f aca="false">BF90/100*$AG$53</f>
        <v>6982386933.26897</v>
      </c>
      <c r="AH90" s="61" t="n">
        <f aca="false">(AG90-AG89)/AG89</f>
        <v>0.00295765232118501</v>
      </c>
      <c r="AI90" s="61"/>
      <c r="AJ90" s="61" t="n">
        <f aca="false">AB90/AG90</f>
        <v>-0.00898053329786321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0.00397590450012982</v>
      </c>
      <c r="AV90" s="5"/>
      <c r="AW90" s="65" t="n">
        <f aca="false">workers_and_wage_central!C78</f>
        <v>13488696</v>
      </c>
      <c r="AX90" s="5"/>
      <c r="AY90" s="61" t="n">
        <f aca="false">(AW90-AW89)/AW89</f>
        <v>-0.000987037275821556</v>
      </c>
      <c r="AZ90" s="66" t="n">
        <f aca="false">workers_and_wage_central!B78</f>
        <v>7500.36803290176</v>
      </c>
      <c r="BA90" s="61" t="n">
        <f aca="false">(AZ90-AZ89)/AZ89</f>
        <v>0.00394858699956217</v>
      </c>
      <c r="BB90" s="5"/>
      <c r="BC90" s="5"/>
      <c r="BD90" s="5"/>
      <c r="BE90" s="5"/>
      <c r="BF90" s="5" t="n">
        <f aca="false">BF89*(1+AY90)*(1+BA90)*(1-BE90)</f>
        <v>127.031812152459</v>
      </c>
      <c r="BG90" s="5"/>
      <c r="BH90" s="5" t="n">
        <f aca="false">BH89+1</f>
        <v>59</v>
      </c>
      <c r="BI90" s="61" t="n">
        <f aca="false">T97/AG97</f>
        <v>0.0174882143931123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139649273.210418</v>
      </c>
      <c r="E91" s="9"/>
      <c r="F91" s="67" t="n">
        <f aca="false">'Central pensions'!I91</f>
        <v>25382908.4658633</v>
      </c>
      <c r="G91" s="9" t="n">
        <f aca="false">'Central pensions'!K91</f>
        <v>3646747.35113928</v>
      </c>
      <c r="H91" s="9" t="n">
        <f aca="false">'Central pensions'!V91</f>
        <v>20063327.9615499</v>
      </c>
      <c r="I91" s="67" t="n">
        <f aca="false">'Central pensions'!M91</f>
        <v>112786.0005507</v>
      </c>
      <c r="J91" s="9" t="n">
        <f aca="false">'Central pensions'!W91</f>
        <v>620515.297779896</v>
      </c>
      <c r="K91" s="9"/>
      <c r="L91" s="67" t="n">
        <f aca="false">'Central pensions'!N91</f>
        <v>3426690.95292045</v>
      </c>
      <c r="M91" s="67"/>
      <c r="N91" s="67" t="n">
        <f aca="false">'Central pensions'!L91</f>
        <v>1153316.01398361</v>
      </c>
      <c r="O91" s="9"/>
      <c r="P91" s="9" t="n">
        <f aca="false">'Central pensions'!X91</f>
        <v>24126320.0702082</v>
      </c>
      <c r="Q91" s="67"/>
      <c r="R91" s="67" t="n">
        <f aca="false">'Central SIPA income'!G86</f>
        <v>31829265.4004132</v>
      </c>
      <c r="S91" s="67"/>
      <c r="T91" s="9" t="n">
        <f aca="false">'Central SIPA income'!J86</f>
        <v>121701954.955022</v>
      </c>
      <c r="U91" s="9"/>
      <c r="V91" s="67" t="n">
        <f aca="false">'Central SIPA income'!F86</f>
        <v>145760.591470827</v>
      </c>
      <c r="W91" s="67"/>
      <c r="X91" s="67" t="n">
        <f aca="false">'Central SIPA income'!M86</f>
        <v>366108.581830111</v>
      </c>
      <c r="Y91" s="9"/>
      <c r="Z91" s="9" t="n">
        <f aca="false">R91+V91-N91-L91-F91</f>
        <v>2012110.55911667</v>
      </c>
      <c r="AA91" s="9"/>
      <c r="AB91" s="9" t="n">
        <f aca="false">T91-P91-D91</f>
        <v>-42073638.3256039</v>
      </c>
      <c r="AC91" s="50"/>
      <c r="AD91" s="9"/>
      <c r="AE91" s="9"/>
      <c r="AF91" s="9"/>
      <c r="AG91" s="9" t="n">
        <f aca="false">BF91/100*$AG$53</f>
        <v>7023663310.04421</v>
      </c>
      <c r="AH91" s="39" t="n">
        <f aca="false">(AG91-AG90)/AG90</f>
        <v>0.0059114994871697</v>
      </c>
      <c r="AI91" s="39"/>
      <c r="AJ91" s="39" t="n">
        <f aca="false">AB91/AG91</f>
        <v>-0.00599026981624196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13509050</v>
      </c>
      <c r="AX91" s="7"/>
      <c r="AY91" s="39" t="n">
        <f aca="false">(AW91-AW90)/AW90</f>
        <v>0.00150896721224943</v>
      </c>
      <c r="AZ91" s="38" t="n">
        <f aca="false">workers_and_wage_central!B79</f>
        <v>7533.33889329309</v>
      </c>
      <c r="BA91" s="39" t="n">
        <f aca="false">(AZ91-AZ90)/AZ90</f>
        <v>0.00439589900744948</v>
      </c>
      <c r="BB91" s="7"/>
      <c r="BC91" s="7"/>
      <c r="BD91" s="7"/>
      <c r="BE91" s="7"/>
      <c r="BF91" s="7" t="n">
        <f aca="false">BF90*(1+AY91)*(1+BA91)*(1-BE91)</f>
        <v>127.782760644853</v>
      </c>
      <c r="BG91" s="7"/>
      <c r="BH91" s="7" t="n">
        <f aca="false">BH90+1</f>
        <v>60</v>
      </c>
      <c r="BI91" s="39" t="n">
        <f aca="false">T98/AG98</f>
        <v>0.0152847432361968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139830675.393871</v>
      </c>
      <c r="E92" s="9"/>
      <c r="F92" s="67" t="n">
        <f aca="false">'Central pensions'!I92</f>
        <v>25415880.4600045</v>
      </c>
      <c r="G92" s="9" t="n">
        <f aca="false">'Central pensions'!K92</f>
        <v>3671885.29573397</v>
      </c>
      <c r="H92" s="9" t="n">
        <f aca="false">'Central pensions'!V92</f>
        <v>20201629.5158172</v>
      </c>
      <c r="I92" s="67" t="n">
        <f aca="false">'Central pensions'!M92</f>
        <v>113563.46275466</v>
      </c>
      <c r="J92" s="9" t="n">
        <f aca="false">'Central pensions'!W92</f>
        <v>624792.665437649</v>
      </c>
      <c r="K92" s="9"/>
      <c r="L92" s="67" t="n">
        <f aca="false">'Central pensions'!N92</f>
        <v>3437314.39621252</v>
      </c>
      <c r="M92" s="67"/>
      <c r="N92" s="67" t="n">
        <f aca="false">'Central pensions'!L92</f>
        <v>1154753.7516641</v>
      </c>
      <c r="O92" s="9"/>
      <c r="P92" s="9" t="n">
        <f aca="false">'Central pensions'!X92</f>
        <v>24189355.1764694</v>
      </c>
      <c r="Q92" s="67"/>
      <c r="R92" s="67" t="n">
        <f aca="false">'Central SIPA income'!G87</f>
        <v>27985488.5719628</v>
      </c>
      <c r="S92" s="67"/>
      <c r="T92" s="9" t="n">
        <f aca="false">'Central SIPA income'!J87</f>
        <v>107004941.104769</v>
      </c>
      <c r="U92" s="9"/>
      <c r="V92" s="67" t="n">
        <f aca="false">'Central SIPA income'!F87</f>
        <v>140984.579395661</v>
      </c>
      <c r="W92" s="67"/>
      <c r="X92" s="67" t="n">
        <f aca="false">'Central SIPA income'!M87</f>
        <v>354112.616459784</v>
      </c>
      <c r="Y92" s="9"/>
      <c r="Z92" s="9" t="n">
        <f aca="false">R92+V92-N92-L92-F92</f>
        <v>-1881475.45652267</v>
      </c>
      <c r="AA92" s="9"/>
      <c r="AB92" s="9" t="n">
        <f aca="false">T92-P92-D92</f>
        <v>-57015089.4655712</v>
      </c>
      <c r="AC92" s="50"/>
      <c r="AD92" s="9"/>
      <c r="AE92" s="9"/>
      <c r="AF92" s="9"/>
      <c r="AG92" s="9" t="n">
        <f aca="false">BF92/100*$AG$53</f>
        <v>7049393003.25982</v>
      </c>
      <c r="AH92" s="39" t="n">
        <f aca="false">(AG92-AG91)/AG91</f>
        <v>0.00366328681769424</v>
      </c>
      <c r="AI92" s="39"/>
      <c r="AJ92" s="39" t="n">
        <f aca="false">AB92/AG92</f>
        <v>-0.00808794309512974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13549656</v>
      </c>
      <c r="AY92" s="39" t="n">
        <f aca="false">(AW92-AW91)/AW91</f>
        <v>0.00300583682790426</v>
      </c>
      <c r="AZ92" s="38" t="n">
        <f aca="false">workers_and_wage_central!B80</f>
        <v>7538.27684419689</v>
      </c>
      <c r="BA92" s="39" t="n">
        <f aca="false">(AZ92-AZ91)/AZ91</f>
        <v>0.000655479724693553</v>
      </c>
      <c r="BB92" s="7"/>
      <c r="BC92" s="7"/>
      <c r="BD92" s="7"/>
      <c r="BE92" s="7"/>
      <c r="BF92" s="7" t="n">
        <f aca="false">BF91*(1+AY92)*(1+BA92)*(1-BE92)</f>
        <v>128.250865547452</v>
      </c>
      <c r="BG92" s="7"/>
      <c r="BH92" s="0" t="n">
        <f aca="false">BH91+1</f>
        <v>61</v>
      </c>
      <c r="BI92" s="39" t="n">
        <f aca="false">T99/AG99</f>
        <v>0.0175167523621239</v>
      </c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140059508.308866</v>
      </c>
      <c r="E93" s="9"/>
      <c r="F93" s="67" t="n">
        <f aca="false">'Central pensions'!I93</f>
        <v>25457473.5510514</v>
      </c>
      <c r="G93" s="9" t="n">
        <f aca="false">'Central pensions'!K93</f>
        <v>3767959.49444069</v>
      </c>
      <c r="H93" s="9" t="n">
        <f aca="false">'Central pensions'!V93</f>
        <v>20730201.4106302</v>
      </c>
      <c r="I93" s="67" t="n">
        <f aca="false">'Central pensions'!M93</f>
        <v>116534.82972497</v>
      </c>
      <c r="J93" s="9" t="n">
        <f aca="false">'Central pensions'!W93</f>
        <v>641140.249813306</v>
      </c>
      <c r="K93" s="9"/>
      <c r="L93" s="67" t="n">
        <f aca="false">'Central pensions'!N93</f>
        <v>3437068.00515343</v>
      </c>
      <c r="M93" s="67"/>
      <c r="N93" s="67" t="n">
        <f aca="false">'Central pensions'!L93</f>
        <v>1157200.88675364</v>
      </c>
      <c r="O93" s="9"/>
      <c r="P93" s="9" t="n">
        <f aca="false">'Central pensions'!X93</f>
        <v>24201540.0673335</v>
      </c>
      <c r="Q93" s="67"/>
      <c r="R93" s="67" t="n">
        <f aca="false">'Central SIPA income'!G88</f>
        <v>32107386.1291454</v>
      </c>
      <c r="S93" s="67"/>
      <c r="T93" s="9" t="n">
        <f aca="false">'Central SIPA income'!J88</f>
        <v>122765373.666526</v>
      </c>
      <c r="U93" s="9"/>
      <c r="V93" s="67" t="n">
        <f aca="false">'Central SIPA income'!F88</f>
        <v>142006.496691756</v>
      </c>
      <c r="W93" s="67"/>
      <c r="X93" s="67" t="n">
        <f aca="false">'Central SIPA income'!M88</f>
        <v>356679.378080643</v>
      </c>
      <c r="Y93" s="9"/>
      <c r="Z93" s="9" t="n">
        <f aca="false">R93+V93-N93-L93-F93</f>
        <v>2197650.18287865</v>
      </c>
      <c r="AA93" s="9"/>
      <c r="AB93" s="9" t="n">
        <f aca="false">T93-P93-D93</f>
        <v>-41495674.7096735</v>
      </c>
      <c r="AC93" s="50"/>
      <c r="AD93" s="9"/>
      <c r="AE93" s="9"/>
      <c r="AF93" s="9"/>
      <c r="AG93" s="9" t="n">
        <f aca="false">BF93/100*$AG$53</f>
        <v>7073157771.55495</v>
      </c>
      <c r="AH93" s="39" t="n">
        <f aca="false">(AG93-AG92)/AG92</f>
        <v>0.00337117937447034</v>
      </c>
      <c r="AI93" s="39" t="n">
        <f aca="false">(AG93-AG89)/AG89</f>
        <v>0.0159960742443171</v>
      </c>
      <c r="AJ93" s="39" t="n">
        <f aca="false">AB93/AG93</f>
        <v>-0.00586664062217733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13598801</v>
      </c>
      <c r="AY93" s="39" t="n">
        <f aca="false">(AW93-AW92)/AW92</f>
        <v>0.00362702935041303</v>
      </c>
      <c r="AZ93" s="38" t="n">
        <f aca="false">workers_and_wage_central!B81</f>
        <v>7536.35514630232</v>
      </c>
      <c r="BA93" s="39" t="n">
        <f aca="false">(AZ93-AZ92)/AZ92</f>
        <v>-0.000254925354200919</v>
      </c>
      <c r="BB93" s="7"/>
      <c r="BC93" s="7"/>
      <c r="BD93" s="7"/>
      <c r="BE93" s="7"/>
      <c r="BF93" s="7" t="n">
        <f aca="false">BF92*(1+AY93)*(1+BA93)*(1-BE93)</f>
        <v>128.683222220143</v>
      </c>
      <c r="BG93" s="73" t="e">
        <f aca="false">(BB93-BB89)/BB89</f>
        <v>#DIV/0!</v>
      </c>
      <c r="BH93" s="0" t="n">
        <f aca="false">BH92+1</f>
        <v>62</v>
      </c>
      <c r="BI93" s="39" t="n">
        <f aca="false">T100/AG100</f>
        <v>0.0152754545747796</v>
      </c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140458486.374535</v>
      </c>
      <c r="E94" s="6"/>
      <c r="F94" s="8" t="n">
        <f aca="false">'Central pensions'!I94</f>
        <v>25529992.5372798</v>
      </c>
      <c r="G94" s="6" t="n">
        <f aca="false">'Central pensions'!K94</f>
        <v>3861089.85603055</v>
      </c>
      <c r="H94" s="6" t="n">
        <f aca="false">'Central pensions'!V94</f>
        <v>21242577.1821985</v>
      </c>
      <c r="I94" s="8" t="n">
        <f aca="false">'Central pensions'!M94</f>
        <v>119415.150186512</v>
      </c>
      <c r="J94" s="6" t="n">
        <f aca="false">'Central pensions'!W94</f>
        <v>656986.923160782</v>
      </c>
      <c r="K94" s="6"/>
      <c r="L94" s="8" t="n">
        <f aca="false">'Central pensions'!N94</f>
        <v>4236728.33729021</v>
      </c>
      <c r="M94" s="8"/>
      <c r="N94" s="8" t="n">
        <f aca="false">'Central pensions'!L94</f>
        <v>1162412.34322155</v>
      </c>
      <c r="O94" s="6"/>
      <c r="P94" s="6" t="n">
        <f aca="false">'Central pensions'!X94</f>
        <v>28379653.2280747</v>
      </c>
      <c r="Q94" s="8"/>
      <c r="R94" s="8" t="n">
        <f aca="false">'Central SIPA income'!G89</f>
        <v>28247978.6924949</v>
      </c>
      <c r="S94" s="8"/>
      <c r="T94" s="6" t="n">
        <f aca="false">'Central SIPA income'!J89</f>
        <v>108008594.831089</v>
      </c>
      <c r="U94" s="6"/>
      <c r="V94" s="8" t="n">
        <f aca="false">'Central SIPA income'!F89</f>
        <v>140153.033574927</v>
      </c>
      <c r="W94" s="8"/>
      <c r="X94" s="8" t="n">
        <f aca="false">'Central SIPA income'!M89</f>
        <v>352024.013099412</v>
      </c>
      <c r="Y94" s="6"/>
      <c r="Z94" s="6" t="n">
        <f aca="false">R94+V94-N94-L94-F94</f>
        <v>-2541001.49172177</v>
      </c>
      <c r="AA94" s="6"/>
      <c r="AB94" s="6" t="n">
        <f aca="false">T94-P94-D94</f>
        <v>-60829544.7715201</v>
      </c>
      <c r="AC94" s="50"/>
      <c r="AD94" s="6"/>
      <c r="AE94" s="6"/>
      <c r="AF94" s="6"/>
      <c r="AG94" s="6" t="n">
        <f aca="false">BF94/100*$AG$53</f>
        <v>7095600349.08918</v>
      </c>
      <c r="AH94" s="61" t="n">
        <f aca="false">(AG94-AG93)/AG93</f>
        <v>0.00317292194788738</v>
      </c>
      <c r="AI94" s="61"/>
      <c r="AJ94" s="61" t="n">
        <f aca="false">AB94/AG94</f>
        <v>-0.00857285385010846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0.00455373051722491</v>
      </c>
      <c r="AV94" s="5"/>
      <c r="AW94" s="65" t="n">
        <f aca="false">workers_and_wage_central!C82</f>
        <v>13590900</v>
      </c>
      <c r="AX94" s="5"/>
      <c r="AY94" s="61" t="n">
        <f aca="false">(AW94-AW93)/AW93</f>
        <v>-0.000581007104964622</v>
      </c>
      <c r="AZ94" s="66" t="n">
        <f aca="false">workers_and_wage_central!B82</f>
        <v>7564.66253563296</v>
      </c>
      <c r="BA94" s="61" t="n">
        <f aca="false">(AZ94-AZ93)/AZ93</f>
        <v>0.00375611138025109</v>
      </c>
      <c r="BB94" s="5"/>
      <c r="BC94" s="5"/>
      <c r="BD94" s="5"/>
      <c r="BE94" s="5"/>
      <c r="BF94" s="5" t="n">
        <f aca="false">BF93*(1+AY94)*(1+BA94)*(1-BE94)</f>
        <v>129.091524040251</v>
      </c>
      <c r="BG94" s="5"/>
      <c r="BH94" s="5" t="n">
        <f aca="false">BH93+1</f>
        <v>63</v>
      </c>
      <c r="BI94" s="61" t="n">
        <f aca="false">T101/AG101</f>
        <v>0.0175050476997948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140912027.959745</v>
      </c>
      <c r="E95" s="9"/>
      <c r="F95" s="67" t="n">
        <f aca="false">'Central pensions'!I95</f>
        <v>25612429.0890657</v>
      </c>
      <c r="G95" s="9" t="n">
        <f aca="false">'Central pensions'!K95</f>
        <v>3940153.96017192</v>
      </c>
      <c r="H95" s="9" t="n">
        <f aca="false">'Central pensions'!V95</f>
        <v>21677564.5555023</v>
      </c>
      <c r="I95" s="67" t="n">
        <f aca="false">'Central pensions'!M95</f>
        <v>121860.431757895</v>
      </c>
      <c r="J95" s="9" t="n">
        <f aca="false">'Central pensions'!W95</f>
        <v>670440.140891826</v>
      </c>
      <c r="K95" s="9"/>
      <c r="L95" s="67" t="n">
        <f aca="false">'Central pensions'!N95</f>
        <v>3416420.16868007</v>
      </c>
      <c r="M95" s="67"/>
      <c r="N95" s="67" t="n">
        <f aca="false">'Central pensions'!L95</f>
        <v>1166564.55520726</v>
      </c>
      <c r="O95" s="9"/>
      <c r="P95" s="9" t="n">
        <f aca="false">'Central pensions'!X95</f>
        <v>24145914.4868205</v>
      </c>
      <c r="Q95" s="67"/>
      <c r="R95" s="67" t="n">
        <f aca="false">'Central SIPA income'!G90</f>
        <v>32651337.4206947</v>
      </c>
      <c r="S95" s="67"/>
      <c r="T95" s="9" t="n">
        <f aca="false">'Central SIPA income'!J90</f>
        <v>124845218.574948</v>
      </c>
      <c r="U95" s="9"/>
      <c r="V95" s="67" t="n">
        <f aca="false">'Central SIPA income'!F90</f>
        <v>140188.203781967</v>
      </c>
      <c r="W95" s="67"/>
      <c r="X95" s="67" t="n">
        <f aca="false">'Central SIPA income'!M90</f>
        <v>352112.350519646</v>
      </c>
      <c r="Y95" s="9"/>
      <c r="Z95" s="9" t="n">
        <f aca="false">R95+V95-N95-L95-F95</f>
        <v>2596111.81152368</v>
      </c>
      <c r="AA95" s="9"/>
      <c r="AB95" s="9" t="n">
        <f aca="false">T95-P95-D95</f>
        <v>-40212723.871618</v>
      </c>
      <c r="AC95" s="50"/>
      <c r="AD95" s="9"/>
      <c r="AE95" s="9"/>
      <c r="AF95" s="9"/>
      <c r="AG95" s="9" t="n">
        <f aca="false">BF95/100*$AG$53</f>
        <v>7130698971.06673</v>
      </c>
      <c r="AH95" s="39" t="n">
        <f aca="false">(AG95-AG94)/AG94</f>
        <v>0.00494653309808383</v>
      </c>
      <c r="AI95" s="39"/>
      <c r="AJ95" s="39" t="n">
        <f aca="false">AB95/AG95</f>
        <v>-0.00563938037978937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13648310</v>
      </c>
      <c r="AX95" s="7"/>
      <c r="AY95" s="39" t="n">
        <f aca="false">(AW95-AW94)/AW94</f>
        <v>0.00422414998270902</v>
      </c>
      <c r="AZ95" s="38" t="n">
        <f aca="false">workers_and_wage_central!B83</f>
        <v>7570.10413399459</v>
      </c>
      <c r="BA95" s="39" t="n">
        <f aca="false">(AZ95-AZ94)/AZ94</f>
        <v>0.000719344496333069</v>
      </c>
      <c r="BB95" s="7"/>
      <c r="BC95" s="7"/>
      <c r="BD95" s="7"/>
      <c r="BE95" s="7"/>
      <c r="BF95" s="7" t="n">
        <f aca="false">BF94*(1+AY95)*(1+BA95)*(1-BE95)</f>
        <v>129.730079536598</v>
      </c>
      <c r="BG95" s="7"/>
      <c r="BH95" s="7" t="n">
        <f aca="false">BH94+1</f>
        <v>64</v>
      </c>
      <c r="BI95" s="39" t="n">
        <f aca="false">T102/AG102</f>
        <v>0.0152708043011997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141305297.758032</v>
      </c>
      <c r="E96" s="9"/>
      <c r="F96" s="67" t="n">
        <f aca="false">'Central pensions'!I96</f>
        <v>25683910.5301274</v>
      </c>
      <c r="G96" s="9" t="n">
        <f aca="false">'Central pensions'!K96</f>
        <v>4011766.41359543</v>
      </c>
      <c r="H96" s="9" t="n">
        <f aca="false">'Central pensions'!V96</f>
        <v>22071555.1451488</v>
      </c>
      <c r="I96" s="67" t="n">
        <f aca="false">'Central pensions'!M96</f>
        <v>124075.249905013</v>
      </c>
      <c r="J96" s="9" t="n">
        <f aca="false">'Central pensions'!W96</f>
        <v>682625.41686027</v>
      </c>
      <c r="K96" s="9"/>
      <c r="L96" s="67" t="n">
        <f aca="false">'Central pensions'!N96</f>
        <v>3370942.86072305</v>
      </c>
      <c r="M96" s="67"/>
      <c r="N96" s="67" t="n">
        <f aca="false">'Central pensions'!L96</f>
        <v>1170226.71061964</v>
      </c>
      <c r="O96" s="9"/>
      <c r="P96" s="9" t="n">
        <f aca="false">'Central pensions'!X96</f>
        <v>23930080.6182099</v>
      </c>
      <c r="Q96" s="67"/>
      <c r="R96" s="67" t="n">
        <f aca="false">'Central SIPA income'!G91</f>
        <v>28657436.2789476</v>
      </c>
      <c r="S96" s="67"/>
      <c r="T96" s="9" t="n">
        <f aca="false">'Central SIPA income'!J91</f>
        <v>109574191.401276</v>
      </c>
      <c r="U96" s="9"/>
      <c r="V96" s="67" t="n">
        <f aca="false">'Central SIPA income'!F91</f>
        <v>142842.04938707</v>
      </c>
      <c r="W96" s="67"/>
      <c r="X96" s="67" t="n">
        <f aca="false">'Central SIPA income'!M91</f>
        <v>358778.045554744</v>
      </c>
      <c r="Y96" s="9"/>
      <c r="Z96" s="9" t="n">
        <f aca="false">R96+V96-N96-L96-F96</f>
        <v>-1424801.77313542</v>
      </c>
      <c r="AA96" s="9"/>
      <c r="AB96" s="9" t="n">
        <f aca="false">T96-P96-D96</f>
        <v>-55661186.9749658</v>
      </c>
      <c r="AC96" s="50"/>
      <c r="AD96" s="9"/>
      <c r="AE96" s="9"/>
      <c r="AF96" s="9"/>
      <c r="AG96" s="9" t="n">
        <f aca="false">BF96/100*$AG$53</f>
        <v>7191391792.40103</v>
      </c>
      <c r="AH96" s="39" t="n">
        <f aca="false">(AG96-AG95)/AG95</f>
        <v>0.00851148275653873</v>
      </c>
      <c r="AI96" s="39"/>
      <c r="AJ96" s="39" t="n">
        <f aca="false">AB96/AG96</f>
        <v>-0.00773997420551912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13705451</v>
      </c>
      <c r="AY96" s="39" t="n">
        <f aca="false">(AW96-AW95)/AW95</f>
        <v>0.00418667219604479</v>
      </c>
      <c r="AZ96" s="38" t="n">
        <f aca="false">workers_and_wage_central!B84</f>
        <v>7602.70690319002</v>
      </c>
      <c r="BA96" s="39" t="n">
        <f aca="false">(AZ96-AZ95)/AZ95</f>
        <v>0.00430677948656294</v>
      </c>
      <c r="BB96" s="7"/>
      <c r="BC96" s="7"/>
      <c r="BD96" s="7"/>
      <c r="BE96" s="7"/>
      <c r="BF96" s="7" t="n">
        <f aca="false">BF95*(1+AY96)*(1+BA96)*(1-BE96)</f>
        <v>130.834274871578</v>
      </c>
      <c r="BG96" s="7"/>
      <c r="BH96" s="0" t="n">
        <f aca="false">BH95+1</f>
        <v>65</v>
      </c>
      <c r="BI96" s="39" t="n">
        <f aca="false">T103/AG103</f>
        <v>0.0175011501293324</v>
      </c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141485954.200151</v>
      </c>
      <c r="E97" s="9"/>
      <c r="F97" s="67" t="n">
        <f aca="false">'Central pensions'!I97</f>
        <v>25716746.9769535</v>
      </c>
      <c r="G97" s="9" t="n">
        <f aca="false">'Central pensions'!K97</f>
        <v>4057857.69712824</v>
      </c>
      <c r="H97" s="9" t="n">
        <f aca="false">'Central pensions'!V97</f>
        <v>22325135.7880191</v>
      </c>
      <c r="I97" s="67" t="n">
        <f aca="false">'Central pensions'!M97</f>
        <v>125500.753519431</v>
      </c>
      <c r="J97" s="9" t="n">
        <f aca="false">'Central pensions'!W97</f>
        <v>690468.117155234</v>
      </c>
      <c r="K97" s="9"/>
      <c r="L97" s="67" t="n">
        <f aca="false">'Central pensions'!N97</f>
        <v>3383164.90339686</v>
      </c>
      <c r="M97" s="67"/>
      <c r="N97" s="67" t="n">
        <f aca="false">'Central pensions'!L97</f>
        <v>1172432.5395079</v>
      </c>
      <c r="O97" s="9"/>
      <c r="P97" s="9" t="n">
        <f aca="false">'Central pensions'!X97</f>
        <v>24005636.6754639</v>
      </c>
      <c r="Q97" s="67"/>
      <c r="R97" s="67" t="n">
        <f aca="false">'Central SIPA income'!G92</f>
        <v>32943887.8769652</v>
      </c>
      <c r="S97" s="67"/>
      <c r="T97" s="9" t="n">
        <f aca="false">'Central SIPA income'!J92</f>
        <v>125963810.600343</v>
      </c>
      <c r="U97" s="9"/>
      <c r="V97" s="67" t="n">
        <f aca="false">'Central SIPA income'!F92</f>
        <v>143152.151008308</v>
      </c>
      <c r="W97" s="67"/>
      <c r="X97" s="67" t="n">
        <f aca="false">'Central SIPA income'!M92</f>
        <v>359556.931422516</v>
      </c>
      <c r="Y97" s="9"/>
      <c r="Z97" s="9" t="n">
        <f aca="false">R97+V97-N97-L97-F97</f>
        <v>2814695.6081152</v>
      </c>
      <c r="AA97" s="9"/>
      <c r="AB97" s="9" t="n">
        <f aca="false">T97-P97-D97</f>
        <v>-39527780.2752718</v>
      </c>
      <c r="AC97" s="50"/>
      <c r="AD97" s="9"/>
      <c r="AE97" s="9"/>
      <c r="AF97" s="9"/>
      <c r="AG97" s="9" t="n">
        <f aca="false">BF97/100*$AG$53</f>
        <v>7202782843.85364</v>
      </c>
      <c r="AH97" s="39" t="n">
        <f aca="false">(AG97-AG96)/AG96</f>
        <v>0.00158398426638969</v>
      </c>
      <c r="AI97" s="39" t="n">
        <f aca="false">(AG97-AG93)/AG93</f>
        <v>0.018326336904287</v>
      </c>
      <c r="AJ97" s="39" t="n">
        <f aca="false">AB97/AG97</f>
        <v>-0.00548784839584636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13641659</v>
      </c>
      <c r="AY97" s="39" t="n">
        <f aca="false">(AW97-AW96)/AW96</f>
        <v>-0.00465449841818412</v>
      </c>
      <c r="AZ97" s="38" t="n">
        <f aca="false">workers_and_wage_central!B85</f>
        <v>7650.35805075241</v>
      </c>
      <c r="BA97" s="39" t="n">
        <f aca="false">(AZ97-AZ96)/AZ96</f>
        <v>0.00626765547707762</v>
      </c>
      <c r="BB97" s="7"/>
      <c r="BC97" s="7"/>
      <c r="BD97" s="7"/>
      <c r="BE97" s="7"/>
      <c r="BF97" s="7" t="n">
        <f aca="false">BF96*(1+AY97)*(1+BA97)*(1-BE97)</f>
        <v>131.041514304479</v>
      </c>
      <c r="BG97" s="73" t="e">
        <f aca="false">(BB97-BB93)/BB93</f>
        <v>#DIV/0!</v>
      </c>
      <c r="BH97" s="0" t="n">
        <f aca="false">BH96+1</f>
        <v>66</v>
      </c>
      <c r="BI97" s="39" t="n">
        <f aca="false">T104/AG104</f>
        <v>0.0153314164097683</v>
      </c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141554921.812218</v>
      </c>
      <c r="E98" s="6"/>
      <c r="F98" s="8" t="n">
        <f aca="false">'Central pensions'!I98</f>
        <v>25729282.6568318</v>
      </c>
      <c r="G98" s="6" t="n">
        <f aca="false">'Central pensions'!K98</f>
        <v>4129504.39567116</v>
      </c>
      <c r="H98" s="6" t="n">
        <f aca="false">'Central pensions'!V98</f>
        <v>22719314.7842086</v>
      </c>
      <c r="I98" s="8" t="n">
        <f aca="false">'Central pensions'!M98</f>
        <v>127716.630793954</v>
      </c>
      <c r="J98" s="6" t="n">
        <f aca="false">'Central pensions'!W98</f>
        <v>702659.220130166</v>
      </c>
      <c r="K98" s="6"/>
      <c r="L98" s="8" t="n">
        <f aca="false">'Central pensions'!N98</f>
        <v>4078980.17813541</v>
      </c>
      <c r="M98" s="8"/>
      <c r="N98" s="8" t="n">
        <f aca="false">'Central pensions'!L98</f>
        <v>1173303.70264423</v>
      </c>
      <c r="O98" s="6"/>
      <c r="P98" s="6" t="n">
        <f aca="false">'Central pensions'!X98</f>
        <v>27621018.3263903</v>
      </c>
      <c r="Q98" s="8"/>
      <c r="R98" s="8" t="n">
        <f aca="false">'Central SIPA income'!G93</f>
        <v>28847964.0684891</v>
      </c>
      <c r="S98" s="8"/>
      <c r="T98" s="6" t="n">
        <f aca="false">'Central SIPA income'!J93</f>
        <v>110302690.917955</v>
      </c>
      <c r="U98" s="6"/>
      <c r="V98" s="8" t="n">
        <f aca="false">'Central SIPA income'!F93</f>
        <v>142966.035053634</v>
      </c>
      <c r="W98" s="8"/>
      <c r="X98" s="8" t="n">
        <f aca="false">'Central SIPA income'!M93</f>
        <v>359089.461803093</v>
      </c>
      <c r="Y98" s="6"/>
      <c r="Z98" s="6" t="n">
        <f aca="false">R98+V98-N98-L98-F98</f>
        <v>-1990636.43406874</v>
      </c>
      <c r="AA98" s="6"/>
      <c r="AB98" s="6" t="n">
        <f aca="false">T98-P98-D98</f>
        <v>-58873249.220653</v>
      </c>
      <c r="AC98" s="50"/>
      <c r="AD98" s="6"/>
      <c r="AE98" s="6"/>
      <c r="AF98" s="6"/>
      <c r="AG98" s="6" t="n">
        <f aca="false">BF98/100*$AG$53</f>
        <v>7216522332.985</v>
      </c>
      <c r="AH98" s="61" t="n">
        <f aca="false">(AG98-AG97)/AG97</f>
        <v>0.00190752510928303</v>
      </c>
      <c r="AI98" s="61"/>
      <c r="AJ98" s="61" t="n">
        <f aca="false">AB98/AG98</f>
        <v>-0.008158119174877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0.00391297513598292</v>
      </c>
      <c r="AV98" s="5"/>
      <c r="AW98" s="65" t="n">
        <f aca="false">workers_and_wage_central!C86</f>
        <v>13668651</v>
      </c>
      <c r="AX98" s="5"/>
      <c r="AY98" s="61" t="n">
        <f aca="false">(AW98-AW97)/AW97</f>
        <v>0.00197864497272656</v>
      </c>
      <c r="AZ98" s="66" t="n">
        <f aca="false">workers_and_wage_central!B86</f>
        <v>7649.81503277235</v>
      </c>
      <c r="BA98" s="61" t="n">
        <f aca="false">(AZ98-AZ97)/AZ97</f>
        <v>-7.09794203702009E-005</v>
      </c>
      <c r="BB98" s="5"/>
      <c r="BC98" s="5"/>
      <c r="BD98" s="5"/>
      <c r="BE98" s="5"/>
      <c r="BF98" s="5" t="n">
        <f aca="false">BF97*(1+AY98)*(1+BA98)*(1-BE98)</f>
        <v>131.291479283373</v>
      </c>
      <c r="BG98" s="5"/>
      <c r="BH98" s="5" t="n">
        <f aca="false">BH97+1</f>
        <v>67</v>
      </c>
      <c r="BI98" s="61" t="n">
        <f aca="false">T105/AG105</f>
        <v>0.0175696495243768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141193010.990433</v>
      </c>
      <c r="E99" s="9"/>
      <c r="F99" s="67" t="n">
        <f aca="false">'Central pensions'!I99</f>
        <v>25663501.0809525</v>
      </c>
      <c r="G99" s="9" t="n">
        <f aca="false">'Central pensions'!K99</f>
        <v>4246096.87790158</v>
      </c>
      <c r="H99" s="9" t="n">
        <f aca="false">'Central pensions'!V99</f>
        <v>23360772.2210967</v>
      </c>
      <c r="I99" s="67" t="n">
        <f aca="false">'Central pensions'!M99</f>
        <v>131322.583852627</v>
      </c>
      <c r="J99" s="9" t="n">
        <f aca="false">'Central pensions'!W99</f>
        <v>722498.109930832</v>
      </c>
      <c r="K99" s="9"/>
      <c r="L99" s="67" t="n">
        <f aca="false">'Central pensions'!N99</f>
        <v>3379792.98081971</v>
      </c>
      <c r="M99" s="67"/>
      <c r="N99" s="67" t="n">
        <f aca="false">'Central pensions'!L99</f>
        <v>1169949.68541425</v>
      </c>
      <c r="O99" s="9"/>
      <c r="P99" s="9" t="n">
        <f aca="false">'Central pensions'!X99</f>
        <v>23974479.8225187</v>
      </c>
      <c r="Q99" s="67"/>
      <c r="R99" s="67" t="n">
        <f aca="false">'Central SIPA income'!G94</f>
        <v>33287621.0609737</v>
      </c>
      <c r="S99" s="67"/>
      <c r="T99" s="9" t="n">
        <f aca="false">'Central SIPA income'!J94</f>
        <v>127278104.221339</v>
      </c>
      <c r="U99" s="9"/>
      <c r="V99" s="67" t="n">
        <f aca="false">'Central SIPA income'!F94</f>
        <v>139710.80175522</v>
      </c>
      <c r="W99" s="67"/>
      <c r="X99" s="67" t="n">
        <f aca="false">'Central SIPA income'!M94</f>
        <v>350913.25426728</v>
      </c>
      <c r="Y99" s="9"/>
      <c r="Z99" s="9" t="n">
        <f aca="false">R99+V99-N99-L99-F99</f>
        <v>3214088.1155425</v>
      </c>
      <c r="AA99" s="9"/>
      <c r="AB99" s="9" t="n">
        <f aca="false">T99-P99-D99</f>
        <v>-37889386.5916121</v>
      </c>
      <c r="AC99" s="50"/>
      <c r="AD99" s="9"/>
      <c r="AE99" s="9"/>
      <c r="AF99" s="9"/>
      <c r="AG99" s="9" t="n">
        <f aca="false">BF99/100*$AG$53</f>
        <v>7266078870.67868</v>
      </c>
      <c r="AH99" s="39" t="n">
        <f aca="false">(AG99-AG98)/AG98</f>
        <v>0.00686709406651075</v>
      </c>
      <c r="AI99" s="39"/>
      <c r="AJ99" s="39" t="n">
        <f aca="false">AB99/AG99</f>
        <v>-0.00521455757169246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13676476</v>
      </c>
      <c r="AX99" s="7"/>
      <c r="AY99" s="39" t="n">
        <f aca="false">(AW99-AW98)/AW98</f>
        <v>0.000572477854617841</v>
      </c>
      <c r="AZ99" s="38" t="n">
        <f aca="false">workers_and_wage_central!B87</f>
        <v>7697.94013194209</v>
      </c>
      <c r="BA99" s="39" t="n">
        <f aca="false">(AZ99-AZ98)/AZ98</f>
        <v>0.00629101474526809</v>
      </c>
      <c r="BB99" s="7"/>
      <c r="BC99" s="7"/>
      <c r="BD99" s="7"/>
      <c r="BE99" s="7"/>
      <c r="BF99" s="7" t="n">
        <f aca="false">BF98*(1+AY99)*(1+BA99)*(1-BE99)</f>
        <v>132.193070221744</v>
      </c>
      <c r="BG99" s="7"/>
      <c r="BH99" s="7" t="n">
        <f aca="false">BH98+1</f>
        <v>68</v>
      </c>
      <c r="BI99" s="39" t="n">
        <f aca="false">T106/AG106</f>
        <v>0.0153561405088896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141518040.095364</v>
      </c>
      <c r="E100" s="9"/>
      <c r="F100" s="67" t="n">
        <f aca="false">'Central pensions'!I100</f>
        <v>25722578.9682164</v>
      </c>
      <c r="G100" s="9" t="n">
        <f aca="false">'Central pensions'!K100</f>
        <v>4322519.90051264</v>
      </c>
      <c r="H100" s="9" t="n">
        <f aca="false">'Central pensions'!V100</f>
        <v>23781229.1430657</v>
      </c>
      <c r="I100" s="67" t="n">
        <f aca="false">'Central pensions'!M100</f>
        <v>133686.182490082</v>
      </c>
      <c r="J100" s="9" t="n">
        <f aca="false">'Central pensions'!W100</f>
        <v>735501.932259768</v>
      </c>
      <c r="K100" s="9"/>
      <c r="L100" s="67" t="n">
        <f aca="false">'Central pensions'!N100</f>
        <v>3344648.96493943</v>
      </c>
      <c r="M100" s="67"/>
      <c r="N100" s="67" t="n">
        <f aca="false">'Central pensions'!L100</f>
        <v>1172875.09371059</v>
      </c>
      <c r="O100" s="9"/>
      <c r="P100" s="9" t="n">
        <f aca="false">'Central pensions'!X100</f>
        <v>23808212.0903598</v>
      </c>
      <c r="Q100" s="67"/>
      <c r="R100" s="67" t="n">
        <f aca="false">'Central SIPA income'!G95</f>
        <v>29221663.0331737</v>
      </c>
      <c r="S100" s="67"/>
      <c r="T100" s="9" t="n">
        <f aca="false">'Central SIPA income'!J95</f>
        <v>111731561.298552</v>
      </c>
      <c r="U100" s="9"/>
      <c r="V100" s="67" t="n">
        <f aca="false">'Central SIPA income'!F95</f>
        <v>147137.058520964</v>
      </c>
      <c r="W100" s="67"/>
      <c r="X100" s="67" t="n">
        <f aca="false">'Central SIPA income'!M95</f>
        <v>369565.870213593</v>
      </c>
      <c r="Y100" s="9"/>
      <c r="Z100" s="9" t="n">
        <f aca="false">R100+V100-N100-L100-F100</f>
        <v>-871302.935171753</v>
      </c>
      <c r="AA100" s="9"/>
      <c r="AB100" s="9" t="n">
        <f aca="false">T100-P100-D100</f>
        <v>-53594690.8871723</v>
      </c>
      <c r="AC100" s="50"/>
      <c r="AD100" s="9"/>
      <c r="AE100" s="9"/>
      <c r="AF100" s="9"/>
      <c r="AG100" s="9" t="n">
        <f aca="false">BF100/100*$AG$53</f>
        <v>7314450823.80886</v>
      </c>
      <c r="AH100" s="39" t="n">
        <f aca="false">(AG100-AG99)/AG99</f>
        <v>0.00665722929672145</v>
      </c>
      <c r="AI100" s="39"/>
      <c r="AJ100" s="39" t="n">
        <f aca="false">AB100/AG100</f>
        <v>-0.00732723374292424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13720105</v>
      </c>
      <c r="AY100" s="39" t="n">
        <f aca="false">(AW100-AW99)/AW99</f>
        <v>0.00319007615704513</v>
      </c>
      <c r="AZ100" s="38" t="n">
        <f aca="false">workers_and_wage_central!B88</f>
        <v>7724.54519705572</v>
      </c>
      <c r="BA100" s="39" t="n">
        <f aca="false">(AZ100-AZ99)/AZ99</f>
        <v>0.0034561278286945</v>
      </c>
      <c r="BB100" s="7"/>
      <c r="BC100" s="7"/>
      <c r="BD100" s="7"/>
      <c r="BE100" s="7"/>
      <c r="BF100" s="7" t="n">
        <f aca="false">BF99*(1+AY100)*(1+BA100)*(1-BE100)</f>
        <v>133.073109801647</v>
      </c>
      <c r="BG100" s="7"/>
      <c r="BH100" s="0" t="n">
        <f aca="false">BH99+1</f>
        <v>69</v>
      </c>
      <c r="BI100" s="39" t="n">
        <f aca="false">T107/AG107</f>
        <v>0.0176310101797662</v>
      </c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141956424.125483</v>
      </c>
      <c r="E101" s="9"/>
      <c r="F101" s="67" t="n">
        <f aca="false">'Central pensions'!I101</f>
        <v>25802260.4549408</v>
      </c>
      <c r="G101" s="9" t="n">
        <f aca="false">'Central pensions'!K101</f>
        <v>4411466.49552705</v>
      </c>
      <c r="H101" s="9" t="n">
        <f aca="false">'Central pensions'!V101</f>
        <v>24270587.0653467</v>
      </c>
      <c r="I101" s="67" t="n">
        <f aca="false">'Central pensions'!M101</f>
        <v>136437.108109083</v>
      </c>
      <c r="J101" s="9" t="n">
        <f aca="false">'Central pensions'!W101</f>
        <v>750636.713361233</v>
      </c>
      <c r="K101" s="9"/>
      <c r="L101" s="67" t="n">
        <f aca="false">'Central pensions'!N101</f>
        <v>3367122.89369067</v>
      </c>
      <c r="M101" s="67"/>
      <c r="N101" s="67" t="n">
        <f aca="false">'Central pensions'!L101</f>
        <v>1176899.66556306</v>
      </c>
      <c r="O101" s="9"/>
      <c r="P101" s="9" t="n">
        <f aca="false">'Central pensions'!X101</f>
        <v>23946971.4203782</v>
      </c>
      <c r="Q101" s="67"/>
      <c r="R101" s="67" t="n">
        <f aca="false">'Central SIPA income'!G96</f>
        <v>33494202.4309277</v>
      </c>
      <c r="S101" s="67"/>
      <c r="T101" s="9" t="n">
        <f aca="false">'Central SIPA income'!J96</f>
        <v>128067985.994117</v>
      </c>
      <c r="U101" s="9"/>
      <c r="V101" s="67" t="n">
        <f aca="false">'Central SIPA income'!F96</f>
        <v>145301.834512378</v>
      </c>
      <c r="W101" s="67"/>
      <c r="X101" s="67" t="n">
        <f aca="false">'Central SIPA income'!M96</f>
        <v>364956.316613788</v>
      </c>
      <c r="Y101" s="9"/>
      <c r="Z101" s="9" t="n">
        <f aca="false">R101+V101-N101-L101-F101</f>
        <v>3293221.25124547</v>
      </c>
      <c r="AA101" s="9"/>
      <c r="AB101" s="9" t="n">
        <f aca="false">T101-P101-D101</f>
        <v>-37835409.5517439</v>
      </c>
      <c r="AC101" s="50"/>
      <c r="AD101" s="9"/>
      <c r="AE101" s="9"/>
      <c r="AF101" s="9"/>
      <c r="AG101" s="9" t="n">
        <f aca="false">BF101/100*$AG$53</f>
        <v>7316060383.86391</v>
      </c>
      <c r="AH101" s="39" t="n">
        <f aca="false">(AG101-AG100)/AG100</f>
        <v>0.000220052071416431</v>
      </c>
      <c r="AI101" s="39" t="n">
        <f aca="false">(AG101-AG97)/AG97</f>
        <v>0.015726913120383</v>
      </c>
      <c r="AJ101" s="39" t="n">
        <f aca="false">AB101/AG101</f>
        <v>-0.00517155512209722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13756533</v>
      </c>
      <c r="AY101" s="39" t="n">
        <f aca="false">(AW101-AW100)/AW100</f>
        <v>0.00265508172131336</v>
      </c>
      <c r="AZ101" s="38" t="n">
        <f aca="false">workers_and_wage_central!B89</f>
        <v>7705.78550897384</v>
      </c>
      <c r="BA101" s="39" t="n">
        <f aca="false">(AZ101-AZ100)/AZ100</f>
        <v>-0.00242858156736876</v>
      </c>
      <c r="BB101" s="7"/>
      <c r="BC101" s="7"/>
      <c r="BD101" s="7"/>
      <c r="BE101" s="7"/>
      <c r="BF101" s="7" t="n">
        <f aca="false">BF100*(1+AY101)*(1+BA101)*(1-BE101)</f>
        <v>133.102392815109</v>
      </c>
      <c r="BG101" s="73" t="e">
        <f aca="false">(BB101-BB97)/BB97</f>
        <v>#DIV/0!</v>
      </c>
      <c r="BH101" s="0" t="n">
        <f aca="false">BH100+1</f>
        <v>70</v>
      </c>
      <c r="BI101" s="39" t="n">
        <f aca="false">T108/AG108</f>
        <v>0.0154202746437432</v>
      </c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142250049.191356</v>
      </c>
      <c r="E102" s="6"/>
      <c r="F102" s="8" t="n">
        <f aca="false">'Central pensions'!I102</f>
        <v>25855630.2863693</v>
      </c>
      <c r="G102" s="6" t="n">
        <f aca="false">'Central pensions'!K102</f>
        <v>4496968.79664429</v>
      </c>
      <c r="H102" s="6" t="n">
        <f aca="false">'Central pensions'!V102</f>
        <v>24740995.4988365</v>
      </c>
      <c r="I102" s="8" t="n">
        <f aca="false">'Central pensions'!M102</f>
        <v>139081.509174564</v>
      </c>
      <c r="J102" s="6" t="n">
        <f aca="false">'Central pensions'!W102</f>
        <v>765185.427799056</v>
      </c>
      <c r="K102" s="6"/>
      <c r="L102" s="8" t="n">
        <f aca="false">'Central pensions'!N102</f>
        <v>4082661.38532437</v>
      </c>
      <c r="M102" s="8"/>
      <c r="N102" s="8" t="n">
        <f aca="false">'Central pensions'!L102</f>
        <v>1179762.51264908</v>
      </c>
      <c r="O102" s="6"/>
      <c r="P102" s="6" t="n">
        <f aca="false">'Central pensions'!X102</f>
        <v>27675654.5949832</v>
      </c>
      <c r="Q102" s="8"/>
      <c r="R102" s="8" t="n">
        <f aca="false">'Central SIPA income'!G97</f>
        <v>29345735.6853994</v>
      </c>
      <c r="S102" s="8"/>
      <c r="T102" s="6" t="n">
        <f aca="false">'Central SIPA income'!J97</f>
        <v>112205963.837924</v>
      </c>
      <c r="U102" s="6"/>
      <c r="V102" s="8" t="n">
        <f aca="false">'Central SIPA income'!F97</f>
        <v>143053.075323916</v>
      </c>
      <c r="W102" s="8"/>
      <c r="X102" s="8" t="n">
        <f aca="false">'Central SIPA income'!M97</f>
        <v>359308.081867636</v>
      </c>
      <c r="Y102" s="6"/>
      <c r="Z102" s="6" t="n">
        <f aca="false">R102+V102-N102-L102-F102</f>
        <v>-1629265.4236194</v>
      </c>
      <c r="AA102" s="6"/>
      <c r="AB102" s="6" t="n">
        <f aca="false">T102-P102-D102</f>
        <v>-57719739.9484147</v>
      </c>
      <c r="AC102" s="50"/>
      <c r="AD102" s="6"/>
      <c r="AE102" s="6"/>
      <c r="AF102" s="6"/>
      <c r="AG102" s="6" t="n">
        <f aca="false">BF102/100*$AG$53</f>
        <v>7347744206.8398</v>
      </c>
      <c r="AH102" s="61" t="n">
        <f aca="false">(AG102-AG101)/AG101</f>
        <v>0.0043307219068034</v>
      </c>
      <c r="AI102" s="61"/>
      <c r="AJ102" s="61" t="n">
        <f aca="false">AB102/AG102</f>
        <v>-0.00785543676039852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0.00705882788524859</v>
      </c>
      <c r="AV102" s="5"/>
      <c r="AW102" s="65" t="n">
        <f aca="false">workers_and_wage_central!C90</f>
        <v>13795314</v>
      </c>
      <c r="AX102" s="5"/>
      <c r="AY102" s="61" t="n">
        <f aca="false">(AW102-AW101)/AW101</f>
        <v>0.00281909693379865</v>
      </c>
      <c r="AZ102" s="66" t="n">
        <f aca="false">workers_and_wage_central!B90</f>
        <v>7717.40102152999</v>
      </c>
      <c r="BA102" s="61" t="n">
        <f aca="false">(AZ102-AZ101)/AZ101</f>
        <v>0.00150737553525504</v>
      </c>
      <c r="BB102" s="5"/>
      <c r="BC102" s="5"/>
      <c r="BD102" s="5"/>
      <c r="BE102" s="5"/>
      <c r="BF102" s="5" t="n">
        <f aca="false">BF101*(1+AY102)*(1+BA102)*(1-BE102)</f>
        <v>133.678822263521</v>
      </c>
      <c r="BG102" s="5"/>
      <c r="BH102" s="5" t="n">
        <f aca="false">BH101+1</f>
        <v>71</v>
      </c>
      <c r="BI102" s="61" t="n">
        <f aca="false">T109/AG109</f>
        <v>0.0176591526200694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141713896.324155</v>
      </c>
      <c r="E103" s="9"/>
      <c r="F103" s="67" t="n">
        <f aca="false">'Central pensions'!I103</f>
        <v>25758178.1561934</v>
      </c>
      <c r="G103" s="9" t="n">
        <f aca="false">'Central pensions'!K103</f>
        <v>4630559.74980266</v>
      </c>
      <c r="H103" s="9" t="n">
        <f aca="false">'Central pensions'!V103</f>
        <v>25475973.5074104</v>
      </c>
      <c r="I103" s="67" t="n">
        <f aca="false">'Central pensions'!M103</f>
        <v>143213.188138226</v>
      </c>
      <c r="J103" s="9" t="n">
        <f aca="false">'Central pensions'!W103</f>
        <v>787916.70641475</v>
      </c>
      <c r="K103" s="9"/>
      <c r="L103" s="67" t="n">
        <f aca="false">'Central pensions'!N103</f>
        <v>3456800.58423377</v>
      </c>
      <c r="M103" s="67"/>
      <c r="N103" s="67" t="n">
        <f aca="false">'Central pensions'!L103</f>
        <v>1175785.26406632</v>
      </c>
      <c r="O103" s="9"/>
      <c r="P103" s="9" t="n">
        <f aca="false">'Central pensions'!X103</f>
        <v>24406178.2746827</v>
      </c>
      <c r="Q103" s="67"/>
      <c r="R103" s="67" t="n">
        <f aca="false">'Central SIPA income'!G98</f>
        <v>33899002.2350142</v>
      </c>
      <c r="S103" s="67"/>
      <c r="T103" s="9" t="n">
        <f aca="false">'Central SIPA income'!J98</f>
        <v>129615773.129729</v>
      </c>
      <c r="U103" s="9"/>
      <c r="V103" s="67" t="n">
        <f aca="false">'Central SIPA income'!F98</f>
        <v>147870.005337079</v>
      </c>
      <c r="W103" s="67"/>
      <c r="X103" s="67" t="n">
        <f aca="false">'Central SIPA income'!M98</f>
        <v>371406.821301244</v>
      </c>
      <c r="Y103" s="9"/>
      <c r="Z103" s="9" t="n">
        <f aca="false">R103+V103-N103-L103-F103</f>
        <v>3656108.23585786</v>
      </c>
      <c r="AA103" s="9"/>
      <c r="AB103" s="9" t="n">
        <f aca="false">T103-P103-D103</f>
        <v>-36504301.4691085</v>
      </c>
      <c r="AC103" s="50"/>
      <c r="AD103" s="9"/>
      <c r="AE103" s="9"/>
      <c r="AF103" s="9"/>
      <c r="AG103" s="9" t="n">
        <f aca="false">BF103/100*$AG$53</f>
        <v>7406128864.21042</v>
      </c>
      <c r="AH103" s="39" t="n">
        <f aca="false">(AG103-AG102)/AG102</f>
        <v>0.00794592948898037</v>
      </c>
      <c r="AI103" s="39"/>
      <c r="AJ103" s="39" t="n">
        <f aca="false">AB103/AG103</f>
        <v>-0.00492893144831882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13813597</v>
      </c>
      <c r="AX103" s="7"/>
      <c r="AY103" s="39" t="n">
        <f aca="false">(AW103-AW102)/AW102</f>
        <v>0.00132530509997815</v>
      </c>
      <c r="AZ103" s="38" t="n">
        <f aca="false">workers_and_wage_central!B91</f>
        <v>7768.42740942074</v>
      </c>
      <c r="BA103" s="39" t="n">
        <f aca="false">(AZ103-AZ102)/AZ102</f>
        <v>0.00661186165503047</v>
      </c>
      <c r="BB103" s="7"/>
      <c r="BC103" s="7"/>
      <c r="BD103" s="7"/>
      <c r="BE103" s="7"/>
      <c r="BF103" s="7" t="n">
        <f aca="false">BF102*(1+AY103)*(1+BA103)*(1-BE103)</f>
        <v>134.741024759397</v>
      </c>
      <c r="BG103" s="7"/>
      <c r="BH103" s="7" t="n">
        <f aca="false">BH102+1</f>
        <v>72</v>
      </c>
      <c r="BI103" s="39" t="n">
        <f aca="false">T110/AG110</f>
        <v>0.0154280966123802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141926442.032094</v>
      </c>
      <c r="E104" s="9"/>
      <c r="F104" s="67" t="n">
        <f aca="false">'Central pensions'!I104</f>
        <v>25796810.8545626</v>
      </c>
      <c r="G104" s="9" t="n">
        <f aca="false">'Central pensions'!K104</f>
        <v>4760227.16321329</v>
      </c>
      <c r="H104" s="9" t="n">
        <f aca="false">'Central pensions'!V104</f>
        <v>26189365.3579235</v>
      </c>
      <c r="I104" s="67" t="n">
        <f aca="false">'Central pensions'!M104</f>
        <v>147223.520511752</v>
      </c>
      <c r="J104" s="9" t="n">
        <f aca="false">'Central pensions'!W104</f>
        <v>809980.371894547</v>
      </c>
      <c r="K104" s="9"/>
      <c r="L104" s="67" t="n">
        <f aca="false">'Central pensions'!N104</f>
        <v>3398943.9937247</v>
      </c>
      <c r="M104" s="67"/>
      <c r="N104" s="67" t="n">
        <f aca="false">'Central pensions'!L104</f>
        <v>1179210.82128507</v>
      </c>
      <c r="O104" s="9"/>
      <c r="P104" s="9" t="n">
        <f aca="false">'Central pensions'!X104</f>
        <v>24124806.5566072</v>
      </c>
      <c r="Q104" s="67"/>
      <c r="R104" s="67" t="n">
        <f aca="false">'Central SIPA income'!G99</f>
        <v>29971013.0682537</v>
      </c>
      <c r="S104" s="67"/>
      <c r="T104" s="9" t="n">
        <f aca="false">'Central SIPA income'!J99</f>
        <v>114596766.105121</v>
      </c>
      <c r="U104" s="9"/>
      <c r="V104" s="67" t="n">
        <f aca="false">'Central SIPA income'!F99</f>
        <v>145215.291878794</v>
      </c>
      <c r="W104" s="67"/>
      <c r="X104" s="67" t="n">
        <f aca="false">'Central SIPA income'!M99</f>
        <v>364738.94646916</v>
      </c>
      <c r="Y104" s="9"/>
      <c r="Z104" s="9" t="n">
        <f aca="false">R104+V104-N104-L104-F104</f>
        <v>-258737.309439875</v>
      </c>
      <c r="AA104" s="9"/>
      <c r="AB104" s="9" t="n">
        <f aca="false">T104-P104-D104</f>
        <v>-51454482.4835793</v>
      </c>
      <c r="AC104" s="50"/>
      <c r="AD104" s="9"/>
      <c r="AE104" s="9"/>
      <c r="AF104" s="9"/>
      <c r="AG104" s="9" t="n">
        <f aca="false">BF104/100*$AG$53</f>
        <v>7474636592.09639</v>
      </c>
      <c r="AH104" s="39" t="n">
        <f aca="false">(AG104-AG103)/AG103</f>
        <v>0.00925013986956606</v>
      </c>
      <c r="AI104" s="39"/>
      <c r="AJ104" s="39" t="n">
        <f aca="false">AB104/AG104</f>
        <v>-0.00688387747679757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13886080</v>
      </c>
      <c r="AY104" s="39" t="n">
        <f aca="false">(AW104-AW103)/AW103</f>
        <v>0.00524722127046272</v>
      </c>
      <c r="AZ104" s="38" t="n">
        <f aca="false">workers_and_wage_central!B92</f>
        <v>7799.36147410152</v>
      </c>
      <c r="BA104" s="39" t="n">
        <f aca="false">(AZ104-AZ103)/AZ103</f>
        <v>0.00398202403787232</v>
      </c>
      <c r="BB104" s="7"/>
      <c r="BC104" s="7"/>
      <c r="BD104" s="7"/>
      <c r="BE104" s="7"/>
      <c r="BF104" s="7" t="n">
        <f aca="false">BF103*(1+AY104)*(1+BA104)*(1-BE104)</f>
        <v>135.98739808459</v>
      </c>
      <c r="BG104" s="7"/>
      <c r="BH104" s="0" t="n">
        <f aca="false">BH103+1</f>
        <v>73</v>
      </c>
      <c r="BI104" s="39" t="n">
        <f aca="false">T111/AG111</f>
        <v>0.0176702769646413</v>
      </c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142329625.333101</v>
      </c>
      <c r="E105" s="9"/>
      <c r="F105" s="67" t="n">
        <f aca="false">'Central pensions'!I105</f>
        <v>25870094.1920922</v>
      </c>
      <c r="G105" s="9" t="n">
        <f aca="false">'Central pensions'!K105</f>
        <v>4862924.18650017</v>
      </c>
      <c r="H105" s="9" t="n">
        <f aca="false">'Central pensions'!V105</f>
        <v>26754374.0795274</v>
      </c>
      <c r="I105" s="67" t="n">
        <f aca="false">'Central pensions'!M105</f>
        <v>150399.717108252</v>
      </c>
      <c r="J105" s="9" t="n">
        <f aca="false">'Central pensions'!W105</f>
        <v>827454.868438992</v>
      </c>
      <c r="K105" s="9"/>
      <c r="L105" s="67" t="n">
        <f aca="false">'Central pensions'!N105</f>
        <v>3416494.82373727</v>
      </c>
      <c r="M105" s="67"/>
      <c r="N105" s="67" t="n">
        <f aca="false">'Central pensions'!L105</f>
        <v>1182659.67789998</v>
      </c>
      <c r="O105" s="9"/>
      <c r="P105" s="9" t="n">
        <f aca="false">'Central pensions'!X105</f>
        <v>24234852.4884936</v>
      </c>
      <c r="Q105" s="67"/>
      <c r="R105" s="67" t="n">
        <f aca="false">'Central SIPA income'!G100</f>
        <v>34576894.6097008</v>
      </c>
      <c r="S105" s="67"/>
      <c r="T105" s="9" t="n">
        <f aca="false">'Central SIPA income'!J100</f>
        <v>132207753.378428</v>
      </c>
      <c r="U105" s="9"/>
      <c r="V105" s="67" t="n">
        <f aca="false">'Central SIPA income'!F100</f>
        <v>144759.213094029</v>
      </c>
      <c r="W105" s="67"/>
      <c r="X105" s="67" t="n">
        <f aca="false">'Central SIPA income'!M100</f>
        <v>363593.408052993</v>
      </c>
      <c r="Y105" s="9"/>
      <c r="Z105" s="9" t="n">
        <f aca="false">R105+V105-N105-L105-F105</f>
        <v>4252405.12906544</v>
      </c>
      <c r="AA105" s="9"/>
      <c r="AB105" s="9" t="n">
        <f aca="false">T105-P105-D105</f>
        <v>-34356724.4431669</v>
      </c>
      <c r="AC105" s="50"/>
      <c r="AD105" s="9"/>
      <c r="AE105" s="9"/>
      <c r="AF105" s="9"/>
      <c r="AG105" s="9" t="n">
        <f aca="false">BF105/100*$AG$53</f>
        <v>7524780343.22755</v>
      </c>
      <c r="AH105" s="39" t="n">
        <f aca="false">(AG105-AG104)/AG104</f>
        <v>0.00670852027564452</v>
      </c>
      <c r="AI105" s="39" t="n">
        <f aca="false">(AG105-AG101)/AG101</f>
        <v>0.0285290099332676</v>
      </c>
      <c r="AJ105" s="39" t="n">
        <f aca="false">AB105/AG105</f>
        <v>-0.00456581094411462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13892518</v>
      </c>
      <c r="AY105" s="39" t="n">
        <f aca="false">(AW105-AW104)/AW104</f>
        <v>0.000463629764483569</v>
      </c>
      <c r="AZ105" s="38" t="n">
        <f aca="false">workers_and_wage_central!B93</f>
        <v>7848.04506140414</v>
      </c>
      <c r="BA105" s="39" t="n">
        <f aca="false">(AZ105-AZ104)/AZ104</f>
        <v>0.0062419965357773</v>
      </c>
      <c r="BB105" s="7"/>
      <c r="BC105" s="7"/>
      <c r="BD105" s="7"/>
      <c r="BE105" s="7"/>
      <c r="BF105" s="7" t="n">
        <f aca="false">BF104*(1+AY105)*(1+BA105)*(1-BE105)</f>
        <v>136.899672301873</v>
      </c>
      <c r="BG105" s="73" t="e">
        <f aca="false">(BB105-BB101)/BB101</f>
        <v>#DIV/0!</v>
      </c>
      <c r="BH105" s="0" t="n">
        <f aca="false">BH104+1</f>
        <v>74</v>
      </c>
      <c r="BI105" s="39" t="n">
        <f aca="false">T112/AG112</f>
        <v>0.0154423450325186</v>
      </c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142218171.22285</v>
      </c>
      <c r="E106" s="6"/>
      <c r="F106" s="8" t="n">
        <f aca="false">'Central pensions'!I106</f>
        <v>25849836.0882467</v>
      </c>
      <c r="G106" s="6" t="n">
        <f aca="false">'Central pensions'!K106</f>
        <v>4957477.26573213</v>
      </c>
      <c r="H106" s="6" t="n">
        <f aca="false">'Central pensions'!V106</f>
        <v>27274577.2237931</v>
      </c>
      <c r="I106" s="8" t="n">
        <f aca="false">'Central pensions'!M106</f>
        <v>153324.039146354</v>
      </c>
      <c r="J106" s="6" t="n">
        <f aca="false">'Central pensions'!W106</f>
        <v>843543.625478137</v>
      </c>
      <c r="K106" s="6"/>
      <c r="L106" s="8" t="n">
        <f aca="false">'Central pensions'!N106</f>
        <v>4124061.73246936</v>
      </c>
      <c r="M106" s="8"/>
      <c r="N106" s="8" t="n">
        <f aca="false">'Central pensions'!L106</f>
        <v>1182766.9264651</v>
      </c>
      <c r="O106" s="6"/>
      <c r="P106" s="6" t="n">
        <f aca="false">'Central pensions'!X106</f>
        <v>27907010.5914979</v>
      </c>
      <c r="Q106" s="8"/>
      <c r="R106" s="8" t="n">
        <f aca="false">'Central SIPA income'!G101</f>
        <v>30309101.212477</v>
      </c>
      <c r="S106" s="8"/>
      <c r="T106" s="6" t="n">
        <f aca="false">'Central SIPA income'!J101</f>
        <v>115889475.427233</v>
      </c>
      <c r="U106" s="6"/>
      <c r="V106" s="8" t="n">
        <f aca="false">'Central SIPA income'!F101</f>
        <v>148257.229467945</v>
      </c>
      <c r="W106" s="8"/>
      <c r="X106" s="8" t="n">
        <f aca="false">'Central SIPA income'!M101</f>
        <v>372379.416678164</v>
      </c>
      <c r="Y106" s="6"/>
      <c r="Z106" s="6" t="n">
        <f aca="false">R106+V106-N106-L106-F106</f>
        <v>-699306.305236258</v>
      </c>
      <c r="AA106" s="6"/>
      <c r="AB106" s="6" t="n">
        <f aca="false">T106-P106-D106</f>
        <v>-54235706.3871147</v>
      </c>
      <c r="AC106" s="50"/>
      <c r="AD106" s="6"/>
      <c r="AE106" s="6"/>
      <c r="AF106" s="6"/>
      <c r="AG106" s="6" t="n">
        <f aca="false">BF106/100*$AG$53</f>
        <v>7546783995.63648</v>
      </c>
      <c r="AH106" s="61" t="n">
        <f aca="false">(AG106-AG105)/AG105</f>
        <v>0.00292415876680564</v>
      </c>
      <c r="AI106" s="61"/>
      <c r="AJ106" s="61" t="n">
        <f aca="false">AB106/AG106</f>
        <v>-0.00718659847936202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0.00348064388143523</v>
      </c>
      <c r="AV106" s="5"/>
      <c r="AW106" s="65" t="n">
        <f aca="false">workers_and_wage_central!C94</f>
        <v>13906218</v>
      </c>
      <c r="AX106" s="5"/>
      <c r="AY106" s="61" t="n">
        <f aca="false">(AW106-AW105)/AW105</f>
        <v>0.000986142324955059</v>
      </c>
      <c r="AZ106" s="66" t="n">
        <f aca="false">workers_and_wage_central!B94</f>
        <v>7863.23971767586</v>
      </c>
      <c r="BA106" s="61" t="n">
        <f aca="false">(AZ106-AZ105)/AZ105</f>
        <v>0.00193610716462969</v>
      </c>
      <c r="BB106" s="5"/>
      <c r="BC106" s="5"/>
      <c r="BD106" s="5"/>
      <c r="BE106" s="5"/>
      <c r="BF106" s="5" t="n">
        <f aca="false">BF105*(1+AY106)*(1+BA106)*(1-BE106)</f>
        <v>137.299988678807</v>
      </c>
      <c r="BG106" s="5"/>
      <c r="BH106" s="5" t="n">
        <f aca="false">BH105+1</f>
        <v>75</v>
      </c>
      <c r="BI106" s="61" t="n">
        <f aca="false">T113/AG113</f>
        <v>0.0176956177853932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142438627.72026</v>
      </c>
      <c r="E107" s="9"/>
      <c r="F107" s="67" t="n">
        <f aca="false">'Central pensions'!I107</f>
        <v>25889906.6662441</v>
      </c>
      <c r="G107" s="9" t="n">
        <f aca="false">'Central pensions'!K107</f>
        <v>5013457.87202759</v>
      </c>
      <c r="H107" s="9" t="n">
        <f aca="false">'Central pensions'!V107</f>
        <v>27582566.0026816</v>
      </c>
      <c r="I107" s="67" t="n">
        <f aca="false">'Central pensions'!M107</f>
        <v>155055.398103948</v>
      </c>
      <c r="J107" s="9" t="n">
        <f aca="false">'Central pensions'!W107</f>
        <v>853069.051629337</v>
      </c>
      <c r="K107" s="9"/>
      <c r="L107" s="67" t="n">
        <f aca="false">'Central pensions'!N107</f>
        <v>3387846.16190885</v>
      </c>
      <c r="M107" s="67"/>
      <c r="N107" s="67" t="n">
        <f aca="false">'Central pensions'!L107</f>
        <v>1185153.86534051</v>
      </c>
      <c r="O107" s="9"/>
      <c r="P107" s="9" t="n">
        <f aca="false">'Central pensions'!X107</f>
        <v>24099916.7294695</v>
      </c>
      <c r="Q107" s="67"/>
      <c r="R107" s="67" t="n">
        <f aca="false">'Central SIPA income'!G102</f>
        <v>34905820.9237781</v>
      </c>
      <c r="S107" s="67"/>
      <c r="T107" s="9" t="n">
        <f aca="false">'Central SIPA income'!J102</f>
        <v>133465431.648905</v>
      </c>
      <c r="U107" s="9"/>
      <c r="V107" s="67" t="n">
        <f aca="false">'Central SIPA income'!F102</f>
        <v>149103.718699057</v>
      </c>
      <c r="W107" s="67"/>
      <c r="X107" s="67" t="n">
        <f aca="false">'Central SIPA income'!M102</f>
        <v>374505.553577101</v>
      </c>
      <c r="Y107" s="9"/>
      <c r="Z107" s="9" t="n">
        <f aca="false">R107+V107-N107-L107-F107</f>
        <v>4592017.94898375</v>
      </c>
      <c r="AA107" s="9"/>
      <c r="AB107" s="9" t="n">
        <f aca="false">T107-P107-D107</f>
        <v>-33073112.8008242</v>
      </c>
      <c r="AC107" s="50"/>
      <c r="AD107" s="9"/>
      <c r="AE107" s="9"/>
      <c r="AF107" s="9"/>
      <c r="AG107" s="9" t="n">
        <f aca="false">BF107/100*$AG$53</f>
        <v>7569925392.14079</v>
      </c>
      <c r="AH107" s="39" t="n">
        <f aca="false">(AG107-AG106)/AG106</f>
        <v>0.00306639179254146</v>
      </c>
      <c r="AI107" s="39"/>
      <c r="AJ107" s="39" t="n">
        <f aca="false">AB107/AG107</f>
        <v>-0.00436901436771904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13952581</v>
      </c>
      <c r="AX107" s="7"/>
      <c r="AY107" s="39" t="n">
        <f aca="false">(AW107-AW106)/AW106</f>
        <v>0.00333397621121717</v>
      </c>
      <c r="AZ107" s="38" t="n">
        <f aca="false">workers_and_wage_central!B95</f>
        <v>7861.14262889122</v>
      </c>
      <c r="BA107" s="39" t="n">
        <f aca="false">(AZ107-AZ106)/AZ106</f>
        <v>-0.000266695263013331</v>
      </c>
      <c r="BB107" s="7"/>
      <c r="BC107" s="7"/>
      <c r="BD107" s="7"/>
      <c r="BE107" s="7"/>
      <c r="BF107" s="7" t="n">
        <f aca="false">BF106*(1+AY107)*(1+BA107)*(1-BE107)</f>
        <v>137.721004237208</v>
      </c>
      <c r="BG107" s="7"/>
      <c r="BH107" s="7" t="n">
        <f aca="false">BH106+1</f>
        <v>76</v>
      </c>
      <c r="BI107" s="39" t="n">
        <f aca="false">T114/AG114</f>
        <v>0.0154547219765645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142585579.892787</v>
      </c>
      <c r="E108" s="9"/>
      <c r="F108" s="67" t="n">
        <f aca="false">'Central pensions'!I108</f>
        <v>25916616.9631069</v>
      </c>
      <c r="G108" s="9" t="n">
        <f aca="false">'Central pensions'!K108</f>
        <v>5079020.47622783</v>
      </c>
      <c r="H108" s="9" t="n">
        <f aca="false">'Central pensions'!V108</f>
        <v>27943272.1068957</v>
      </c>
      <c r="I108" s="67" t="n">
        <f aca="false">'Central pensions'!M108</f>
        <v>157083.107512202</v>
      </c>
      <c r="J108" s="9" t="n">
        <f aca="false">'Central pensions'!W108</f>
        <v>864224.910522556</v>
      </c>
      <c r="K108" s="9"/>
      <c r="L108" s="67" t="n">
        <f aca="false">'Central pensions'!N108</f>
        <v>3322745.05010205</v>
      </c>
      <c r="M108" s="67"/>
      <c r="N108" s="67" t="n">
        <f aca="false">'Central pensions'!L108</f>
        <v>1186190.64714955</v>
      </c>
      <c r="O108" s="9"/>
      <c r="P108" s="9" t="n">
        <f aca="false">'Central pensions'!X108</f>
        <v>23767810.8184396</v>
      </c>
      <c r="Q108" s="67"/>
      <c r="R108" s="67" t="n">
        <f aca="false">'Central SIPA income'!G103</f>
        <v>30634136.761695</v>
      </c>
      <c r="S108" s="67"/>
      <c r="T108" s="9" t="n">
        <f aca="false">'Central SIPA income'!J103</f>
        <v>117132277.021052</v>
      </c>
      <c r="U108" s="9"/>
      <c r="V108" s="67" t="n">
        <f aca="false">'Central SIPA income'!F103</f>
        <v>145916.262481643</v>
      </c>
      <c r="W108" s="67"/>
      <c r="X108" s="67" t="n">
        <f aca="false">'Central SIPA income'!M103</f>
        <v>366499.582528084</v>
      </c>
      <c r="Y108" s="9"/>
      <c r="Z108" s="9" t="n">
        <f aca="false">R108+V108-N108-L108-F108</f>
        <v>354500.363818228</v>
      </c>
      <c r="AA108" s="9"/>
      <c r="AB108" s="9" t="n">
        <f aca="false">T108-P108-D108</f>
        <v>-49221113.6901746</v>
      </c>
      <c r="AC108" s="50"/>
      <c r="AD108" s="9"/>
      <c r="AE108" s="9"/>
      <c r="AF108" s="9"/>
      <c r="AG108" s="9" t="n">
        <f aca="false">BF108/100*$AG$53</f>
        <v>7595991623.18284</v>
      </c>
      <c r="AH108" s="39" t="n">
        <f aca="false">(AG108-AG107)/AG107</f>
        <v>0.00344339338788142</v>
      </c>
      <c r="AI108" s="39"/>
      <c r="AJ108" s="39" t="n">
        <f aca="false">AB108/AG108</f>
        <v>-0.00647987993298368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13971384</v>
      </c>
      <c r="AY108" s="39" t="n">
        <f aca="false">(AW108-AW107)/AW107</f>
        <v>0.00134763596785426</v>
      </c>
      <c r="AZ108" s="38" t="n">
        <f aca="false">workers_and_wage_central!B96</f>
        <v>7877.5955043988</v>
      </c>
      <c r="BA108" s="39" t="n">
        <f aca="false">(AZ108-AZ107)/AZ107</f>
        <v>0.00209293690297822</v>
      </c>
      <c r="BB108" s="7"/>
      <c r="BC108" s="7"/>
      <c r="BD108" s="7"/>
      <c r="BE108" s="7"/>
      <c r="BF108" s="7" t="n">
        <f aca="false">BF107*(1+AY108)*(1+BA108)*(1-BE108)</f>
        <v>138.195231832571</v>
      </c>
      <c r="BG108" s="7"/>
      <c r="BH108" s="0" t="n">
        <f aca="false">BH107+1</f>
        <v>77</v>
      </c>
      <c r="BI108" s="39" t="n">
        <f aca="false">T115/AG115</f>
        <v>0.0176407369008407</v>
      </c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142772642.397353</v>
      </c>
      <c r="E109" s="9"/>
      <c r="F109" s="67" t="n">
        <f aca="false">'Central pensions'!I109</f>
        <v>25950617.7876126</v>
      </c>
      <c r="G109" s="9" t="n">
        <f aca="false">'Central pensions'!K109</f>
        <v>5125890.73345811</v>
      </c>
      <c r="H109" s="9" t="n">
        <f aca="false">'Central pensions'!V109</f>
        <v>28201138.4332152</v>
      </c>
      <c r="I109" s="67" t="n">
        <f aca="false">'Central pensions'!M109</f>
        <v>158532.703096643</v>
      </c>
      <c r="J109" s="9" t="n">
        <f aca="false">'Central pensions'!W109</f>
        <v>872200.157728307</v>
      </c>
      <c r="K109" s="9"/>
      <c r="L109" s="67" t="n">
        <f aca="false">'Central pensions'!N109</f>
        <v>3335322.90305562</v>
      </c>
      <c r="M109" s="67"/>
      <c r="N109" s="67" t="n">
        <f aca="false">'Central pensions'!L109</f>
        <v>1187536.60102013</v>
      </c>
      <c r="O109" s="9"/>
      <c r="P109" s="9" t="n">
        <f aca="false">'Central pensions'!X109</f>
        <v>23840482.3982836</v>
      </c>
      <c r="Q109" s="67"/>
      <c r="R109" s="67" t="n">
        <f aca="false">'Central SIPA income'!G104</f>
        <v>35239393.39858</v>
      </c>
      <c r="S109" s="67"/>
      <c r="T109" s="9" t="n">
        <f aca="false">'Central SIPA income'!J104</f>
        <v>134740874.917603</v>
      </c>
      <c r="U109" s="9"/>
      <c r="V109" s="67" t="n">
        <f aca="false">'Central SIPA income'!F104</f>
        <v>147622.310123267</v>
      </c>
      <c r="W109" s="67"/>
      <c r="X109" s="67" t="n">
        <f aca="false">'Central SIPA income'!M104</f>
        <v>370784.68233666</v>
      </c>
      <c r="Y109" s="9"/>
      <c r="Z109" s="9" t="n">
        <f aca="false">R109+V109-N109-L109-F109</f>
        <v>4913538.4170149</v>
      </c>
      <c r="AA109" s="9"/>
      <c r="AB109" s="9" t="n">
        <f aca="false">T109-P109-D109</f>
        <v>-31872249.8780329</v>
      </c>
      <c r="AC109" s="50"/>
      <c r="AD109" s="9"/>
      <c r="AE109" s="9"/>
      <c r="AF109" s="9"/>
      <c r="AG109" s="9" t="n">
        <f aca="false">BF109/100*$AG$53</f>
        <v>7630087231.05277</v>
      </c>
      <c r="AH109" s="39" t="n">
        <f aca="false">(AG109-AG108)/AG108</f>
        <v>0.00448863157851239</v>
      </c>
      <c r="AI109" s="39" t="n">
        <f aca="false">(AG109-AG105)/AG105</f>
        <v>0.0139946793157895</v>
      </c>
      <c r="AJ109" s="39" t="n">
        <f aca="false">AB109/AG109</f>
        <v>-0.00417718027499343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13951390</v>
      </c>
      <c r="AY109" s="39" t="n">
        <f aca="false">(AW109-AW108)/AW108</f>
        <v>-0.00143106796005321</v>
      </c>
      <c r="AZ109" s="38" t="n">
        <f aca="false">workers_and_wage_central!B97</f>
        <v>7924.29533350036</v>
      </c>
      <c r="BA109" s="39" t="n">
        <f aca="false">(AZ109-AZ108)/AZ108</f>
        <v>0.00592818317156366</v>
      </c>
      <c r="BB109" s="7"/>
      <c r="BC109" s="7"/>
      <c r="BD109" s="7"/>
      <c r="BE109" s="7"/>
      <c r="BF109" s="7" t="n">
        <f aca="false">BF108*(1+AY109)*(1+BA109)*(1-BE109)</f>
        <v>138.815539314174</v>
      </c>
      <c r="BG109" s="73" t="e">
        <f aca="false">(BB109-BB105)/BB105</f>
        <v>#DIV/0!</v>
      </c>
      <c r="BH109" s="0" t="n">
        <f aca="false">BH108+1</f>
        <v>78</v>
      </c>
      <c r="BI109" s="39" t="n">
        <f aca="false">T116/AG116</f>
        <v>0.0154475188787803</v>
      </c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143121919.499216</v>
      </c>
      <c r="E110" s="6"/>
      <c r="F110" s="8" t="n">
        <f aca="false">'Central pensions'!I110</f>
        <v>26014103.0353479</v>
      </c>
      <c r="G110" s="6" t="n">
        <f aca="false">'Central pensions'!K110</f>
        <v>5217300.1206065</v>
      </c>
      <c r="H110" s="6" t="n">
        <f aca="false">'Central pensions'!V110</f>
        <v>28704045.9111762</v>
      </c>
      <c r="I110" s="8" t="n">
        <f aca="false">'Central pensions'!M110</f>
        <v>161359.797544531</v>
      </c>
      <c r="J110" s="6" t="n">
        <f aca="false">'Central pensions'!W110</f>
        <v>887753.997252869</v>
      </c>
      <c r="K110" s="6"/>
      <c r="L110" s="8" t="n">
        <f aca="false">'Central pensions'!N110</f>
        <v>4005255.19601956</v>
      </c>
      <c r="M110" s="8"/>
      <c r="N110" s="8" t="n">
        <f aca="false">'Central pensions'!L110</f>
        <v>1190581.86861916</v>
      </c>
      <c r="O110" s="6"/>
      <c r="P110" s="6" t="n">
        <f aca="false">'Central pensions'!X110</f>
        <v>27333518.4150283</v>
      </c>
      <c r="Q110" s="8"/>
      <c r="R110" s="8" t="n">
        <f aca="false">'Central SIPA income'!G105</f>
        <v>30895911.7043151</v>
      </c>
      <c r="S110" s="8"/>
      <c r="T110" s="6" t="n">
        <f aca="false">'Central SIPA income'!J105</f>
        <v>118133196.202639</v>
      </c>
      <c r="U110" s="6"/>
      <c r="V110" s="8" t="n">
        <f aca="false">'Central SIPA income'!F105</f>
        <v>152141.007318151</v>
      </c>
      <c r="W110" s="8"/>
      <c r="X110" s="8" t="n">
        <f aca="false">'Central SIPA income'!M105</f>
        <v>382134.346913658</v>
      </c>
      <c r="Y110" s="6"/>
      <c r="Z110" s="6" t="n">
        <f aca="false">R110+V110-N110-L110-F110</f>
        <v>-161887.388353344</v>
      </c>
      <c r="AA110" s="6"/>
      <c r="AB110" s="6" t="n">
        <f aca="false">T110-P110-D110</f>
        <v>-52322241.7116049</v>
      </c>
      <c r="AC110" s="50"/>
      <c r="AD110" s="6"/>
      <c r="AE110" s="6"/>
      <c r="AF110" s="6"/>
      <c r="AG110" s="6" t="n">
        <f aca="false">BF110/100*$AG$53</f>
        <v>7657016880.99643</v>
      </c>
      <c r="AH110" s="61" t="n">
        <f aca="false">(AG110-AG109)/AG109</f>
        <v>0.00352940263042655</v>
      </c>
      <c r="AI110" s="61"/>
      <c r="AJ110" s="61" t="n">
        <f aca="false">AB110/AG110</f>
        <v>-0.00683324100296303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0.00374754945386676</v>
      </c>
      <c r="AV110" s="5"/>
      <c r="AW110" s="65" t="n">
        <f aca="false">workers_and_wage_central!C98</f>
        <v>13983877</v>
      </c>
      <c r="AX110" s="5"/>
      <c r="AY110" s="61" t="n">
        <f aca="false">(AW110-AW109)/AW109</f>
        <v>0.00232858518040138</v>
      </c>
      <c r="AZ110" s="66" t="n">
        <f aca="false">workers_and_wage_central!B98</f>
        <v>7933.78885913288</v>
      </c>
      <c r="BA110" s="61" t="n">
        <f aca="false">(AZ110-AZ109)/AZ109</f>
        <v>0.00119802774038331</v>
      </c>
      <c r="BB110" s="5"/>
      <c r="BC110" s="5"/>
      <c r="BD110" s="5"/>
      <c r="BE110" s="5"/>
      <c r="BF110" s="5" t="n">
        <f aca="false">BF109*(1+AY110)*(1+BA110)*(1-BE110)</f>
        <v>139.305475243774</v>
      </c>
      <c r="BG110" s="5"/>
      <c r="BH110" s="5" t="n">
        <f aca="false">BH109+1</f>
        <v>79</v>
      </c>
      <c r="BI110" s="61" t="n">
        <f aca="false">T117/AG117</f>
        <v>0.0176882061148523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143568035.041804</v>
      </c>
      <c r="E111" s="9"/>
      <c r="F111" s="67" t="n">
        <f aca="false">'Central pensions'!I111</f>
        <v>26095189.8159833</v>
      </c>
      <c r="G111" s="9" t="n">
        <f aca="false">'Central pensions'!K111</f>
        <v>5349382.22152076</v>
      </c>
      <c r="H111" s="9" t="n">
        <f aca="false">'Central pensions'!V111</f>
        <v>29430722.6598863</v>
      </c>
      <c r="I111" s="67" t="n">
        <f aca="false">'Central pensions'!M111</f>
        <v>165444.810974868</v>
      </c>
      <c r="J111" s="9" t="n">
        <f aca="false">'Central pensions'!W111</f>
        <v>910228.535872769</v>
      </c>
      <c r="K111" s="9"/>
      <c r="L111" s="67" t="n">
        <f aca="false">'Central pensions'!N111</f>
        <v>3298703.29082742</v>
      </c>
      <c r="M111" s="67"/>
      <c r="N111" s="67" t="n">
        <f aca="false">'Central pensions'!L111</f>
        <v>1195489.89884348</v>
      </c>
      <c r="O111" s="9"/>
      <c r="P111" s="9" t="n">
        <f aca="false">'Central pensions'!X111</f>
        <v>23694219.754371</v>
      </c>
      <c r="Q111" s="67"/>
      <c r="R111" s="67" t="n">
        <f aca="false">'Central SIPA income'!G106</f>
        <v>35549186.3630463</v>
      </c>
      <c r="S111" s="67"/>
      <c r="T111" s="9" t="n">
        <f aca="false">'Central SIPA income'!J106</f>
        <v>135925395.167523</v>
      </c>
      <c r="U111" s="9"/>
      <c r="V111" s="67" t="n">
        <f aca="false">'Central SIPA income'!F106</f>
        <v>148375.307423131</v>
      </c>
      <c r="W111" s="67"/>
      <c r="X111" s="67" t="n">
        <f aca="false">'Central SIPA income'!M106</f>
        <v>372675.994458772</v>
      </c>
      <c r="Y111" s="9"/>
      <c r="Z111" s="9" t="n">
        <f aca="false">R111+V111-N111-L111-F111</f>
        <v>5108178.66481527</v>
      </c>
      <c r="AA111" s="9"/>
      <c r="AB111" s="9" t="n">
        <f aca="false">T111-P111-D111</f>
        <v>-31336859.6286514</v>
      </c>
      <c r="AC111" s="50"/>
      <c r="AD111" s="9"/>
      <c r="AE111" s="9"/>
      <c r="AF111" s="9"/>
      <c r="AG111" s="9" t="n">
        <f aca="false">BF111/100*$AG$53</f>
        <v>7692318317.33673</v>
      </c>
      <c r="AH111" s="39" t="n">
        <f aca="false">(AG111-AG110)/AG110</f>
        <v>0.00461033805840311</v>
      </c>
      <c r="AI111" s="39"/>
      <c r="AJ111" s="39" t="n">
        <f aca="false">AB111/AG111</f>
        <v>-0.00407378612479222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14036893</v>
      </c>
      <c r="AX111" s="7"/>
      <c r="AY111" s="39" t="n">
        <f aca="false">(AW111-AW110)/AW110</f>
        <v>0.00379122327806516</v>
      </c>
      <c r="AZ111" s="38" t="n">
        <f aca="false">workers_and_wage_central!B99</f>
        <v>7940.26299794571</v>
      </c>
      <c r="BA111" s="39" t="n">
        <f aca="false">(AZ111-AZ110)/AZ110</f>
        <v>0.000816021062291249</v>
      </c>
      <c r="BB111" s="7"/>
      <c r="BC111" s="7"/>
      <c r="BD111" s="7"/>
      <c r="BE111" s="7"/>
      <c r="BF111" s="7" t="n">
        <f aca="false">BF110*(1+AY111)*(1+BA111)*(1-BE111)</f>
        <v>139.947720578034</v>
      </c>
      <c r="BG111" s="7"/>
      <c r="BH111" s="7" t="n">
        <f aca="false">BH110+1</f>
        <v>80</v>
      </c>
      <c r="BI111" s="39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143876450.350541</v>
      </c>
      <c r="E112" s="9"/>
      <c r="F112" s="67" t="n">
        <f aca="false">'Central pensions'!I112</f>
        <v>26151247.9491277</v>
      </c>
      <c r="G112" s="9" t="n">
        <f aca="false">'Central pensions'!K112</f>
        <v>5385115.04991411</v>
      </c>
      <c r="H112" s="9" t="n">
        <f aca="false">'Central pensions'!V112</f>
        <v>29627314.1388177</v>
      </c>
      <c r="I112" s="67" t="n">
        <f aca="false">'Central pensions'!M112</f>
        <v>166549.949997343</v>
      </c>
      <c r="J112" s="9" t="n">
        <f aca="false">'Central pensions'!W112</f>
        <v>916308.6847057</v>
      </c>
      <c r="K112" s="9"/>
      <c r="L112" s="67" t="n">
        <f aca="false">'Central pensions'!N112</f>
        <v>3377724.0179575</v>
      </c>
      <c r="M112" s="67"/>
      <c r="N112" s="67" t="n">
        <f aca="false">'Central pensions'!L112</f>
        <v>1200127.7581993</v>
      </c>
      <c r="O112" s="9"/>
      <c r="P112" s="9" t="n">
        <f aca="false">'Central pensions'!X112</f>
        <v>24129774.8168837</v>
      </c>
      <c r="Q112" s="67"/>
      <c r="R112" s="67" t="n">
        <f aca="false">'Central SIPA income'!G107</f>
        <v>31194353.615298</v>
      </c>
      <c r="S112" s="67"/>
      <c r="T112" s="9" t="n">
        <f aca="false">'Central SIPA income'!J107</f>
        <v>119274314.71575</v>
      </c>
      <c r="U112" s="9"/>
      <c r="V112" s="67" t="n">
        <f aca="false">'Central SIPA income'!F107</f>
        <v>152770.943937854</v>
      </c>
      <c r="W112" s="67"/>
      <c r="X112" s="67" t="n">
        <f aca="false">'Central SIPA income'!M107</f>
        <v>383716.566086585</v>
      </c>
      <c r="Y112" s="9"/>
      <c r="Z112" s="9" t="n">
        <f aca="false">R112+V112-N112-L112-F112</f>
        <v>618024.833951391</v>
      </c>
      <c r="AA112" s="9"/>
      <c r="AB112" s="9" t="n">
        <f aca="false">T112-P112-D112</f>
        <v>-48731910.4516744</v>
      </c>
      <c r="AC112" s="50"/>
      <c r="AD112" s="9"/>
      <c r="AE112" s="9"/>
      <c r="AF112" s="9"/>
      <c r="AG112" s="9" t="n">
        <f aca="false">BF112/100*$AG$53</f>
        <v>7723847282.55855</v>
      </c>
      <c r="AH112" s="39" t="n">
        <f aca="false">(AG112-AG111)/AG111</f>
        <v>0.00409875981740998</v>
      </c>
      <c r="AI112" s="39"/>
      <c r="AJ112" s="39" t="n">
        <f aca="false">AB112/AG112</f>
        <v>-0.00630927938745208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14031190</v>
      </c>
      <c r="AY112" s="39" t="n">
        <f aca="false">(AW112-AW111)/AW111</f>
        <v>-0.000406286490892251</v>
      </c>
      <c r="AZ112" s="38" t="n">
        <f aca="false">workers_and_wage_central!B100</f>
        <v>7976.04878973532</v>
      </c>
      <c r="BA112" s="39" t="n">
        <f aca="false">(AZ112-AZ111)/AZ111</f>
        <v>0.00450687739170251</v>
      </c>
      <c r="BB112" s="7"/>
      <c r="BC112" s="7"/>
      <c r="BD112" s="7"/>
      <c r="BE112" s="7"/>
      <c r="BF112" s="7" t="n">
        <f aca="false">BF111*(1+AY112)*(1+BA112)*(1-BE112)</f>
        <v>140.521332671677</v>
      </c>
      <c r="BG112" s="7"/>
      <c r="BH112" s="0" t="n">
        <f aca="false">BH111+1</f>
        <v>81</v>
      </c>
      <c r="BI112" s="39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143576552.396791</v>
      </c>
      <c r="E113" s="9"/>
      <c r="F113" s="67" t="n">
        <f aca="false">'Central pensions'!I113</f>
        <v>26096737.9460741</v>
      </c>
      <c r="G113" s="9" t="n">
        <f aca="false">'Central pensions'!K113</f>
        <v>5522131.21184652</v>
      </c>
      <c r="H113" s="9" t="n">
        <f aca="false">'Central pensions'!V113</f>
        <v>30381136.6354664</v>
      </c>
      <c r="I113" s="67" t="n">
        <f aca="false">'Central pensions'!M113</f>
        <v>170787.563252985</v>
      </c>
      <c r="J113" s="9" t="n">
        <f aca="false">'Central pensions'!W113</f>
        <v>939622.7825402</v>
      </c>
      <c r="K113" s="9"/>
      <c r="L113" s="67" t="n">
        <f aca="false">'Central pensions'!N113</f>
        <v>3324250.15423071</v>
      </c>
      <c r="M113" s="67"/>
      <c r="N113" s="67" t="n">
        <f aca="false">'Central pensions'!L113</f>
        <v>1199057.14862643</v>
      </c>
      <c r="O113" s="9"/>
      <c r="P113" s="9" t="n">
        <f aca="false">'Central pensions'!X113</f>
        <v>23846408.5058123</v>
      </c>
      <c r="Q113" s="67"/>
      <c r="R113" s="67" t="n">
        <f aca="false">'Central SIPA income'!G108</f>
        <v>35844446.1401266</v>
      </c>
      <c r="S113" s="67"/>
      <c r="T113" s="9" t="n">
        <f aca="false">'Central SIPA income'!J108</f>
        <v>137054346.515856</v>
      </c>
      <c r="U113" s="9"/>
      <c r="V113" s="67" t="n">
        <f aca="false">'Central SIPA income'!F108</f>
        <v>146634.535890608</v>
      </c>
      <c r="W113" s="67"/>
      <c r="X113" s="67" t="n">
        <f aca="false">'Central SIPA income'!M108</f>
        <v>368303.678247434</v>
      </c>
      <c r="Y113" s="9"/>
      <c r="Z113" s="9" t="n">
        <f aca="false">R113+V113-N113-L113-F113</f>
        <v>5371035.42708593</v>
      </c>
      <c r="AA113" s="9"/>
      <c r="AB113" s="9" t="n">
        <f aca="false">T113-P113-D113</f>
        <v>-30368614.3867471</v>
      </c>
      <c r="AC113" s="50"/>
      <c r="AD113" s="9"/>
      <c r="AE113" s="9"/>
      <c r="AF113" s="9"/>
      <c r="AG113" s="9" t="n">
        <f aca="false">BF113/100*$AG$53</f>
        <v>7745100972.34285</v>
      </c>
      <c r="AH113" s="39" t="n">
        <f aca="false">(AG113-AG112)/AG112</f>
        <v>0.00275169730922741</v>
      </c>
      <c r="AI113" s="39" t="n">
        <f aca="false">(AG113-AG109)/AG109</f>
        <v>0.0150737125025256</v>
      </c>
      <c r="AJ113" s="39" t="n">
        <f aca="false">AB113/AG113</f>
        <v>-0.00392100948653749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14045120</v>
      </c>
      <c r="AY113" s="39" t="n">
        <f aca="false">(AW113-AW112)/AW112</f>
        <v>0.000992788209695685</v>
      </c>
      <c r="AZ113" s="38" t="n">
        <f aca="false">workers_and_wage_central!B101</f>
        <v>7990.06402037416</v>
      </c>
      <c r="BA113" s="39" t="n">
        <f aca="false">(AZ113-AZ112)/AZ112</f>
        <v>0.00175716460722728</v>
      </c>
      <c r="BB113" s="7"/>
      <c r="BC113" s="7"/>
      <c r="BD113" s="7"/>
      <c r="BE113" s="7"/>
      <c r="BF113" s="7" t="n">
        <f aca="false">BF112*(1+AY113)*(1+BA113)*(1-BE113)</f>
        <v>140.908004844679</v>
      </c>
      <c r="BG113" s="73" t="e">
        <f aca="false">(BB113-BB109)/BB109</f>
        <v>#DIV/0!</v>
      </c>
      <c r="BH113" s="0" t="n">
        <f aca="false">BH112+1</f>
        <v>82</v>
      </c>
      <c r="BI113" s="39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143763745.112302</v>
      </c>
      <c r="E114" s="6"/>
      <c r="F114" s="8" t="n">
        <f aca="false">'Central pensions'!I114</f>
        <v>26130762.4379605</v>
      </c>
      <c r="G114" s="6" t="n">
        <f aca="false">'Central pensions'!K114</f>
        <v>5619242.98036877</v>
      </c>
      <c r="H114" s="6" t="n">
        <f aca="false">'Central pensions'!V114</f>
        <v>30915416.9332719</v>
      </c>
      <c r="I114" s="8" t="n">
        <f aca="false">'Central pensions'!M114</f>
        <v>173791.020011405</v>
      </c>
      <c r="J114" s="6" t="n">
        <f aca="false">'Central pensions'!W114</f>
        <v>956146.915462018</v>
      </c>
      <c r="K114" s="6"/>
      <c r="L114" s="8" t="n">
        <f aca="false">'Central pensions'!N114</f>
        <v>4055872.01759855</v>
      </c>
      <c r="M114" s="8"/>
      <c r="N114" s="8" t="n">
        <f aca="false">'Central pensions'!L114</f>
        <v>1201528.69938652</v>
      </c>
      <c r="O114" s="6"/>
      <c r="P114" s="6" t="n">
        <f aca="false">'Central pensions'!X114</f>
        <v>27656395.5758687</v>
      </c>
      <c r="Q114" s="8"/>
      <c r="R114" s="8" t="n">
        <f aca="false">'Central SIPA income'!G109</f>
        <v>31399893.6797033</v>
      </c>
      <c r="S114" s="8"/>
      <c r="T114" s="6" t="n">
        <f aca="false">'Central SIPA income'!J109</f>
        <v>120060214.966511</v>
      </c>
      <c r="U114" s="6"/>
      <c r="V114" s="8" t="n">
        <f aca="false">'Central SIPA income'!F109</f>
        <v>147661.388644817</v>
      </c>
      <c r="W114" s="8"/>
      <c r="X114" s="8" t="n">
        <f aca="false">'Central SIPA income'!M109</f>
        <v>370882.836316143</v>
      </c>
      <c r="Y114" s="6"/>
      <c r="Z114" s="6" t="n">
        <f aca="false">R114+V114-N114-L114-F114</f>
        <v>159391.913402606</v>
      </c>
      <c r="AA114" s="6"/>
      <c r="AB114" s="6" t="n">
        <f aca="false">T114-P114-D114</f>
        <v>-51359925.7216599</v>
      </c>
      <c r="AC114" s="50"/>
      <c r="AD114" s="6"/>
      <c r="AE114" s="6"/>
      <c r="AF114" s="6"/>
      <c r="AG114" s="6" t="n">
        <f aca="false">BF114/100*$AG$53</f>
        <v>7768513412.83072</v>
      </c>
      <c r="AH114" s="61" t="n">
        <f aca="false">(AG114-AG113)/AG113</f>
        <v>0.00302287091820677</v>
      </c>
      <c r="AI114" s="61"/>
      <c r="AJ114" s="61" t="n">
        <f aca="false">AB114/AG114</f>
        <v>-0.00661129394934586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0.0034397910622413</v>
      </c>
      <c r="AV114" s="5"/>
      <c r="AW114" s="65" t="n">
        <f aca="false">workers_and_wage_central!C102</f>
        <v>14051910</v>
      </c>
      <c r="AX114" s="5"/>
      <c r="AY114" s="61" t="n">
        <f aca="false">(AW114-AW113)/AW113</f>
        <v>0.000483441935704359</v>
      </c>
      <c r="AZ114" s="66" t="n">
        <f aca="false">workers_and_wage_central!B102</f>
        <v>8010.34441612577</v>
      </c>
      <c r="BA114" s="61" t="n">
        <f aca="false">(AZ114-AZ113)/AZ113</f>
        <v>0.00253820190925831</v>
      </c>
      <c r="BB114" s="5"/>
      <c r="BC114" s="5"/>
      <c r="BD114" s="5"/>
      <c r="BE114" s="5"/>
      <c r="BF114" s="5" t="n">
        <f aca="false">BF113*(1+AY114)*(1+BA114)*(1-BE114)</f>
        <v>141.333951554667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144150042.531814</v>
      </c>
      <c r="E115" s="9"/>
      <c r="F115" s="67" t="n">
        <f aca="false">'Central pensions'!I115</f>
        <v>26200976.5666463</v>
      </c>
      <c r="G115" s="9" t="n">
        <f aca="false">'Central pensions'!K115</f>
        <v>5663599.73972478</v>
      </c>
      <c r="H115" s="9" t="n">
        <f aca="false">'Central pensions'!V115</f>
        <v>31159454.7358888</v>
      </c>
      <c r="I115" s="67" t="n">
        <f aca="false">'Central pensions'!M115</f>
        <v>175162.87854819</v>
      </c>
      <c r="J115" s="9" t="n">
        <f aca="false">'Central pensions'!W115</f>
        <v>963694.4763677</v>
      </c>
      <c r="K115" s="9"/>
      <c r="L115" s="67" t="n">
        <f aca="false">'Central pensions'!N115</f>
        <v>3314766.01020286</v>
      </c>
      <c r="M115" s="67"/>
      <c r="N115" s="67" t="n">
        <f aca="false">'Central pensions'!L115</f>
        <v>1204866.33280338</v>
      </c>
      <c r="O115" s="9"/>
      <c r="P115" s="9" t="n">
        <f aca="false">'Central pensions'!X115</f>
        <v>23829155.6547211</v>
      </c>
      <c r="Q115" s="67"/>
      <c r="R115" s="67" t="n">
        <f aca="false">'Central SIPA income'!G110</f>
        <v>36147030.1079236</v>
      </c>
      <c r="S115" s="67"/>
      <c r="T115" s="9" t="n">
        <f aca="false">'Central SIPA income'!J110</f>
        <v>138211302.542195</v>
      </c>
      <c r="U115" s="9"/>
      <c r="V115" s="67" t="n">
        <f aca="false">'Central SIPA income'!F110</f>
        <v>155446.698164294</v>
      </c>
      <c r="W115" s="67"/>
      <c r="X115" s="67" t="n">
        <f aca="false">'Central SIPA income'!M110</f>
        <v>390437.289262052</v>
      </c>
      <c r="Y115" s="9"/>
      <c r="Z115" s="9" t="n">
        <f aca="false">R115+V115-N115-L115-F115</f>
        <v>5581867.89643529</v>
      </c>
      <c r="AA115" s="9"/>
      <c r="AB115" s="9" t="n">
        <f aca="false">T115-P115-D115</f>
        <v>-29767895.6443404</v>
      </c>
      <c r="AC115" s="50"/>
      <c r="AD115" s="9"/>
      <c r="AE115" s="9"/>
      <c r="AF115" s="9"/>
      <c r="AG115" s="9" t="n">
        <f aca="false">BF115/100*$AG$53</f>
        <v>7834780560.42027</v>
      </c>
      <c r="AH115" s="39" t="n">
        <f aca="false">(AG115-AG114)/AG114</f>
        <v>0.00853022245930607</v>
      </c>
      <c r="AI115" s="39"/>
      <c r="AJ115" s="39" t="n">
        <f aca="false">AB115/AG115</f>
        <v>-0.00379945493237191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14124072</v>
      </c>
      <c r="AX115" s="7"/>
      <c r="AY115" s="39" t="n">
        <f aca="false">(AW115-AW114)/AW114</f>
        <v>0.00513538728898776</v>
      </c>
      <c r="AZ115" s="38" t="n">
        <f aca="false">workers_and_wage_central!B103</f>
        <v>8037.39927788283</v>
      </c>
      <c r="BA115" s="39" t="n">
        <f aca="false">(AZ115-AZ114)/AZ114</f>
        <v>0.00337749044879907</v>
      </c>
      <c r="BB115" s="7"/>
      <c r="BC115" s="7"/>
      <c r="BD115" s="7"/>
      <c r="BE115" s="7"/>
      <c r="BF115" s="7" t="n">
        <f aca="false">BF114*(1+AY115)*(1+BA115)*(1-BE115)</f>
        <v>142.539561602481</v>
      </c>
      <c r="BG115" s="7"/>
      <c r="BH115" s="7" t="n">
        <f aca="false">BH114+1</f>
        <v>84</v>
      </c>
      <c r="BI115" s="39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144791228.945284</v>
      </c>
      <c r="E116" s="9"/>
      <c r="F116" s="67" t="n">
        <f aca="false">'Central pensions'!I116</f>
        <v>26317519.7871622</v>
      </c>
      <c r="G116" s="9" t="n">
        <f aca="false">'Central pensions'!K116</f>
        <v>5726002.00833567</v>
      </c>
      <c r="H116" s="9" t="n">
        <f aca="false">'Central pensions'!V116</f>
        <v>31502773.6061401</v>
      </c>
      <c r="I116" s="67" t="n">
        <f aca="false">'Central pensions'!M116</f>
        <v>177092.845618629</v>
      </c>
      <c r="J116" s="9" t="n">
        <f aca="false">'Central pensions'!W116</f>
        <v>974312.58575691</v>
      </c>
      <c r="K116" s="9"/>
      <c r="L116" s="67" t="n">
        <f aca="false">'Central pensions'!N116</f>
        <v>3234557.25064371</v>
      </c>
      <c r="M116" s="67"/>
      <c r="N116" s="67" t="n">
        <f aca="false">'Central pensions'!L116</f>
        <v>1210169.00000734</v>
      </c>
      <c r="O116" s="9"/>
      <c r="P116" s="9" t="n">
        <f aca="false">'Central pensions'!X116</f>
        <v>23442125.7304888</v>
      </c>
      <c r="Q116" s="67"/>
      <c r="R116" s="67" t="n">
        <f aca="false">'Central SIPA income'!G111</f>
        <v>31564907.7997609</v>
      </c>
      <c r="S116" s="67"/>
      <c r="T116" s="9" t="n">
        <f aca="false">'Central SIPA income'!J111</f>
        <v>120691160.756605</v>
      </c>
      <c r="U116" s="9"/>
      <c r="V116" s="67" t="n">
        <f aca="false">'Central SIPA income'!F111</f>
        <v>150187.035272124</v>
      </c>
      <c r="W116" s="67"/>
      <c r="X116" s="67" t="n">
        <f aca="false">'Central SIPA income'!M111</f>
        <v>377226.53247981</v>
      </c>
      <c r="Y116" s="9"/>
      <c r="Z116" s="9" t="n">
        <f aca="false">R116+V116-N116-L116-F116</f>
        <v>952848.797219735</v>
      </c>
      <c r="AA116" s="9"/>
      <c r="AB116" s="9" t="n">
        <f aca="false">T116-P116-D116</f>
        <v>-47542193.9191673</v>
      </c>
      <c r="AC116" s="50"/>
      <c r="AD116" s="9"/>
      <c r="AE116" s="9"/>
      <c r="AF116" s="9"/>
      <c r="AG116" s="9" t="n">
        <f aca="false">BF116/100*$AG$53</f>
        <v>7812980304.71378</v>
      </c>
      <c r="AH116" s="39" t="n">
        <f aca="false">(AG116-AG115)/AG115</f>
        <v>-0.00278249729374961</v>
      </c>
      <c r="AI116" s="39"/>
      <c r="AJ116" s="39" t="n">
        <f aca="false">AB116/AG116</f>
        <v>-0.00608502672027521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14060207</v>
      </c>
      <c r="AY116" s="39" t="n">
        <f aca="false">(AW116-AW115)/AW115</f>
        <v>-0.00452171300174624</v>
      </c>
      <c r="AZ116" s="38" t="n">
        <f aca="false">workers_and_wage_central!B104</f>
        <v>8051.44154405589</v>
      </c>
      <c r="BA116" s="39" t="n">
        <f aca="false">(AZ116-AZ115)/AZ115</f>
        <v>0.00174711566360824</v>
      </c>
      <c r="BB116" s="7"/>
      <c r="BC116" s="7"/>
      <c r="BD116" s="7"/>
      <c r="BE116" s="7"/>
      <c r="BF116" s="7" t="n">
        <f aca="false">BF115*(1+AY116)*(1+BA116)*(1-BE116)</f>
        <v>142.14294565807</v>
      </c>
      <c r="BG116" s="7"/>
      <c r="BH116" s="0" t="n">
        <f aca="false">BH115+1</f>
        <v>85</v>
      </c>
      <c r="BI116" s="39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145554696.565132</v>
      </c>
      <c r="E117" s="9"/>
      <c r="F117" s="67" t="n">
        <f aca="false">'Central pensions'!I117</f>
        <v>26456289.0644076</v>
      </c>
      <c r="G117" s="9" t="n">
        <f aca="false">'Central pensions'!K117</f>
        <v>5807331.27003569</v>
      </c>
      <c r="H117" s="9" t="n">
        <f aca="false">'Central pensions'!V117</f>
        <v>31950223.208002</v>
      </c>
      <c r="I117" s="67" t="n">
        <f aca="false">'Central pensions'!M117</f>
        <v>179608.183609352</v>
      </c>
      <c r="J117" s="9" t="n">
        <f aca="false">'Central pensions'!W117</f>
        <v>988151.233237177</v>
      </c>
      <c r="K117" s="9"/>
      <c r="L117" s="67" t="n">
        <f aca="false">'Central pensions'!N117</f>
        <v>3244210.06833165</v>
      </c>
      <c r="M117" s="67"/>
      <c r="N117" s="67" t="n">
        <f aca="false">'Central pensions'!L117</f>
        <v>1216710.28798571</v>
      </c>
      <c r="O117" s="9"/>
      <c r="P117" s="9" t="n">
        <f aca="false">'Central pensions'!X117</f>
        <v>23528202.4838241</v>
      </c>
      <c r="Q117" s="67"/>
      <c r="R117" s="67" t="n">
        <f aca="false">'Central SIPA income'!G112</f>
        <v>36323752.0432909</v>
      </c>
      <c r="S117" s="67"/>
      <c r="T117" s="9" t="n">
        <f aca="false">'Central SIPA income'!J112</f>
        <v>138887014.178863</v>
      </c>
      <c r="U117" s="9"/>
      <c r="V117" s="67" t="n">
        <f aca="false">'Central SIPA income'!F112</f>
        <v>155541.261927434</v>
      </c>
      <c r="W117" s="67"/>
      <c r="X117" s="67" t="n">
        <f aca="false">'Central SIPA income'!M112</f>
        <v>390674.806171571</v>
      </c>
      <c r="Y117" s="9"/>
      <c r="Z117" s="9" t="n">
        <f aca="false">R117+V117-N117-L117-F117</f>
        <v>5562083.88449329</v>
      </c>
      <c r="AA117" s="9"/>
      <c r="AB117" s="9" t="n">
        <f aca="false">T117-P117-D117</f>
        <v>-30195884.8700934</v>
      </c>
      <c r="AC117" s="50"/>
      <c r="AD117" s="9"/>
      <c r="AE117" s="9"/>
      <c r="AF117" s="9"/>
      <c r="AG117" s="9" t="n">
        <f aca="false">BF117/100*$AG$53</f>
        <v>7851955889.53723</v>
      </c>
      <c r="AH117" s="39" t="n">
        <f aca="false">(AG117-AG116)/AG116</f>
        <v>0.00498856816520199</v>
      </c>
      <c r="AI117" s="39" t="n">
        <f aca="false">(AG117-AG113)/AG113</f>
        <v>0.0137964524382501</v>
      </c>
      <c r="AJ117" s="39" t="n">
        <f aca="false">AB117/AG117</f>
        <v>-0.00384565136316285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14086604</v>
      </c>
      <c r="AY117" s="39" t="n">
        <f aca="false">(AW117-AW116)/AW116</f>
        <v>0.00187742612893253</v>
      </c>
      <c r="AZ117" s="38" t="n">
        <f aca="false">workers_and_wage_central!B105</f>
        <v>8076.44378244055</v>
      </c>
      <c r="BA117" s="39" t="n">
        <f aca="false">(AZ117-AZ116)/AZ116</f>
        <v>0.00310531204230288</v>
      </c>
      <c r="BB117" s="7"/>
      <c r="BC117" s="7"/>
      <c r="BD117" s="7"/>
      <c r="BE117" s="7"/>
      <c r="BF117" s="7" t="n">
        <f aca="false">BF116*(1+AY117)*(1+BA117)*(1-BE117)</f>
        <v>142.852035431687</v>
      </c>
      <c r="BG117" s="73" t="e">
        <f aca="false">(BB117-BB113)/BB113</f>
        <v>#DIV/0!</v>
      </c>
      <c r="BH117" s="0" t="n">
        <f aca="false">BH116+1</f>
        <v>86</v>
      </c>
      <c r="BI117" s="39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1" t="n">
        <f aca="false">AVERAGE(AI29:AI117)</f>
        <v>0.0214165900331127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1"/>
    </row>
    <row r="121" customFormat="false" ht="12.8" hidden="false" customHeight="false" outlineLevel="0" collapsed="false">
      <c r="AK121" s="73"/>
      <c r="BF121" s="31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104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5134460463.63523</v>
      </c>
      <c r="AH130" s="31"/>
      <c r="AI130" s="31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31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4972208293.2784</v>
      </c>
      <c r="AH135" s="31"/>
      <c r="AI135" s="31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5679661013.81294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5261704462.58878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5287041758.04225</v>
      </c>
      <c r="AJ138" s="31" t="n">
        <f aca="false">(AG138-AG134)/AG134</f>
        <v>0.045326848264047</v>
      </c>
      <c r="AK138" s="31" t="n">
        <f aca="false">AVERAGE(AJ138:AJ230)</f>
        <v>0.0189504687794123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5160359434.5937</v>
      </c>
      <c r="AH139" s="31"/>
      <c r="AI139" s="31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5453601637.88744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5081850101.88732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4960933964.98063</v>
      </c>
      <c r="AJ142" s="31" t="n">
        <f aca="false">(AG142-AG138)/AG138</f>
        <v>-0.0616805782866314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4855658150.41326</v>
      </c>
      <c r="AH143" s="31"/>
      <c r="AI143" s="31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5473914129.94675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4989339116.60385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4906517833.56213</v>
      </c>
      <c r="AJ146" s="31" t="n">
        <f aca="false">(AG146-AG142)/AG142</f>
        <v>-0.0109689287949877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4592447932.43736</v>
      </c>
      <c r="AH147" s="31"/>
      <c r="AI147" s="31"/>
      <c r="AK147" s="0" t="n">
        <f aca="false">100*AK144*AL144*AU144*AV144</f>
        <v>100.596883177987</v>
      </c>
      <c r="AL147" s="31" t="n">
        <f aca="false">(AK147-100)/100</f>
        <v>0.00596883177987451</v>
      </c>
      <c r="AM147" s="31"/>
      <c r="AN147" s="31"/>
      <c r="AO147" s="31"/>
      <c r="AP147" s="31"/>
      <c r="AQ147" s="31"/>
      <c r="AR147" s="31"/>
      <c r="AS147" s="31"/>
      <c r="AT147" s="31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4305412222.71334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4254757137.80492</v>
      </c>
      <c r="AH149" s="31" t="n">
        <f aca="false">AVERAGE(AJ138:AJ158)</f>
        <v>0.0044167486363354</v>
      </c>
      <c r="AI149" s="31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4570606424.8835</v>
      </c>
      <c r="AJ150" s="31" t="n">
        <f aca="false">(AG150-AG146)/AG146</f>
        <v>-0.0684622822281176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4549709618.02388</v>
      </c>
      <c r="AH151" s="31"/>
      <c r="AI151" s="31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5260625875.71462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4910610290.71305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4924337786.28798</v>
      </c>
      <c r="AJ154" s="31" t="n">
        <f aca="false">(AG154-AG150)/AG150</f>
        <v>0.0773926539547735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4810204931.47405</v>
      </c>
      <c r="AH155" s="31"/>
      <c r="AI155" s="31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5551103673.21321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5144754762.74662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5145404993.80068</v>
      </c>
      <c r="AJ158" s="31" t="n">
        <f aca="false">(AG158-AG154)/AG154</f>
        <v>0.0448927789089285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5024226156.91977</v>
      </c>
      <c r="AH159" s="31"/>
      <c r="AI159" s="31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5777224878.94163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5342126859.21334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5330019463.69023</v>
      </c>
      <c r="AJ162" s="31" t="n">
        <f aca="false">(AG162-AG158)/AG158</f>
        <v>0.0358794827835657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5199198453.89296</v>
      </c>
      <c r="AH163" s="31"/>
      <c r="AI163" s="31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5949468934.79935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5511795093.09097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5496565635.77078</v>
      </c>
      <c r="AJ166" s="31" t="n">
        <f aca="false">(AG166-AG162)/AG162</f>
        <v>0.0312468224956986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5544544733.56547</v>
      </c>
      <c r="AH167" s="31"/>
      <c r="AI167" s="31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5644423056.44266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5700468892.60206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5751515496.71936</v>
      </c>
      <c r="AJ170" s="31" t="n">
        <f aca="false">(AG170-AG166)/AG166</f>
        <v>0.0463834834045116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5774174117.49133</v>
      </c>
      <c r="AH171" s="31"/>
      <c r="AI171" s="31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5824213746.21437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5838001778.37614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5873270000.7702</v>
      </c>
      <c r="AJ174" s="31" t="n">
        <f aca="false">(AG174-AG170)/AG170</f>
        <v>0.0211691169258406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5900431910.10854</v>
      </c>
      <c r="AH175" s="31"/>
      <c r="AI175" s="31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5975725626.78539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6016945131.86091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6057756297.26523</v>
      </c>
      <c r="AJ178" s="31" t="n">
        <f aca="false">(AG178-AG174)/AG174</f>
        <v>0.0314111723913323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6128284136.7341</v>
      </c>
      <c r="AH179" s="31"/>
      <c r="AI179" s="31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6183211099.35397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6215165017.92738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6234647043.89485</v>
      </c>
      <c r="AJ182" s="31" t="n">
        <f aca="false">(AG182-AG178)/AG178</f>
        <v>0.0292007036845431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6268023489.08408</v>
      </c>
      <c r="AH183" s="31"/>
      <c r="AI183" s="31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6283103462.26969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6360183851.5134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6386392477.96896</v>
      </c>
      <c r="AJ186" s="31" t="n">
        <f aca="false">(AG186-AG182)/AG182</f>
        <v>0.0243390576893535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6407107311.83458</v>
      </c>
      <c r="AH187" s="31"/>
      <c r="AI187" s="31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6444621698.38539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6462125129.52975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6500768022.01115</v>
      </c>
      <c r="AJ190" s="31" t="n">
        <f aca="false">(AG190-AG186)/AG186</f>
        <v>0.0179092569767287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6546370037.23637</v>
      </c>
      <c r="AH191" s="31"/>
      <c r="AI191" s="31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6599780000.59142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6625333036.708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6662452918.32141</v>
      </c>
      <c r="AJ194" s="31" t="n">
        <f aca="false">(AG194-AG190)/AG190</f>
        <v>0.0248716606657561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6689125774.27414</v>
      </c>
      <c r="AH195" s="31"/>
      <c r="AI195" s="31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6748653812.18083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6759139538.06959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6780009527.00245</v>
      </c>
      <c r="AJ198" s="31" t="n">
        <f aca="false">(AG198-AG194)/AG194</f>
        <v>0.017644643815458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6817318966.10843</v>
      </c>
      <c r="AH199" s="31"/>
      <c r="AI199" s="31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6853972553.16803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6919259275.17201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6961796360.10489</v>
      </c>
      <c r="AJ202" s="31" t="n">
        <f aca="false">(AG202-AG198)/AG198</f>
        <v>0.0268121795962739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6982386933.26897</v>
      </c>
      <c r="AH203" s="31"/>
      <c r="AI203" s="31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7023663310.04421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7049393003.25982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7073157771.55495</v>
      </c>
      <c r="AJ206" s="31" t="n">
        <f aca="false">(AG206-AG202)/AG202</f>
        <v>0.0159960742443171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7095600349.08918</v>
      </c>
      <c r="AH207" s="31"/>
      <c r="AI207" s="31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7130698971.06673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7191391792.40103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7202782843.85364</v>
      </c>
      <c r="AJ210" s="31" t="n">
        <f aca="false">(AG210-AG206)/AG206</f>
        <v>0.018326336904287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7216522332.985</v>
      </c>
      <c r="AH211" s="31"/>
      <c r="AI211" s="31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7266078870.67868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7314450823.80886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7316060383.86391</v>
      </c>
      <c r="AJ214" s="31" t="n">
        <f aca="false">(AG214-AG210)/AG210</f>
        <v>0.015726913120383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7347744206.8398</v>
      </c>
      <c r="AH215" s="31"/>
      <c r="AI215" s="31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7406128864.21042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7474636592.09639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7524780343.22755</v>
      </c>
      <c r="AJ218" s="31" t="n">
        <f aca="false">(AG218-AG214)/AG214</f>
        <v>0.0285290099332676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7546783995.63648</v>
      </c>
      <c r="AH219" s="31"/>
      <c r="AI219" s="31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7569925392.14079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7595991623.18284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7630087231.05277</v>
      </c>
      <c r="AJ222" s="31" t="n">
        <f aca="false">(AG222-AG218)/AG218</f>
        <v>0.0139946793157895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7657016880.99643</v>
      </c>
      <c r="AH223" s="31"/>
      <c r="AI223" s="31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7692318317.33673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7723847282.55855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7745100972.34285</v>
      </c>
      <c r="AJ226" s="31" t="n">
        <f aca="false">(AG226-AG222)/AG222</f>
        <v>0.0150737125025256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7768513412.83072</v>
      </c>
      <c r="AH227" s="31"/>
      <c r="AI227" s="31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7834780560.42027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7812980304.71378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7851955889.53723</v>
      </c>
      <c r="AJ230" s="31" t="n">
        <f aca="false">(AG230-AG226)/AG226</f>
        <v>0.0137964524382501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248</v>
      </c>
      <c r="C1" s="0" t="s">
        <v>249</v>
      </c>
      <c r="D1" s="0" t="s">
        <v>250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2068570.14083972</v>
      </c>
      <c r="C22" s="0" t="n">
        <v>732047.847746667</v>
      </c>
      <c r="D22" s="0" t="n">
        <v>1336732.42533305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248</v>
      </c>
      <c r="C1" s="0" t="s">
        <v>249</v>
      </c>
      <c r="D1" s="0" t="s">
        <v>250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2068570.14083972</v>
      </c>
      <c r="C22" s="0" t="n">
        <v>732047.847746667</v>
      </c>
      <c r="D22" s="0" t="n">
        <v>1336732.42533305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F3" colorId="64" zoomScale="100" zoomScaleNormal="100" zoomScalePageLayoutView="100" workbookViewId="0">
      <selection pane="topLeft" activeCell="L13" activeCellId="0" sqref="L13"/>
    </sheetView>
  </sheetViews>
  <sheetFormatPr defaultColWidth="11.77734375" defaultRowHeight="13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21" t="n">
        <v>34.2274371921194</v>
      </c>
      <c r="E4" s="22"/>
      <c r="F4" s="21" t="n"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24" t="n">
        <v>40.2405100148553</v>
      </c>
      <c r="E7" s="25" t="n">
        <f aca="false">(D9/D8)^(1/3)-1</f>
        <v>0.0284809714113083</v>
      </c>
      <c r="F7" s="24" t="n"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24" t="n">
        <v>46.6926648443866</v>
      </c>
      <c r="E9" s="25" t="n">
        <f aca="false">(D9/D8)^(1/3)-1</f>
        <v>0.0284809714113083</v>
      </c>
      <c r="F9" s="24" t="n"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54.0787068628366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60.3025021968473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21" t="n">
        <v>66.4111454665113</v>
      </c>
      <c r="E12" s="22" t="n">
        <f aca="false">(D12/D11)^(1/3)-1</f>
        <v>0.0378127572782894</v>
      </c>
      <c r="F12" s="21" t="n"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24" t="n">
        <v>72.7247107047078</v>
      </c>
      <c r="E13" s="25" t="n">
        <f aca="false">(D13/D12)^(1/3)-1</f>
        <v>0.0307349693063794</v>
      </c>
      <c r="F13" s="24" t="n"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21" t="n">
        <v>81.8091971509488</v>
      </c>
      <c r="E14" s="22" t="n">
        <f aca="false">(D14/D13)^(1/3)-1</f>
        <v>0.0400160528698508</v>
      </c>
      <c r="F14" s="21" t="n"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24" t="n">
        <v>91.396965668282</v>
      </c>
      <c r="E15" s="25" t="n">
        <f aca="false">(D15/D14)^(1/3)-1</f>
        <v>0.0376316630457985</v>
      </c>
      <c r="F15" s="24" t="n"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92.7647876053628</v>
      </c>
      <c r="L15" s="13" t="n">
        <f aca="false">100*F15*100/D15/($F$16*100/$D$16)</f>
        <v>93.9655435739437</v>
      </c>
    </row>
    <row r="16" customFormat="false" ht="12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21" t="n">
        <v>98.5254944549653</v>
      </c>
      <c r="E16" s="22" t="n">
        <f aca="false">(D16/D15)^(1/3)-1</f>
        <v>0.0253503448429657</v>
      </c>
      <c r="F16" s="21" t="n"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16</v>
      </c>
      <c r="B17" s="27" t="n">
        <f aca="false">127.133978794661*0.97</f>
        <v>123.319959430821</v>
      </c>
      <c r="C17" s="28" t="n">
        <f aca="false">(B17/B16)^(1/3)-1</f>
        <v>-0.0172114229270843</v>
      </c>
      <c r="D17" s="27" t="n">
        <v>103.878219185017</v>
      </c>
      <c r="E17" s="28" t="n">
        <f aca="false">(D17/D16)^(1/3)-1</f>
        <v>0.0177910422073571</v>
      </c>
      <c r="F17" s="27" t="n"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94.9249331863461</v>
      </c>
      <c r="K17" s="13" t="n">
        <f aca="false">D17*100/$D$16</f>
        <v>105.432832141227</v>
      </c>
      <c r="L17" s="13" t="n">
        <f aca="false">100*F17*100/D17/($F$16*100/$D$16)</f>
        <v>95.1557074390026</v>
      </c>
    </row>
    <row r="18" customFormat="false" ht="12.8" hidden="false" customHeight="false" outlineLevel="0" collapsed="false">
      <c r="A18" s="29" t="s">
        <v>18</v>
      </c>
      <c r="B18" s="29" t="n">
        <f aca="false">127.668404336245*0.97</f>
        <v>123.838352206158</v>
      </c>
      <c r="C18" s="30" t="n">
        <f aca="false">(B18/B17)^(1/3)-1</f>
        <v>0.00139925467157553</v>
      </c>
      <c r="D18" s="29" t="n">
        <v>114.614825728601</v>
      </c>
      <c r="E18" s="30" t="n">
        <f aca="false">(D18/D17)^(1/3)-1</f>
        <v>0.0333293560952248</v>
      </c>
      <c r="F18" s="29" t="n">
        <v>57918.0549747375</v>
      </c>
      <c r="G18" s="30" t="n">
        <f aca="false">(F18/F17)^(1/3)-1</f>
        <v>0.00499999999999989</v>
      </c>
      <c r="H18" s="31" t="n">
        <f aca="false">(F18*100/D18)/(F16*100/D16)-1</f>
        <v>-0.12457947453439</v>
      </c>
      <c r="I18" s="29" t="s">
        <v>34</v>
      </c>
      <c r="J18" s="13" t="n">
        <f aca="false">B18*100/$B$16</f>
        <v>95.3239634794975</v>
      </c>
      <c r="K18" s="13" t="n">
        <f aca="false">D18*100/$D$16</f>
        <v>116.330119795532</v>
      </c>
      <c r="L18" s="13" t="n">
        <f aca="false">100*F18*100/D18/($F$16*100/$D$16)</f>
        <v>87.542052546561</v>
      </c>
    </row>
    <row r="19" customFormat="false" ht="12.8" hidden="false" customHeight="false" outlineLevel="0" collapsed="false">
      <c r="A19" s="27" t="s">
        <v>22</v>
      </c>
      <c r="B19" s="27" t="n">
        <f aca="false">132.250584565807*0.98</f>
        <v>129.605572874491</v>
      </c>
      <c r="C19" s="28" t="n">
        <f aca="false">(B19/B18)^(1/3)-1</f>
        <v>0.0152885859496283</v>
      </c>
      <c r="D19" s="27" t="n">
        <v>128.2299428326</v>
      </c>
      <c r="E19" s="28" t="n">
        <f aca="false">(D19/D18)^(1/3)-1</f>
        <v>0.0381247616544031</v>
      </c>
      <c r="F19" s="27" t="n">
        <v>65285.3539364785</v>
      </c>
      <c r="G19" s="28" t="n">
        <f aca="false">(F19/F18)^(1/3)-1</f>
        <v>0.0407200735585391</v>
      </c>
      <c r="I19" s="27" t="s">
        <v>35</v>
      </c>
      <c r="J19" s="13" t="n">
        <f aca="false">B19*100/$B$16</f>
        <v>99.7632532679405</v>
      </c>
      <c r="K19" s="13" t="n">
        <f aca="false">D19*100/$D$16</f>
        <v>130.148997010324</v>
      </c>
      <c r="L19" s="13" t="n">
        <f aca="false">100*F19*100/D19/($F$16*100/$D$16)</f>
        <v>88.20026072199</v>
      </c>
    </row>
    <row r="20" customFormat="false" ht="12.8" hidden="false" customHeight="false" outlineLevel="0" collapsed="false">
      <c r="A20" s="29" t="s">
        <v>36</v>
      </c>
      <c r="B20" s="29" t="n">
        <f aca="false">130.409002619386*0.96</f>
        <v>125.192642514611</v>
      </c>
      <c r="C20" s="30" t="n">
        <f aca="false">(B20/B19)^(1/3)-1</f>
        <v>-0.0114809492376907</v>
      </c>
      <c r="D20" s="29" t="n">
        <v>140.443844887405</v>
      </c>
      <c r="E20" s="30" t="n">
        <f aca="false">(D20/D19)^(1/3)-1</f>
        <v>0.0307921138341736</v>
      </c>
      <c r="F20" s="29" t="n">
        <v>72581.7123791774</v>
      </c>
      <c r="G20" s="30" t="n">
        <f aca="false">(F20/F19)^(1/3)-1</f>
        <v>0.0359460744033442</v>
      </c>
      <c r="I20" s="29" t="s">
        <v>36</v>
      </c>
      <c r="J20" s="13" t="n">
        <f aca="false">B20*100/$B$16</f>
        <v>96.3664217939355</v>
      </c>
      <c r="K20" s="13" t="n">
        <f aca="false">D20*100/$D$16</f>
        <v>142.545688975557</v>
      </c>
      <c r="L20" s="13" t="n">
        <f aca="false">100*F20*100/D20/($F$16*100/$D$16)</f>
        <v>89.5298906774065</v>
      </c>
    </row>
    <row r="21" customFormat="false" ht="12.8" hidden="false" customHeight="false" outlineLevel="0" collapsed="false">
      <c r="A21" s="27" t="s">
        <v>16</v>
      </c>
      <c r="B21" s="27" t="n">
        <f aca="false">150.143764890891*0.96</f>
        <v>144.138014295255</v>
      </c>
      <c r="C21" s="28" t="n">
        <f aca="false">(B21/B20)^(1/3)-1</f>
        <v>0.0480932148025608</v>
      </c>
      <c r="D21" s="27" t="n">
        <v>152.65774694221</v>
      </c>
      <c r="E21" s="28" t="n">
        <f aca="false">(D21/D20)^(1/3)-1</f>
        <v>0.0281868519131976</v>
      </c>
      <c r="F21" s="27" t="n">
        <v>80083.2211430558</v>
      </c>
      <c r="G21" s="28" t="n">
        <f aca="false">(F21/F20)^(1/3)-1</f>
        <v>0.0333277861727632</v>
      </c>
      <c r="I21" s="27" t="s">
        <v>37</v>
      </c>
      <c r="J21" s="13" t="n">
        <f aca="false">B21*100/$B$16</f>
        <v>110.949528687326</v>
      </c>
      <c r="K21" s="13" t="n">
        <f aca="false">D21*100/$D$16</f>
        <v>154.942380940791</v>
      </c>
      <c r="L21" s="13" t="n">
        <f aca="false">100*F21*100/D21/($F$16*100/$D$16)</f>
        <v>90.8795649706047</v>
      </c>
    </row>
    <row r="22" customFormat="false" ht="12.8" hidden="false" customHeight="false" outlineLevel="0" collapsed="false">
      <c r="A22" s="29" t="s">
        <v>18</v>
      </c>
      <c r="B22" s="29" t="n">
        <f aca="false">139.831457199861*0.97</f>
        <v>135.636513483865</v>
      </c>
      <c r="C22" s="30" t="n">
        <f aca="false">(B22/B21)^(1/3)-1</f>
        <v>-0.020060280718572</v>
      </c>
      <c r="D22" s="29" t="n">
        <v>164.871648997015</v>
      </c>
      <c r="E22" s="30" t="n">
        <f aca="false">(D22/D21)^(1/3)-1</f>
        <v>0.025988227908508</v>
      </c>
      <c r="F22" s="29" t="n">
        <v>87140.8537057609</v>
      </c>
      <c r="G22" s="30" t="n">
        <f aca="false">(F22/F21)^(1/3)-1</f>
        <v>0.0285531984782792</v>
      </c>
      <c r="I22" s="29" t="s">
        <v>38</v>
      </c>
      <c r="J22" s="13" t="n">
        <f aca="false">B22*100/$B$16</f>
        <v>104.405540185954</v>
      </c>
      <c r="K22" s="13" t="n">
        <f aca="false">D22*100/$D$16</f>
        <v>167.339072906024</v>
      </c>
      <c r="L22" s="13" t="n">
        <f aca="false">100*F22*100/D22/($F$16*100/$D$16)</f>
        <v>91.5628671197207</v>
      </c>
    </row>
    <row r="23" customFormat="false" ht="12.8" hidden="false" customHeight="false" outlineLevel="0" collapsed="false">
      <c r="A23" s="27" t="s">
        <v>22</v>
      </c>
      <c r="B23" s="27" t="n">
        <f aca="false">140.082516426909*0.97</f>
        <v>135.880040934102</v>
      </c>
      <c r="C23" s="28" t="n">
        <f aca="false">(B23/B22)^(1/3)-1</f>
        <v>0.000598122739331242</v>
      </c>
      <c r="D23" s="27" t="n">
        <v>177.08555105182</v>
      </c>
      <c r="E23" s="28" t="n">
        <f aca="false">(D23/D22)^(1/3)-1</f>
        <v>0.0241078973627513</v>
      </c>
      <c r="F23" s="27" t="n">
        <v>94300.0883871126</v>
      </c>
      <c r="G23" s="28" t="n">
        <f aca="false">(F23/F22)^(1/3)-1</f>
        <v>0.0266681671061582</v>
      </c>
      <c r="I23" s="27" t="s">
        <v>39</v>
      </c>
      <c r="J23" s="13" t="n">
        <f aca="false">B23*100/$B$16</f>
        <v>104.592994244887</v>
      </c>
      <c r="K23" s="13" t="n">
        <f aca="false">D23*100/$D$16</f>
        <v>179.735764871257</v>
      </c>
      <c r="L23" s="13" t="n">
        <f aca="false">100*F23*100/D23/($F$16*100/$D$16)</f>
        <v>92.2513068575468</v>
      </c>
    </row>
    <row r="24" customFormat="false" ht="12.8" hidden="false" customHeight="false" outlineLevel="0" collapsed="false">
      <c r="A24" s="29" t="s">
        <v>40</v>
      </c>
      <c r="B24" s="29" t="n">
        <f aca="false">136.767343888597*0.96</f>
        <v>131.296650133053</v>
      </c>
      <c r="C24" s="30" t="n">
        <f aca="false">(B24/B23)^(1/3)-1</f>
        <v>-0.0113725634350372</v>
      </c>
      <c r="D24" s="29" t="n">
        <v>191.16385236044</v>
      </c>
      <c r="E24" s="30" t="n">
        <f aca="false">(D24/D23)^(1/3)-1</f>
        <v>0.0258272124597454</v>
      </c>
      <c r="F24" s="29" t="n">
        <v>102102.641742763</v>
      </c>
      <c r="G24" s="30" t="n">
        <f aca="false">(F24/F23)^(1/3)-1</f>
        <v>0.0268530396722051</v>
      </c>
      <c r="I24" s="29" t="s">
        <v>40</v>
      </c>
      <c r="J24" s="13" t="n">
        <f aca="false">B24*100/$B$16</f>
        <v>101.06495168337</v>
      </c>
      <c r="K24" s="13" t="n">
        <f aca="false">D24*100/$D$16</f>
        <v>194.024758178522</v>
      </c>
      <c r="L24" s="13" t="n">
        <f aca="false">100*F24*100/D24/($F$16*100/$D$16)</f>
        <v>92.5283376242913</v>
      </c>
    </row>
    <row r="25" customFormat="false" ht="12.8" hidden="false" customHeight="false" outlineLevel="0" collapsed="false">
      <c r="A25" s="27" t="s">
        <v>16</v>
      </c>
      <c r="B25" s="27" t="n">
        <f aca="false">157.833130989485*0.96</f>
        <v>151.519805749906</v>
      </c>
      <c r="C25" s="28" t="n">
        <f aca="false">(B25/B24)^(1/3)-1</f>
        <v>0.0489108707036015</v>
      </c>
      <c r="D25" s="27" t="n">
        <v>205.24215366906</v>
      </c>
      <c r="E25" s="28" t="n">
        <f aca="false">(D25/D24)^(1/3)-1</f>
        <v>0.0239692850799009</v>
      </c>
      <c r="F25" s="27" t="n">
        <v>109951.20684986</v>
      </c>
      <c r="G25" s="28" t="n">
        <f aca="false">(F25/F24)^(1/3)-1</f>
        <v>0.0249932543649807</v>
      </c>
      <c r="I25" s="27" t="s">
        <v>41</v>
      </c>
      <c r="J25" s="13" t="n">
        <f aca="false">B25*100/$B$16</f>
        <v>116.631626409887</v>
      </c>
      <c r="K25" s="13" t="n">
        <f aca="false">D25*100/$D$16</f>
        <v>208.313751485787</v>
      </c>
      <c r="L25" s="13" t="n">
        <f aca="false">100*F25*100/D25/($F$16*100/$D$16)</f>
        <v>92.8062003147054</v>
      </c>
    </row>
    <row r="26" customFormat="false" ht="12.8" hidden="false" customHeight="false" outlineLevel="0" collapsed="false">
      <c r="A26" s="29" t="s">
        <v>18</v>
      </c>
      <c r="B26" s="29" t="n">
        <f aca="false">146.279514882008*0.955</f>
        <v>139.696936712318</v>
      </c>
      <c r="C26" s="30" t="n">
        <f aca="false">(B26/B25)^(1/3)-1</f>
        <v>-0.0267169516140283</v>
      </c>
      <c r="D26" s="29" t="n">
        <v>219.320454977679</v>
      </c>
      <c r="E26" s="30" t="n">
        <f aca="false">(D26/D25)^(1/3)-1</f>
        <v>0.0223608059111415</v>
      </c>
      <c r="F26" s="29" t="n">
        <v>117845.989691532</v>
      </c>
      <c r="G26" s="30" t="n">
        <f aca="false">(F26/F25)^(1/3)-1</f>
        <v>0.0233831667170525</v>
      </c>
      <c r="I26" s="29" t="s">
        <v>42</v>
      </c>
      <c r="J26" s="13" t="n">
        <f aca="false">B26*100/$B$16</f>
        <v>107.531031026594</v>
      </c>
      <c r="K26" s="13" t="n">
        <f aca="false">D26*100/$D$16</f>
        <v>222.602744793052</v>
      </c>
      <c r="L26" s="13" t="n">
        <f aca="false">100*F26*100/D26/($F$16*100/$D$16)</f>
        <v>93.0848974270566</v>
      </c>
    </row>
    <row r="27" customFormat="false" ht="12.8" hidden="false" customHeight="false" outlineLevel="0" collapsed="false">
      <c r="A27" s="27" t="s">
        <v>22</v>
      </c>
      <c r="B27" s="27" t="n">
        <f aca="false">146.298002737608*0.95</f>
        <v>138.983102600728</v>
      </c>
      <c r="C27" s="28" t="n">
        <f aca="false">(B27/B26)^(1/3)-1</f>
        <v>-0.00170620167707902</v>
      </c>
      <c r="D27" s="27" t="n">
        <v>233.398756286299</v>
      </c>
      <c r="E27" s="28" t="n">
        <f aca="false">(D27/D26)^(1/3)-1</f>
        <v>0.0209546851408795</v>
      </c>
      <c r="F27" s="27" t="n">
        <v>125787.197073108</v>
      </c>
      <c r="G27" s="28" t="n">
        <f aca="false">(F27/F26)^(1/3)-1</f>
        <v>0.0219756398260202</v>
      </c>
      <c r="I27" s="27" t="s">
        <v>43</v>
      </c>
      <c r="J27" s="13" t="n">
        <f aca="false">B27*100/$B$16</f>
        <v>106.981560724613</v>
      </c>
      <c r="K27" s="13" t="n">
        <f aca="false">D27*100/$D$16</f>
        <v>236.891738100317</v>
      </c>
      <c r="L27" s="13" t="n">
        <f aca="false">100*F27*100/D27/($F$16*100/$D$16)</f>
        <v>93.3644314671149</v>
      </c>
    </row>
    <row r="28" customFormat="false" ht="12.8" hidden="false" customHeight="false" outlineLevel="0" collapsed="false">
      <c r="A28" s="29" t="s">
        <v>44</v>
      </c>
      <c r="B28" s="29" t="n">
        <v>142.852555424694</v>
      </c>
      <c r="C28" s="30" t="n">
        <f aca="false">(B28/B27)^(1/3)-1</f>
        <v>0.00919557376350988</v>
      </c>
      <c r="D28" s="29" t="n">
        <v>247.402681663477</v>
      </c>
      <c r="E28" s="30" t="n">
        <f aca="false">(D28/D27)^(1/3)-1</f>
        <v>0.0196128224222163</v>
      </c>
      <c r="F28" s="29" t="n">
        <v>134258.315787701</v>
      </c>
      <c r="G28" s="30" t="n">
        <f aca="false">(F28/F27)^(1/3)-1</f>
        <v>0.0219624018789706</v>
      </c>
      <c r="I28" s="29" t="s">
        <v>44</v>
      </c>
      <c r="J28" s="13" t="n">
        <f aca="false">B28*100/$B$16</f>
        <v>109.960053034195</v>
      </c>
      <c r="K28" s="13" t="n">
        <f aca="false">D28*100/$D$16</f>
        <v>251.105242386336</v>
      </c>
      <c r="L28" s="13" t="n">
        <f aca="false">100*F28*100/D28/($F$16*100/$D$16)</f>
        <v>94.0113624582876</v>
      </c>
    </row>
    <row r="29" customFormat="false" ht="12.8" hidden="false" customHeight="false" outlineLevel="0" collapsed="false">
      <c r="A29" s="27" t="s">
        <v>16</v>
      </c>
      <c r="B29" s="27" t="n">
        <v>164.262378213862</v>
      </c>
      <c r="C29" s="28" t="n">
        <f aca="false">(B29/B28)^(1/3)-1</f>
        <v>0.0476511584273251</v>
      </c>
      <c r="D29" s="27" t="n">
        <v>261.406607040655</v>
      </c>
      <c r="E29" s="28" t="n">
        <f aca="false">(D29/D28)^(1/3)-1</f>
        <v>0.0185227152235479</v>
      </c>
      <c r="F29" s="27" t="n">
        <v>142834.025470998</v>
      </c>
      <c r="G29" s="28" t="n">
        <f aca="false">(F29/F28)^(1/3)-1</f>
        <v>0.0208536683649569</v>
      </c>
      <c r="I29" s="27" t="s">
        <v>45</v>
      </c>
      <c r="J29" s="13" t="n">
        <f aca="false">B29*100/$B$16</f>
        <v>126.440158989252</v>
      </c>
      <c r="K29" s="13" t="n">
        <f aca="false">D29*100/$D$16</f>
        <v>265.318746672355</v>
      </c>
      <c r="L29" s="13" t="n">
        <f aca="false">100*F29*100/D29/($F$16*100/$D$16)</f>
        <v>94.6582934494603</v>
      </c>
    </row>
    <row r="30" customFormat="false" ht="12.8" hidden="false" customHeight="false" outlineLevel="0" collapsed="false">
      <c r="A30" s="29" t="s">
        <v>18</v>
      </c>
      <c r="B30" s="29" t="n">
        <v>151.891345932044</v>
      </c>
      <c r="C30" s="30" t="n">
        <f aca="false">(B30/B29)^(1/3)-1</f>
        <v>-0.0257622028686855</v>
      </c>
      <c r="D30" s="29" t="n">
        <v>275.410532417833</v>
      </c>
      <c r="E30" s="30" t="n">
        <f aca="false">(D30/D29)^(1/3)-1</f>
        <v>0.0175474295502847</v>
      </c>
      <c r="F30" s="29" t="n">
        <v>151514.326122996</v>
      </c>
      <c r="G30" s="30" t="n">
        <f aca="false">(F30/F29)^(1/3)-1</f>
        <v>0.0198602713833287</v>
      </c>
      <c r="I30" s="29" t="s">
        <v>46</v>
      </c>
      <c r="J30" s="13" t="n">
        <f aca="false">B30*100/$B$16</f>
        <v>116.917617640571</v>
      </c>
      <c r="K30" s="13" t="n">
        <f aca="false">D30*100/$D$16</f>
        <v>279.532250958374</v>
      </c>
      <c r="L30" s="13" t="n">
        <f aca="false">100*F30*100/D30/($F$16*100/$D$16)</f>
        <v>95.3052244406329</v>
      </c>
    </row>
    <row r="31" customFormat="false" ht="12.8" hidden="false" customHeight="false" outlineLevel="0" collapsed="false">
      <c r="A31" s="27" t="s">
        <v>22</v>
      </c>
      <c r="B31" s="27" t="n">
        <v>151.547099408102</v>
      </c>
      <c r="C31" s="28" t="n">
        <f aca="false">(B31/B30)^(1/3)-1</f>
        <v>-0.000756038066846321</v>
      </c>
      <c r="D31" s="27" t="n">
        <v>289.414457795011</v>
      </c>
      <c r="E31" s="28" t="n">
        <f aca="false">(D31/D30)^(1/3)-1</f>
        <v>0.016669728629223</v>
      </c>
      <c r="F31" s="27" t="n">
        <v>160299.217743698</v>
      </c>
      <c r="G31" s="28" t="n">
        <f aca="false">(F31/F30)^(1/3)-1</f>
        <v>0.0189649247837609</v>
      </c>
      <c r="I31" s="27" t="s">
        <v>47</v>
      </c>
      <c r="J31" s="13" t="n">
        <f aca="false">B31*100/$B$16</f>
        <v>116.652635569253</v>
      </c>
      <c r="K31" s="13" t="n">
        <f aca="false">D31*100/$D$16</f>
        <v>293.745755244393</v>
      </c>
      <c r="L31" s="13" t="n">
        <f aca="false">100*F31*100/D31/($F$16*100/$D$16)</f>
        <v>95.9521554318056</v>
      </c>
    </row>
    <row r="32" customFormat="false" ht="12.8" hidden="false" customHeight="false" outlineLevel="0" collapsed="false">
      <c r="A32" s="29" t="s">
        <v>48</v>
      </c>
      <c r="B32" s="29" t="n">
        <v>147.827498624001</v>
      </c>
      <c r="C32" s="30" t="n">
        <f aca="false">(B32/B31)^(1/3)-1</f>
        <v>-0.0082492597933288</v>
      </c>
      <c r="D32" s="29" t="n">
        <v>302.438108395786</v>
      </c>
      <c r="E32" s="30" t="n">
        <f aca="false">(D32/D31)^(1/3)-1</f>
        <v>0.0147804616306875</v>
      </c>
      <c r="F32" s="29" t="n">
        <v>168642.090685872</v>
      </c>
      <c r="G32" s="30" t="n">
        <f aca="false">(F32/F31)^(1/3)-1</f>
        <v>0.0170559812060149</v>
      </c>
      <c r="I32" s="29" t="s">
        <v>48</v>
      </c>
      <c r="J32" s="13" t="n">
        <f aca="false">B32*100/$B$16</f>
        <v>113.789491131481</v>
      </c>
      <c r="K32" s="13" t="n">
        <f aca="false">D32*100/$D$16</f>
        <v>306.964314230391</v>
      </c>
      <c r="L32" s="13" t="n">
        <f aca="false">100*F32*100/D32/($F$16*100/$D$16)</f>
        <v>96.5990864229782</v>
      </c>
    </row>
    <row r="33" customFormat="false" ht="12.8" hidden="false" customHeight="false" outlineLevel="0" collapsed="false">
      <c r="A33" s="27" t="s">
        <v>16</v>
      </c>
      <c r="B33" s="27" t="n">
        <v>169.159750021478</v>
      </c>
      <c r="C33" s="28" t="n">
        <f aca="false">(B33/B32)^(1/3)-1</f>
        <v>0.0459572521667524</v>
      </c>
      <c r="D33" s="27" t="n">
        <v>315.461758996562</v>
      </c>
      <c r="E33" s="28" t="n">
        <f aca="false">(D33/D32)^(1/3)-1</f>
        <v>0.0141528197318068</v>
      </c>
      <c r="F33" s="27" t="n">
        <v>177082.23322894</v>
      </c>
      <c r="G33" s="28" t="n">
        <f aca="false">(F33/F32)^(1/3)-1</f>
        <v>0.0164117358281692</v>
      </c>
      <c r="I33" s="27" t="s">
        <v>49</v>
      </c>
      <c r="J33" s="13" t="n">
        <f aca="false">B33*100/$B$16</f>
        <v>130.209886888712</v>
      </c>
      <c r="K33" s="13" t="n">
        <f aca="false">D33*100/$D$16</f>
        <v>320.182873216389</v>
      </c>
      <c r="L33" s="13" t="n">
        <f aca="false">100*F33*100/D33/($F$16*100/$D$16)</f>
        <v>97.2460174141509</v>
      </c>
    </row>
    <row r="34" customFormat="false" ht="12.8" hidden="false" customHeight="false" outlineLevel="0" collapsed="false">
      <c r="A34" s="29" t="s">
        <v>18</v>
      </c>
      <c r="B34" s="29" t="n">
        <v>156.715480042812</v>
      </c>
      <c r="C34" s="30" t="n">
        <f aca="false">(B34/B33)^(1/3)-1</f>
        <v>-0.0251488966870168</v>
      </c>
      <c r="D34" s="29" t="n">
        <v>328.485409597337</v>
      </c>
      <c r="E34" s="30" t="n">
        <f aca="false">(D34/D33)^(1/3)-1</f>
        <v>0.0135763173835886</v>
      </c>
      <c r="F34" s="29" t="n">
        <v>185619.645372901</v>
      </c>
      <c r="G34" s="30" t="n">
        <f aca="false">(F34/F33)^(1/3)-1</f>
        <v>0.0158189635759649</v>
      </c>
      <c r="I34" s="29" t="s">
        <v>50</v>
      </c>
      <c r="J34" s="13" t="n">
        <f aca="false">B34*100/$B$16</f>
        <v>120.630971182529</v>
      </c>
      <c r="K34" s="13" t="n">
        <f aca="false">D34*100/$D$16</f>
        <v>333.401432202387</v>
      </c>
      <c r="L34" s="13" t="n">
        <f aca="false">100*F34*100/D34/($F$16*100/$D$16)</f>
        <v>97.8929484053235</v>
      </c>
    </row>
    <row r="35" customFormat="false" ht="12.8" hidden="false" customHeight="false" outlineLevel="0" collapsed="false">
      <c r="A35" s="27" t="s">
        <v>22</v>
      </c>
      <c r="B35" s="27" t="n">
        <v>156.282464723045</v>
      </c>
      <c r="C35" s="28" t="n">
        <f aca="false">(B35/B34)^(1/3)-1</f>
        <v>-0.000921871810216746</v>
      </c>
      <c r="D35" s="27" t="n">
        <v>341.509060198113</v>
      </c>
      <c r="E35" s="28" t="n">
        <f aca="false">(D35/D34)^(1/3)-1</f>
        <v>0.0130449483962685</v>
      </c>
      <c r="F35" s="27" t="n">
        <v>194254.327117755</v>
      </c>
      <c r="G35" s="28" t="n">
        <f aca="false">(F35/F34)^(1/3)-1</f>
        <v>0.0152716384590503</v>
      </c>
      <c r="I35" s="27" t="s">
        <v>51</v>
      </c>
      <c r="J35" s="13" t="n">
        <f aca="false">B35*100/$B$16</f>
        <v>120.297659766541</v>
      </c>
      <c r="K35" s="13" t="n">
        <f aca="false">D35*100/$D$16</f>
        <v>346.619991188384</v>
      </c>
      <c r="L35" s="13" t="n">
        <f aca="false">100*F35*100/D35/($F$16*100/$D$16)</f>
        <v>98.5398793964962</v>
      </c>
    </row>
    <row r="36" customFormat="false" ht="13.8" hidden="false" customHeight="false" outlineLevel="0" collapsed="false">
      <c r="B36" s="31"/>
    </row>
    <row r="41" customFormat="false" ht="13.8" hidden="false" customHeight="false" outlineLevel="0" collapsed="false">
      <c r="A41" s="32"/>
      <c r="B41" s="79" t="s">
        <v>54</v>
      </c>
      <c r="C41" s="79"/>
      <c r="D41" s="79"/>
    </row>
    <row r="42" customFormat="false" ht="51.75" hidden="false" customHeight="true" outlineLevel="0" collapsed="false">
      <c r="A42" s="32" t="s">
        <v>52</v>
      </c>
      <c r="B42" s="34" t="s">
        <v>105</v>
      </c>
      <c r="C42" s="34" t="s">
        <v>106</v>
      </c>
      <c r="D42" s="34" t="s">
        <v>6</v>
      </c>
    </row>
    <row r="43" customFormat="false" ht="13.8" hidden="false" customHeight="false" outlineLevel="0" collapsed="false">
      <c r="A43" s="35" t="n">
        <v>2020</v>
      </c>
      <c r="B43" s="37" t="n">
        <f aca="false">AVERAGE(B16:B19)/AVERAGE(B12:B15)-1</f>
        <v>-0.112045120508403</v>
      </c>
      <c r="C43" s="37" t="n">
        <f aca="false">D43*1.2</f>
        <v>-0.112816119878236</v>
      </c>
      <c r="D43" s="37" t="n">
        <v>-0.0940134332318634</v>
      </c>
    </row>
    <row r="44" customFormat="false" ht="13.8" hidden="false" customHeight="false" outlineLevel="0" collapsed="false">
      <c r="A44" s="7" t="n">
        <v>2021</v>
      </c>
      <c r="B44" s="39" t="n">
        <f aca="false">AVERAGE(B20:B23)/AVERAGE(B16:B19)-1</f>
        <v>0.0674397835625984</v>
      </c>
      <c r="C44" s="39" t="n">
        <f aca="false">D44*0.8</f>
        <v>0.0673168085554725</v>
      </c>
      <c r="D44" s="39" t="n">
        <v>0.0841460106943406</v>
      </c>
    </row>
    <row r="45" customFormat="false" ht="13.8" hidden="false" customHeight="false" outlineLevel="0" collapsed="false">
      <c r="A45" s="35" t="n">
        <v>2022</v>
      </c>
      <c r="B45" s="37" t="n">
        <f aca="false">AVERAGE(B24:B27)/AVERAGE(B20:B23)-1</f>
        <v>0.038179514545879</v>
      </c>
      <c r="C45" s="37" t="n">
        <f aca="false">D45*0.8</f>
        <v>0.038127152817611</v>
      </c>
      <c r="D45" s="37" t="n">
        <v>0.0476589410220138</v>
      </c>
    </row>
    <row r="49" customFormat="false" ht="13.8" hidden="false" customHeight="false" outlineLevel="0" collapsed="false">
      <c r="E49" s="30"/>
    </row>
    <row r="50" customFormat="false" ht="13.8" hidden="false" customHeight="false" outlineLevel="0" collapsed="false">
      <c r="E50" s="30"/>
    </row>
    <row r="51" customFormat="false" ht="13.8" hidden="false" customHeight="false" outlineLevel="0" collapsed="false">
      <c r="E51" s="30"/>
    </row>
    <row r="52" customFormat="false" ht="13.8" hidden="false" customHeight="false" outlineLevel="0" collapsed="false">
      <c r="E52" s="30"/>
    </row>
    <row r="53" customFormat="false" ht="13.8" hidden="false" customHeight="false" outlineLevel="0" collapsed="false">
      <c r="E53" s="30"/>
    </row>
    <row r="54" customFormat="false" ht="13.8" hidden="false" customHeight="false" outlineLevel="0" collapsed="false">
      <c r="E54" s="30"/>
    </row>
    <row r="55" customFormat="false" ht="13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showFormulas="false" showGridLines="true" showRowColHeaders="true" showZeros="true" rightToLeft="false" tabSelected="false" showOutlineSymbols="true" defaultGridColor="true" view="normal" topLeftCell="AC1" colorId="64" zoomScale="75" zoomScaleNormal="75" zoomScalePageLayoutView="100" workbookViewId="0">
      <selection pane="topLeft" activeCell="AG36" activeCellId="0" sqref="AG36"/>
    </sheetView>
  </sheetViews>
  <sheetFormatPr defaultColWidth="9.074218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107</v>
      </c>
      <c r="D1" s="40"/>
      <c r="E1" s="40" t="s">
        <v>108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/>
      <c r="AF1" s="1" t="s">
        <v>72</v>
      </c>
      <c r="AG1" s="1" t="s">
        <v>2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 t="s">
        <v>81</v>
      </c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">
        <v>85</v>
      </c>
      <c r="BC1" s="1" t="s">
        <v>86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94</v>
      </c>
      <c r="BP1" s="1"/>
      <c r="BQ1" s="1"/>
      <c r="BR1" s="1"/>
    </row>
    <row r="2" customFormat="false" ht="12.8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2"/>
      <c r="AO2" s="47"/>
      <c r="AP2" s="47"/>
      <c r="AQ2" s="47"/>
      <c r="AR2" s="47"/>
      <c r="AS2" s="47"/>
      <c r="AT2" s="47"/>
      <c r="AU2" s="2"/>
      <c r="AV2" s="2" t="s">
        <v>99</v>
      </c>
      <c r="AW2" s="2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  <c r="BQ2" s="2"/>
      <c r="BR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101</v>
      </c>
      <c r="AR3" s="52" t="s">
        <v>102</v>
      </c>
      <c r="AS3" s="52" t="s">
        <v>101</v>
      </c>
      <c r="AT3" s="52" t="s">
        <v>102</v>
      </c>
      <c r="AU3" s="31"/>
      <c r="AV3" s="2" t="n">
        <v>10923418</v>
      </c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1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0.106168675143338</v>
      </c>
      <c r="AT4" s="53" t="n">
        <f aca="false">AR4/AG17</f>
        <v>0.106168675143338</v>
      </c>
      <c r="AU4" s="31"/>
      <c r="AV4" s="2" t="n">
        <v>10933469</v>
      </c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1" t="n">
        <f aca="false">BN4+BM4</f>
        <v>0.0796959313657845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0.104276181437413</v>
      </c>
      <c r="AT5" s="53" t="n">
        <f aca="false">AR5/AG21</f>
        <v>0.104276181437413</v>
      </c>
      <c r="AU5" s="31"/>
      <c r="AV5" s="2" t="n">
        <v>10927942</v>
      </c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0.0788429090203559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31" t="n">
        <f aca="false">BN5+BM5</f>
        <v>0.0788828769928052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0.109829947742841</v>
      </c>
      <c r="AT6" s="53" t="n">
        <f aca="false">AR6/AG25</f>
        <v>0.109829947742841</v>
      </c>
      <c r="AU6" s="31"/>
      <c r="AV6" s="2" t="n">
        <v>11163575</v>
      </c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1" t="n">
        <f aca="false">BN6+BM6</f>
        <v>0.0814041954669323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-0.0364739405503579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-0.0256535187698723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X7" s="2" t="n">
        <f aca="false">(AV7-AV6)/AV6</f>
        <v>-0.0135477210481409</v>
      </c>
      <c r="BI7" s="51" t="n">
        <f aca="false">T14/AG14</f>
        <v>0.0139472925973707</v>
      </c>
      <c r="BJ7" s="2" t="n">
        <f aca="false">BJ6+1</f>
        <v>2018</v>
      </c>
      <c r="BK7" s="51" t="n">
        <f aca="false">SUM(T26:T29)/AVERAGE(AG26:AG29)</f>
        <v>0.059003517131234</v>
      </c>
      <c r="BL7" s="51" t="n">
        <f aca="false">SUM(P26:P29)/AVERAGE(AG26:AG29)</f>
        <v>0.0175882201816179</v>
      </c>
      <c r="BM7" s="51" t="n">
        <f aca="false">SUM(D26:D29)/AVERAGE(AG26:AG29)</f>
        <v>0.077889237499974</v>
      </c>
      <c r="BN7" s="51" t="n">
        <f aca="false">(SUM(H26:H29)+SUM(J26:J29))/AVERAGE(AG26:AG29)</f>
        <v>0.000951174085141823</v>
      </c>
      <c r="BO7" s="52" t="n">
        <f aca="false">AL7-BN7</f>
        <v>-0.0374251146354998</v>
      </c>
      <c r="BP7" s="31" t="n">
        <f aca="false">BN7+BM7</f>
        <v>0.0788404115851158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7" t="n">
        <f aca="false">AK7+1</f>
        <v>2019</v>
      </c>
      <c r="AL8" s="52" t="n">
        <f aca="false">SUM(AB30:AB33)/AVERAGE(AG30:AG33)</f>
        <v>-0.0380692254714671</v>
      </c>
      <c r="AM8" s="4" t="n">
        <f aca="false">'Central scenario'!AM7</f>
        <v>20644316.2443057</v>
      </c>
      <c r="AN8" s="52" t="n">
        <f aca="false">AM8/AVERAGE(AG30:AG33)</f>
        <v>0.00408284363392347</v>
      </c>
      <c r="AO8" s="52" t="n">
        <f aca="false">AVERAGE(AG30:AG33)/AVERAGE(AG26:AG29)-1</f>
        <v>-0.0208801486349116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0.085037771954361</v>
      </c>
      <c r="AT8" s="53" t="n">
        <f aca="false">AR8/AG33</f>
        <v>0.085037771954361</v>
      </c>
      <c r="AU8" s="31"/>
      <c r="AV8" s="2" t="n">
        <v>11082939</v>
      </c>
      <c r="AX8" s="2" t="n">
        <f aca="false">(AV8-AV7)/AV7</f>
        <v>0.00641144738254397</v>
      </c>
      <c r="BI8" s="51" t="n">
        <f aca="false">T15/AG15</f>
        <v>0.0146045821444093</v>
      </c>
      <c r="BJ8" s="2" t="n">
        <f aca="false">BJ7+1</f>
        <v>2019</v>
      </c>
      <c r="BK8" s="51" t="n">
        <f aca="false">SUM(T30:T33)/AVERAGE(AG30:AG33)</f>
        <v>0.051365940309645</v>
      </c>
      <c r="BL8" s="51" t="n">
        <f aca="false">SUM(P30:P33)/AVERAGE(AG30:AG33)</f>
        <v>0.0166595620058708</v>
      </c>
      <c r="BM8" s="51" t="n">
        <f aca="false">SUM(D30:D33)/AVERAGE(AG30:AG33)</f>
        <v>0.0727756037752413</v>
      </c>
      <c r="BN8" s="51" t="n">
        <f aca="false">(SUM(H30:H33)+SUM(J30:J33))/AVERAGE(AG30:AG33)</f>
        <v>0.00086516503452115</v>
      </c>
      <c r="BO8" s="52" t="n">
        <f aca="false">AL8-BN8</f>
        <v>-0.0389343905059882</v>
      </c>
      <c r="BP8" s="31" t="n">
        <f aca="false">BN8+BM8</f>
        <v>0.0736407688097625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-0.0506682354077673</v>
      </c>
      <c r="AM9" s="4" t="n">
        <f aca="false">'Central scenario'!AM8</f>
        <v>19740259.6575456</v>
      </c>
      <c r="AN9" s="52" t="n">
        <f aca="false">AM9/AVERAGE(AG34:AG37)</f>
        <v>0.00440849623744528</v>
      </c>
      <c r="AO9" s="52" t="n">
        <f aca="false">AVERAGE(AG34:AG37)/AVERAGE(AG30:AG33)-1</f>
        <v>-0.114426462264863</v>
      </c>
      <c r="AP9" s="55" t="n">
        <f aca="false">'Central scenario'!AP9</f>
        <v>-1066093.41188291</v>
      </c>
      <c r="AQ9" s="4" t="n">
        <f aca="false">AQ8*(1+AO9)</f>
        <v>369496122.497832</v>
      </c>
      <c r="AR9" s="4" t="n">
        <f aca="false">((((((AQ8*((1+AO9)^(6/12)))*((1+AO9)^(1/12))+AP9)*((1+AO9)^(1/12))-AM9/12)*((1+AO9)^(1/12))-AM9/12)*((1+AO9)^(1/12))-AM9/12)*((1+AO9)^(1/12))-AM9/12)*((1+AO9)^(1/12))-AM9/12</f>
        <v>360421640.193855</v>
      </c>
      <c r="AS9" s="53" t="n">
        <f aca="false">AQ9/AG37</f>
        <v>0.0806482672957329</v>
      </c>
      <c r="AT9" s="53" t="n">
        <f aca="false">AR9/AG37</f>
        <v>0.0786676205991606</v>
      </c>
      <c r="AV9" s="2" t="n">
        <v>11339977</v>
      </c>
      <c r="AX9" s="2" t="n">
        <f aca="false">(AV9-AV8)/AV8</f>
        <v>0.0231922236511452</v>
      </c>
      <c r="BI9" s="51" t="n">
        <f aca="false">T16/AG16</f>
        <v>0.0146855085939226</v>
      </c>
      <c r="BJ9" s="2" t="n">
        <f aca="false">BJ8+1</f>
        <v>2020</v>
      </c>
      <c r="BK9" s="51" t="n">
        <f aca="false">SUM(T34:T37)/AVERAGE(AG34:AG37)</f>
        <v>0.056609178740141</v>
      </c>
      <c r="BL9" s="51" t="n">
        <f aca="false">SUM(P34:P37)/AVERAGE(AG34:AG37)</f>
        <v>0.019273241763402</v>
      </c>
      <c r="BM9" s="51" t="n">
        <f aca="false">SUM(D34:D37)/AVERAGE(AG34:AG37)</f>
        <v>0.0880041723845063</v>
      </c>
      <c r="BN9" s="51" t="n">
        <f aca="false">(SUM(H34:H37)+SUM(J34:J37))/AVERAGE(AG34:AG37)</f>
        <v>0.0013648751161777</v>
      </c>
      <c r="BO9" s="52" t="n">
        <f aca="false">AL9-BN9</f>
        <v>-0.052033110523945</v>
      </c>
      <c r="BP9" s="31" t="n">
        <f aca="false">BN9+BM9</f>
        <v>0.089369047500684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-0.0479387839512738</v>
      </c>
      <c r="AM10" s="4" t="n">
        <f aca="false">'Central scenario'!AM9</f>
        <v>18862810.403066</v>
      </c>
      <c r="AN10" s="52" t="n">
        <f aca="false">AM10/AVERAGE(AG38:AG41)</f>
        <v>0.00394639568933626</v>
      </c>
      <c r="AO10" s="52" t="n">
        <f aca="false">AVERAGE(AG38:AG41)/AVERAGE(AG34:AG37)-1</f>
        <v>0.0674397835625984</v>
      </c>
      <c r="AP10" s="52"/>
      <c r="AQ10" s="4" t="n">
        <f aca="false">AQ9*(1+AO10)</f>
        <v>394414861.026305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365289409.511251</v>
      </c>
      <c r="AS10" s="53" t="n">
        <f aca="false">AQ10/AG41</f>
        <v>0.0821119627061017</v>
      </c>
      <c r="AT10" s="53" t="n">
        <f aca="false">AR10/AG41</f>
        <v>0.0760484285320104</v>
      </c>
      <c r="AV10" s="2" t="n">
        <v>11479064</v>
      </c>
      <c r="AX10" s="2" t="n">
        <f aca="false">(AV10-AV9)/AV9</f>
        <v>0.0122651924249935</v>
      </c>
      <c r="BI10" s="51" t="n">
        <f aca="false">T17/AG17</f>
        <v>0.0175810416823876</v>
      </c>
      <c r="BJ10" s="2" t="n">
        <f aca="false">BJ9+1</f>
        <v>2021</v>
      </c>
      <c r="BK10" s="51" t="n">
        <f aca="false">SUM(T38:T41)/AVERAGE(AG38:AG41)</f>
        <v>0.0542590641447719</v>
      </c>
      <c r="BL10" s="51" t="n">
        <f aca="false">SUM(P38:P41)/AVERAGE(AG38:AG41)</f>
        <v>0.0186333768581263</v>
      </c>
      <c r="BM10" s="51" t="n">
        <f aca="false">SUM(D38:D41)/AVERAGE(AG38:AG41)</f>
        <v>0.0835644712379195</v>
      </c>
      <c r="BN10" s="51" t="n">
        <f aca="false">(SUM(H38:H41)+SUM(J38:J41))/AVERAGE(AG38:AG41)</f>
        <v>0.00174156316167071</v>
      </c>
      <c r="BO10" s="52" t="n">
        <f aca="false">AL10-BN10</f>
        <v>-0.0496803471129445</v>
      </c>
      <c r="BP10" s="31" t="n">
        <f aca="false">BN10+BM10</f>
        <v>0.0853060343995902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-0.0491051265812863</v>
      </c>
      <c r="AM11" s="4" t="n">
        <f aca="false">'Central scenario'!AM10</f>
        <v>17835539.214349</v>
      </c>
      <c r="AN11" s="52" t="n">
        <f aca="false">AM11/AVERAGE(AG42:AG45)</f>
        <v>0.00359424781324063</v>
      </c>
      <c r="AO11" s="52" t="n">
        <f aca="false">AVERAGE(AG42:AG45)/AVERAGE(AG38:AG41)-1</f>
        <v>0.038179514545879</v>
      </c>
      <c r="AP11" s="52"/>
      <c r="AQ11" s="4" t="n">
        <f aca="false">AQ10*(1+AO11)</f>
        <v>409473428.94997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361090450.901145</v>
      </c>
      <c r="AS11" s="53" t="n">
        <f aca="false">AQ11/AG45</f>
        <v>0.0833436573857504</v>
      </c>
      <c r="AT11" s="53" t="n">
        <f aca="false">AR11/AG45</f>
        <v>0.0734958527158746</v>
      </c>
      <c r="AV11" s="2" t="n">
        <v>11462881</v>
      </c>
      <c r="AX11" s="2" t="n">
        <f aca="false">(AV11-AV10)/AV10</f>
        <v>-0.00140978393360295</v>
      </c>
      <c r="BI11" s="51" t="n">
        <f aca="false">T18/AG18</f>
        <v>0.0148629680055494</v>
      </c>
      <c r="BJ11" s="2" t="n">
        <f aca="false">BJ10+1</f>
        <v>2022</v>
      </c>
      <c r="BK11" s="51" t="n">
        <f aca="false">SUM(T42:T45)/AVERAGE(AG42:AG45)</f>
        <v>0.0550300379234833</v>
      </c>
      <c r="BL11" s="51" t="n">
        <f aca="false">SUM(P42:P45)/AVERAGE(AG42:AG45)</f>
        <v>0.0189446243122088</v>
      </c>
      <c r="BM11" s="51" t="n">
        <f aca="false">SUM(D42:D45)/AVERAGE(AG42:AG45)</f>
        <v>0.0851905401925608</v>
      </c>
      <c r="BN11" s="51" t="n">
        <f aca="false">(SUM(H42:H45)+SUM(J42:J45))/AVERAGE(AG42:AG45)</f>
        <v>0.00217276899479174</v>
      </c>
      <c r="BO11" s="52" t="n">
        <f aca="false">AL11-BN11</f>
        <v>-0.0512778955760781</v>
      </c>
      <c r="BP11" s="31" t="n">
        <f aca="false">BN11+BM11</f>
        <v>0.0873633091873525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-0.0468928900116985</v>
      </c>
      <c r="AM12" s="4" t="n">
        <f aca="false">'Central scenario'!AM11</f>
        <v>16827143.6015023</v>
      </c>
      <c r="AN12" s="52" t="n">
        <f aca="false">AM12/AVERAGE(AG46:AG49)</f>
        <v>0.00311857063467571</v>
      </c>
      <c r="AO12" s="52" t="n">
        <f aca="false">AVERAGE(AG46:AG49)/AVERAGE(AG42:AG45)-1</f>
        <v>0.087368103278318</v>
      </c>
      <c r="AP12" s="52"/>
      <c r="AQ12" s="4" t="n">
        <f aca="false">AQ11*(1+AO12)</f>
        <v>445248345.780198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375147463.029203</v>
      </c>
      <c r="AS12" s="53" t="n">
        <f aca="false">AQ12/AG49</f>
        <v>0.0831119588235137</v>
      </c>
      <c r="AT12" s="53" t="n">
        <f aca="false">AR12/AG49</f>
        <v>0.0700266284996389</v>
      </c>
      <c r="AV12" s="2" t="n">
        <v>11332510</v>
      </c>
      <c r="AX12" s="2" t="n">
        <f aca="false">(AV12-AV11)/AV11</f>
        <v>-0.0113733188017916</v>
      </c>
      <c r="BI12" s="51" t="n">
        <f aca="false">T19/AG19</f>
        <v>0.0151115527288008</v>
      </c>
      <c r="BJ12" s="2" t="n">
        <f aca="false">BJ11+1</f>
        <v>2023</v>
      </c>
      <c r="BK12" s="51" t="n">
        <f aca="false">SUM(T46:T49)/AVERAGE(AG46:AG49)</f>
        <v>0.0525316390230245</v>
      </c>
      <c r="BL12" s="51" t="n">
        <f aca="false">SUM(P46:P49)/AVERAGE(AG46:AG49)</f>
        <v>0.0178153618826483</v>
      </c>
      <c r="BM12" s="51" t="n">
        <f aca="false">SUM(D46:D49)/AVERAGE(AG46:AG49)</f>
        <v>0.0816091671520747</v>
      </c>
      <c r="BN12" s="51" t="n">
        <f aca="false">(SUM(H46:H49)+SUM(J46:J49))/AVERAGE(AG46:AG49)</f>
        <v>0.00234668082293291</v>
      </c>
      <c r="BO12" s="52" t="n">
        <f aca="false">AL12-BN12</f>
        <v>-0.0492395708346314</v>
      </c>
      <c r="BP12" s="31" t="n">
        <f aca="false">BN12+BM12</f>
        <v>0.0839558479750076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-0.0479558927942473</v>
      </c>
      <c r="AM13" s="13" t="n">
        <f aca="false">'Central scenario'!AM12</f>
        <v>15842663.6881786</v>
      </c>
      <c r="AN13" s="59" t="n">
        <f aca="false">AM13/AVERAGE(AG50:AG53)</f>
        <v>0.00284555303236403</v>
      </c>
      <c r="AO13" s="59" t="n">
        <f aca="false">'GDP evolution by scenario'!G49</f>
        <v>0.031826561119259</v>
      </c>
      <c r="AP13" s="59"/>
      <c r="AQ13" s="13" t="n">
        <f aca="false">AQ12*(1+AO13)</f>
        <v>459419069.47042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371014660.601623</v>
      </c>
      <c r="AS13" s="60" t="n">
        <f aca="false">AQ13/AG53</f>
        <v>0.083158682082736</v>
      </c>
      <c r="AT13" s="60" t="n">
        <f aca="false">AR13/AG53</f>
        <v>0.0671567469860784</v>
      </c>
      <c r="BI13" s="31" t="n">
        <f aca="false">T20/AG20</f>
        <v>0.0144325308171781</v>
      </c>
      <c r="BJ13" s="0" t="n">
        <f aca="false">BJ12+1</f>
        <v>2024</v>
      </c>
      <c r="BK13" s="31" t="n">
        <f aca="false">SUM(T50:T53)/AVERAGE(AG50:AG53)</f>
        <v>0.0528521764196503</v>
      </c>
      <c r="BL13" s="31" t="n">
        <f aca="false">SUM(P50:P53)/AVERAGE(AG50:AG53)</f>
        <v>0.0180632920049432</v>
      </c>
      <c r="BM13" s="31" t="n">
        <f aca="false">SUM(D50:D53)/AVERAGE(AG50:AG53)</f>
        <v>0.0827447772089544</v>
      </c>
      <c r="BN13" s="31" t="n">
        <f aca="false">(SUM(H50:H53)+SUM(J50:J53))/AVERAGE(AG50:AG53)</f>
        <v>0.00279534265954927</v>
      </c>
      <c r="BO13" s="59" t="n">
        <f aca="false">AL13-BN13</f>
        <v>-0.0507512354537965</v>
      </c>
      <c r="BP13" s="31" t="n">
        <f aca="false">BN13+BM13</f>
        <v>0.0855401198685037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2735454.99361358</v>
      </c>
      <c r="M14" s="8"/>
      <c r="N14" s="80" t="n">
        <f aca="false">'Low pensions'!L14</f>
        <v>691939.443819586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17905696.1687748</v>
      </c>
      <c r="S14" s="8"/>
      <c r="T14" s="80" t="n">
        <f aca="false">'Low SIPA income'!J9</f>
        <v>68463981.218437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61" t="n">
        <f aca="false">AB14/AG14</f>
        <v>-0.00879926286965218</v>
      </c>
      <c r="AK14" s="62" t="n">
        <f aca="false">AK13+1</f>
        <v>2025</v>
      </c>
      <c r="AL14" s="63" t="n">
        <f aca="false">SUM(AB54:AB57)/AVERAGE(AG54:AG57)</f>
        <v>-0.0474544779563453</v>
      </c>
      <c r="AM14" s="6" t="n">
        <f aca="false">'Central scenario'!AM13</f>
        <v>14900507.1403892</v>
      </c>
      <c r="AN14" s="63" t="n">
        <f aca="false">AM14/AVERAGE(AG54:AG57)</f>
        <v>0.00263394695577471</v>
      </c>
      <c r="AO14" s="63" t="n">
        <f aca="false">'GDP evolution by scenario'!G53</f>
        <v>0.0218406574748218</v>
      </c>
      <c r="AP14" s="63"/>
      <c r="AQ14" s="6" t="n">
        <f aca="false">AQ13*(1+AO14)</f>
        <v>469453084.004125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364068780.878722</v>
      </c>
      <c r="AS14" s="64" t="n">
        <f aca="false">AQ14/AG57</f>
        <v>0.0821592463847229</v>
      </c>
      <c r="AT14" s="64" t="n">
        <f aca="false">AR14/AG57</f>
        <v>0.0637158806457809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0.0169785163044259</v>
      </c>
      <c r="BJ14" s="5" t="n">
        <f aca="false">BJ13+1</f>
        <v>2025</v>
      </c>
      <c r="BK14" s="61" t="n">
        <f aca="false">SUM(T54:T57)/AVERAGE(AG54:AG57)</f>
        <v>0.0544619416413413</v>
      </c>
      <c r="BL14" s="61" t="n">
        <f aca="false">SUM(P54:P57)/AVERAGE(AG54:AG57)</f>
        <v>0.0179287376557714</v>
      </c>
      <c r="BM14" s="61" t="n">
        <f aca="false">SUM(D54:D57)/AVERAGE(AG54:AG57)</f>
        <v>0.0839876819419152</v>
      </c>
      <c r="BN14" s="61" t="n">
        <f aca="false">(SUM(H54:H57)+SUM(J54:J57))/AVERAGE(AG54:AG57)</f>
        <v>0.00384940280188383</v>
      </c>
      <c r="BO14" s="63" t="n">
        <f aca="false">AL14-BN14</f>
        <v>-0.0513038807582291</v>
      </c>
      <c r="BP14" s="31" t="n">
        <f aca="false">BN14+BM14</f>
        <v>0.0878370847437991</v>
      </c>
      <c r="BQ14" s="5"/>
      <c r="BR14" s="5"/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799976.431236576</v>
      </c>
      <c r="O15" s="9"/>
      <c r="P15" s="81" t="n">
        <f aca="false">'Low pensions'!X15</f>
        <v>17260864.096479</v>
      </c>
      <c r="Q15" s="67"/>
      <c r="R15" s="81" t="n">
        <f aca="false">'Low SIPA income'!G10</f>
        <v>22051740.3344971</v>
      </c>
      <c r="S15" s="67"/>
      <c r="T15" s="81" t="n">
        <f aca="false">'Low SIPA income'!J10</f>
        <v>84316740.4307724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39" t="n">
        <f aca="false">AB15/AG15</f>
        <v>-0.00708481576225084</v>
      </c>
      <c r="AK15" s="68" t="n">
        <f aca="false">AK14+1</f>
        <v>2026</v>
      </c>
      <c r="AL15" s="69" t="n">
        <f aca="false">SUM(AB58:AB61)/AVERAGE(AG58:AG61)</f>
        <v>-0.0472171202151847</v>
      </c>
      <c r="AM15" s="9" t="n">
        <f aca="false">'Central scenario'!AM14</f>
        <v>13946867.9480024</v>
      </c>
      <c r="AN15" s="69" t="n">
        <f aca="false">AM15/AVERAGE(AG58:AG61)</f>
        <v>0.00238756003521571</v>
      </c>
      <c r="AO15" s="69" t="n">
        <f aca="false">'GDP evolution by scenario'!G57</f>
        <v>0.0295353065642261</v>
      </c>
      <c r="AP15" s="69"/>
      <c r="AQ15" s="9" t="n">
        <f aca="false">AQ14*(1+AO15)</f>
        <v>483318524.757709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360686989.240951</v>
      </c>
      <c r="AS15" s="70" t="n">
        <f aca="false">AQ15/AG61</f>
        <v>0.0814313778281657</v>
      </c>
      <c r="AT15" s="70" t="n">
        <f aca="false">AR15/AG61</f>
        <v>0.0607699415479832</v>
      </c>
      <c r="AU15" s="7"/>
      <c r="AV15" s="7"/>
      <c r="AW15" s="71" t="n">
        <f aca="false">workers_and_wage_low!C3</f>
        <v>11021763</v>
      </c>
      <c r="AX15" s="7"/>
      <c r="AY15" s="39" t="n">
        <f aca="false">(AW15-AW14)/AW14</f>
        <v>0.00983700612713592</v>
      </c>
      <c r="AZ15" s="38" t="n">
        <f aca="false">workers_and_wage_low!B3</f>
        <v>6778.90225184158</v>
      </c>
      <c r="BA15" s="39" t="n">
        <f aca="false">(AZ15-AZ14)/AZ14</f>
        <v>0.0567615243741825</v>
      </c>
      <c r="BB15" s="39"/>
      <c r="BC15" s="39"/>
      <c r="BD15" s="39"/>
      <c r="BE15" s="39"/>
      <c r="BF15" s="7"/>
      <c r="BG15" s="7"/>
      <c r="BH15" s="7"/>
      <c r="BI15" s="39" t="n">
        <f aca="false">T22/AG22</f>
        <v>0.014937167720869</v>
      </c>
      <c r="BJ15" s="7" t="n">
        <f aca="false">BJ14+1</f>
        <v>2026</v>
      </c>
      <c r="BK15" s="39" t="n">
        <f aca="false">SUM(T58:T61)/AVERAGE(AG58:AG61)</f>
        <v>0.0547641417312689</v>
      </c>
      <c r="BL15" s="39" t="n">
        <f aca="false">SUM(P58:P61)/AVERAGE(AG58:AG61)</f>
        <v>0.0178512768783248</v>
      </c>
      <c r="BM15" s="39" t="n">
        <f aca="false">SUM(D58:D61)/AVERAGE(AG58:AG61)</f>
        <v>0.0841299850681288</v>
      </c>
      <c r="BN15" s="39" t="n">
        <f aca="false">(SUM(H58:H61)+SUM(J58:J61))/AVERAGE(AG58:AG61)</f>
        <v>0.00516414910049076</v>
      </c>
      <c r="BO15" s="69" t="n">
        <f aca="false">AL15-BN15</f>
        <v>-0.0523812693156755</v>
      </c>
      <c r="BP15" s="31" t="n">
        <f aca="false">BN15+BM15</f>
        <v>0.0892941341686196</v>
      </c>
      <c r="BQ15" s="7"/>
      <c r="BR15" s="7"/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104676876.044302</v>
      </c>
      <c r="E16" s="9"/>
      <c r="F16" s="67" t="n">
        <f aca="false">'Low pensions'!I16</f>
        <v>19026261.3047872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2919136.76234831</v>
      </c>
      <c r="M16" s="67"/>
      <c r="N16" s="81" t="n">
        <f aca="false">'Low pensions'!L16</f>
        <v>777485.531692125</v>
      </c>
      <c r="O16" s="9"/>
      <c r="P16" s="81" t="n">
        <f aca="false">'Low pensions'!X16</f>
        <v>19424910.5368699</v>
      </c>
      <c r="Q16" s="67"/>
      <c r="R16" s="81" t="n">
        <f aca="false">'Low SIPA income'!G11</f>
        <v>20129419.2421135</v>
      </c>
      <c r="S16" s="67"/>
      <c r="T16" s="81" t="n">
        <f aca="false">'Low SIPA income'!J11</f>
        <v>76966579.1232066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39" t="n">
        <f aca="false">AB16/AG16</f>
        <v>-0.00899357230223519</v>
      </c>
      <c r="AK16" s="68" t="n">
        <f aca="false">AK15+1</f>
        <v>2027</v>
      </c>
      <c r="AL16" s="69" t="n">
        <f aca="false">SUM(AB62:AB65)/AVERAGE(AG62:AG65)</f>
        <v>-0.0463706713764546</v>
      </c>
      <c r="AM16" s="9" t="n">
        <f aca="false">'Central scenario'!AM15</f>
        <v>13032040.9288315</v>
      </c>
      <c r="AN16" s="69" t="n">
        <f aca="false">AM16/AVERAGE(AG62:AG65)</f>
        <v>0.00215729477339917</v>
      </c>
      <c r="AO16" s="69" t="n">
        <f aca="false">'GDP evolution by scenario'!G61</f>
        <v>0.0275078801231945</v>
      </c>
      <c r="AP16" s="69"/>
      <c r="AQ16" s="9" t="n">
        <f aca="false">AQ15*(1+AO16)</f>
        <v>496613592.798063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357413182.712081</v>
      </c>
      <c r="AS16" s="70" t="n">
        <f aca="false">AQ16/AG65</f>
        <v>0.0808384728105388</v>
      </c>
      <c r="AT16" s="70" t="n">
        <f aca="false">AR16/AG65</f>
        <v>0.0581795107339064</v>
      </c>
      <c r="AU16" s="7"/>
      <c r="AV16" s="7"/>
      <c r="AW16" s="71" t="n">
        <f aca="false">workers_and_wage_low!C4</f>
        <v>11059493</v>
      </c>
      <c r="AX16" s="7"/>
      <c r="AY16" s="39" t="n">
        <f aca="false">(AW16-AW15)/AW15</f>
        <v>0.00342322730038742</v>
      </c>
      <c r="AZ16" s="38" t="n">
        <f aca="false">workers_and_wage_low!B4</f>
        <v>7092.02100217064</v>
      </c>
      <c r="BA16" s="39" t="n">
        <f aca="false">(AZ16-AZ15)/AZ15</f>
        <v>0.0461901851799086</v>
      </c>
      <c r="BB16" s="39"/>
      <c r="BC16" s="39"/>
      <c r="BD16" s="39"/>
      <c r="BE16" s="39"/>
      <c r="BF16" s="7"/>
      <c r="BG16" s="7"/>
      <c r="BH16" s="7"/>
      <c r="BI16" s="39" t="n">
        <f aca="false">T23/AG23</f>
        <v>0.0156502756763912</v>
      </c>
      <c r="BJ16" s="7" t="n">
        <f aca="false">BJ15+1</f>
        <v>2027</v>
      </c>
      <c r="BK16" s="39" t="n">
        <f aca="false">SUM(T62:T65)/AVERAGE(AG62:AG65)</f>
        <v>0.0549461610984904</v>
      </c>
      <c r="BL16" s="39" t="n">
        <f aca="false">SUM(P62:P65)/AVERAGE(AG62:AG65)</f>
        <v>0.0175114840899504</v>
      </c>
      <c r="BM16" s="39" t="n">
        <f aca="false">SUM(D62:D65)/AVERAGE(AG62:AG65)</f>
        <v>0.0838053483849946</v>
      </c>
      <c r="BN16" s="39" t="n">
        <f aca="false">(SUM(H62:H65)+SUM(J62:J65))/AVERAGE(AG62:AG65)</f>
        <v>0.00616634805678248</v>
      </c>
      <c r="BO16" s="69" t="n">
        <f aca="false">AL16-BN16</f>
        <v>-0.0525370194332371</v>
      </c>
      <c r="BP16" s="31" t="n">
        <f aca="false">BN16+BM16</f>
        <v>0.0899716964417771</v>
      </c>
      <c r="BQ16" s="7"/>
      <c r="BR16" s="7"/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113257758.110679</v>
      </c>
      <c r="E17" s="9"/>
      <c r="F17" s="67" t="n">
        <f aca="false">'Low pensions'!I17</f>
        <v>20585938.1941831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842483.122443445</v>
      </c>
      <c r="O17" s="9"/>
      <c r="P17" s="81" t="n">
        <f aca="false">'Low pensions'!X17</f>
        <v>18941504.3486667</v>
      </c>
      <c r="Q17" s="67"/>
      <c r="R17" s="81" t="n">
        <f aca="false">'Low SIPA income'!G12</f>
        <v>23608504.5739548</v>
      </c>
      <c r="S17" s="67"/>
      <c r="T17" s="81" t="n">
        <f aca="false">'Low SIPA income'!J12</f>
        <v>90269163.4277422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39" t="n">
        <f aca="false">AB17/AG17</f>
        <v>-0.00816640800500322</v>
      </c>
      <c r="AK17" s="68" t="n">
        <f aca="false">AK16+1</f>
        <v>2028</v>
      </c>
      <c r="AL17" s="69" t="n">
        <f aca="false">SUM(AB66:AB69)/AVERAGE(AG66:AG69)</f>
        <v>-0.0458608824511376</v>
      </c>
      <c r="AM17" s="9" t="n">
        <f aca="false">'Central scenario'!AM16</f>
        <v>12139889.4651339</v>
      </c>
      <c r="AN17" s="69" t="n">
        <f aca="false">AM17/AVERAGE(AG66:AG69)</f>
        <v>0.00195546106522135</v>
      </c>
      <c r="AO17" s="69" t="n">
        <f aca="false">'GDP evolution by scenario'!G65</f>
        <v>0.0338379651869702</v>
      </c>
      <c r="AP17" s="69"/>
      <c r="AQ17" s="9" t="n">
        <f aca="false">AQ16*(1+AO17)</f>
        <v>513417986.26254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357180280.973947</v>
      </c>
      <c r="AS17" s="70" t="n">
        <f aca="false">AQ17/AG69</f>
        <v>0.0826068756159363</v>
      </c>
      <c r="AT17" s="70" t="n">
        <f aca="false">AR17/AG69</f>
        <v>0.0574688613027907</v>
      </c>
      <c r="AU17" s="7"/>
      <c r="AV17" s="7"/>
      <c r="AW17" s="71" t="n">
        <f aca="false">workers_and_wage_low!C5</f>
        <v>11048388</v>
      </c>
      <c r="AX17" s="7"/>
      <c r="AY17" s="39" t="n">
        <f aca="false">(AW17-AW16)/AW16</f>
        <v>-0.00100411474558553</v>
      </c>
      <c r="AZ17" s="38" t="n">
        <f aca="false">workers_and_wage_low!B5</f>
        <v>7113.98164433727</v>
      </c>
      <c r="BA17" s="39" t="n">
        <f aca="false">(AZ17-AZ16)/AZ16</f>
        <v>0.00309652807851384</v>
      </c>
      <c r="BB17" s="39"/>
      <c r="BC17" s="39"/>
      <c r="BD17" s="39"/>
      <c r="BE17" s="39"/>
      <c r="BF17" s="7"/>
      <c r="BG17" s="7"/>
      <c r="BH17" s="7"/>
      <c r="BI17" s="39" t="n">
        <f aca="false">T24/AG24</f>
        <v>0.0149552049788431</v>
      </c>
      <c r="BJ17" s="7" t="n">
        <f aca="false">BJ16+1</f>
        <v>2028</v>
      </c>
      <c r="BK17" s="39" t="n">
        <f aca="false">SUM(T66:T69)/AVERAGE(AG66:AG69)</f>
        <v>0.054634997314988</v>
      </c>
      <c r="BL17" s="39" t="n">
        <f aca="false">SUM(P66:P69)/AVERAGE(AG66:AG69)</f>
        <v>0.0171564338080997</v>
      </c>
      <c r="BM17" s="39" t="n">
        <f aca="false">SUM(D66:D69)/AVERAGE(AG66:AG69)</f>
        <v>0.0833394459580259</v>
      </c>
      <c r="BN17" s="39" t="n">
        <f aca="false">(SUM(H66:H69)+SUM(J66:J69))/AVERAGE(AG66:AG69)</f>
        <v>0.00701095743888289</v>
      </c>
      <c r="BO17" s="69" t="n">
        <f aca="false">AL17-BN17</f>
        <v>-0.0528718398900205</v>
      </c>
      <c r="BP17" s="31" t="n">
        <f aca="false">BN17+BM17</f>
        <v>0.0903504033969087</v>
      </c>
      <c r="BQ17" s="7"/>
      <c r="BR17" s="7"/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99362547.3651602</v>
      </c>
      <c r="E18" s="6"/>
      <c r="F18" s="8" t="n">
        <f aca="false">'Low pensions'!I18</f>
        <v>18060319.1604489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737462.751726605</v>
      </c>
      <c r="O18" s="6"/>
      <c r="P18" s="80" t="n">
        <f aca="false">'Low pensions'!X18</f>
        <v>18563990.1961245</v>
      </c>
      <c r="Q18" s="8"/>
      <c r="R18" s="80" t="n">
        <f aca="false">'Low SIPA income'!G13</f>
        <v>19220294.5418369</v>
      </c>
      <c r="S18" s="8"/>
      <c r="T18" s="80" t="n">
        <f aca="false">'Low SIPA income'!J13</f>
        <v>73490462.036316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61" t="n">
        <f aca="false">AB18/AG18</f>
        <v>-0.00898690728728057</v>
      </c>
      <c r="AK18" s="62" t="n">
        <f aca="false">AK17+1</f>
        <v>2029</v>
      </c>
      <c r="AL18" s="63" t="n">
        <f aca="false">SUM(AB70:AB73)/AVERAGE(AG70:AG73)</f>
        <v>-0.0453534663226889</v>
      </c>
      <c r="AM18" s="6" t="n">
        <f aca="false">'Central scenario'!AM17</f>
        <v>11273018.6820578</v>
      </c>
      <c r="AN18" s="63" t="n">
        <f aca="false">AM18/AVERAGE(AG70:AG73)</f>
        <v>0.00179177594793349</v>
      </c>
      <c r="AO18" s="63" t="n">
        <f aca="false">'GDP evolution by scenario'!G69</f>
        <v>0.0216626681488301</v>
      </c>
      <c r="AP18" s="63"/>
      <c r="AQ18" s="6" t="n">
        <f aca="false">AQ17*(1+AO18)</f>
        <v>524539989.720586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353533246.611982</v>
      </c>
      <c r="AS18" s="64" t="n">
        <f aca="false">AQ18/AG73</f>
        <v>0.0825282428151669</v>
      </c>
      <c r="AT18" s="64" t="n">
        <f aca="false">AR18/AG73</f>
        <v>0.0556229804998657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0.0176042663491791</v>
      </c>
      <c r="BJ18" s="5" t="n">
        <f aca="false">BJ17+1</f>
        <v>2029</v>
      </c>
      <c r="BK18" s="61" t="n">
        <f aca="false">SUM(T70:T73)/AVERAGE(AG70:AG73)</f>
        <v>0.0549378339424926</v>
      </c>
      <c r="BL18" s="61" t="n">
        <f aca="false">SUM(P70:P73)/AVERAGE(AG70:AG73)</f>
        <v>0.0171286057060231</v>
      </c>
      <c r="BM18" s="61" t="n">
        <f aca="false">SUM(D70:D73)/AVERAGE(AG70:AG73)</f>
        <v>0.0831626945591584</v>
      </c>
      <c r="BN18" s="61" t="n">
        <f aca="false">(SUM(H70:H73)+SUM(J70:J73))/AVERAGE(AG70:AG73)</f>
        <v>0.00798676574343888</v>
      </c>
      <c r="BO18" s="63" t="n">
        <f aca="false">AL18-BN18</f>
        <v>-0.0533402320661278</v>
      </c>
      <c r="BP18" s="31" t="n">
        <f aca="false">BN18+BM18</f>
        <v>0.0911494603025973</v>
      </c>
      <c r="BQ18" s="5"/>
      <c r="BR18" s="5"/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102443922.414065</v>
      </c>
      <c r="E19" s="9"/>
      <c r="F19" s="67" t="n">
        <f aca="false">'Low pensions'!I19</f>
        <v>18620395.5505171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762331.112871721</v>
      </c>
      <c r="O19" s="9"/>
      <c r="P19" s="81" t="n">
        <f aca="false">'Low pensions'!X19</f>
        <v>18869579.4519813</v>
      </c>
      <c r="Q19" s="67"/>
      <c r="R19" s="81" t="n">
        <f aca="false">'Low SIPA income'!G14</f>
        <v>21936740.3122532</v>
      </c>
      <c r="S19" s="67"/>
      <c r="T19" s="81" t="n">
        <f aca="false">'Low SIPA income'!J14</f>
        <v>83877027.8784753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39" t="n">
        <f aca="false">AB19/AG19</f>
        <v>-0.00674467449494273</v>
      </c>
      <c r="AK19" s="68" t="n">
        <f aca="false">AK18+1</f>
        <v>2030</v>
      </c>
      <c r="AL19" s="69" t="n">
        <f aca="false">SUM(AB74:AB77)/AVERAGE(AG74:AG77)</f>
        <v>-0.0448577295073485</v>
      </c>
      <c r="AM19" s="9" t="n">
        <f aca="false">'Central scenario'!AM18</f>
        <v>10452476.7322336</v>
      </c>
      <c r="AN19" s="69" t="n">
        <f aca="false">AM19/AVERAGE(AG74:AG77)</f>
        <v>0.00164463730031298</v>
      </c>
      <c r="AO19" s="69" t="n">
        <f aca="false">'GDP evolution by scenario'!G73</f>
        <v>0.020433431256043</v>
      </c>
      <c r="AP19" s="69"/>
      <c r="AQ19" s="9" t="n">
        <f aca="false">AQ18*(1+AO19)</f>
        <v>535258141.541587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350207133.866564</v>
      </c>
      <c r="AS19" s="70" t="n">
        <f aca="false">AQ19/AG77</f>
        <v>0.0839686087451587</v>
      </c>
      <c r="AT19" s="70" t="n">
        <f aca="false">AR19/AG77</f>
        <v>0.0549387361371321</v>
      </c>
      <c r="AU19" s="7"/>
      <c r="AV19" s="7"/>
      <c r="AW19" s="71" t="n">
        <f aca="false">workers_and_wage_low!C7</f>
        <v>11128156</v>
      </c>
      <c r="AX19" s="7"/>
      <c r="AY19" s="39" t="n">
        <f aca="false">(AW19-AW18)/AW18</f>
        <v>0.0057534472647062</v>
      </c>
      <c r="AZ19" s="38" t="n">
        <f aca="false">workers_and_wage_low!B7</f>
        <v>6521.17321865806</v>
      </c>
      <c r="BA19" s="39" t="n">
        <f aca="false">(AZ19-AZ18)/AZ18</f>
        <v>-0.0274955654189868</v>
      </c>
      <c r="BB19" s="38" t="n">
        <f aca="false">'Central scenario'!BB19</f>
        <v>48.3571970243014</v>
      </c>
      <c r="BC19" s="38" t="n">
        <f aca="false">'Central scenario'!BC19</f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0.0144356291833057</v>
      </c>
      <c r="BJ19" s="7" t="n">
        <f aca="false">BJ18+1</f>
        <v>2030</v>
      </c>
      <c r="BK19" s="39" t="n">
        <f aca="false">SUM(T74:T77)/AVERAGE(AG74:AG77)</f>
        <v>0.0549037970424258</v>
      </c>
      <c r="BL19" s="39" t="n">
        <f aca="false">SUM(P74:P77)/AVERAGE(AG74:AG77)</f>
        <v>0.0167849042505725</v>
      </c>
      <c r="BM19" s="39" t="n">
        <f aca="false">SUM(D74:D77)/AVERAGE(AG74:AG77)</f>
        <v>0.0829766222992018</v>
      </c>
      <c r="BN19" s="39" t="n">
        <f aca="false">(SUM(H74:H77)+SUM(J74:J77))/AVERAGE(AG74:AG77)</f>
        <v>0.00874610328679877</v>
      </c>
      <c r="BO19" s="69" t="n">
        <f aca="false">AL19-BN19</f>
        <v>-0.0536038327941473</v>
      </c>
      <c r="BP19" s="31" t="n">
        <f aca="false">BN19+BM19</f>
        <v>0.0917227255860006</v>
      </c>
      <c r="BQ19" s="7"/>
      <c r="BR19" s="7"/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97787429.5558068</v>
      </c>
      <c r="E20" s="9"/>
      <c r="F20" s="67" t="n">
        <f aca="false">'Low pensions'!I20</f>
        <v>17774022.853575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730280.338931318</v>
      </c>
      <c r="O20" s="9"/>
      <c r="P20" s="81" t="n">
        <f aca="false">'Low pensions'!X20</f>
        <v>16875170.4145192</v>
      </c>
      <c r="Q20" s="67"/>
      <c r="R20" s="81" t="n">
        <f aca="false">'Low SIPA income'!G15</f>
        <v>19124450.2470086</v>
      </c>
      <c r="S20" s="67"/>
      <c r="T20" s="81" t="n">
        <f aca="false">'Low SIPA income'!J15</f>
        <v>73123993.0680518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39" t="n">
        <f aca="false">AB20/AG20</f>
        <v>-0.00819850228449363</v>
      </c>
      <c r="AK20" s="68" t="n">
        <f aca="false">AK19+1</f>
        <v>2031</v>
      </c>
      <c r="AL20" s="69" t="n">
        <f aca="false">SUM(AB78:AB81)/AVERAGE(AG78:AG81)</f>
        <v>-0.0438556497559205</v>
      </c>
      <c r="AM20" s="9" t="n">
        <f aca="false">'Central scenario'!AM19</f>
        <v>9649081.86791266</v>
      </c>
      <c r="AN20" s="69" t="n">
        <f aca="false">AM20/AVERAGE(AG78:AG81)</f>
        <v>0.00150215456135294</v>
      </c>
      <c r="AO20" s="69" t="n">
        <f aca="false">'GDP evolution by scenario'!G77</f>
        <v>0.0239908152525172</v>
      </c>
      <c r="AP20" s="69"/>
      <c r="AQ20" s="9" t="n">
        <f aca="false">AQ19*(1+AO20)</f>
        <v>548099420.727717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348854161.523312</v>
      </c>
      <c r="AS20" s="70" t="n">
        <f aca="false">AQ20/AG81</f>
        <v>0.0850313746490159</v>
      </c>
      <c r="AT20" s="70" t="n">
        <f aca="false">AR20/AG81</f>
        <v>0.0541207448586106</v>
      </c>
      <c r="AU20" s="7"/>
      <c r="AV20" s="7"/>
      <c r="AW20" s="71" t="n">
        <f aca="false">workers_and_wage_low!C8</f>
        <v>11235296</v>
      </c>
      <c r="AX20" s="7"/>
      <c r="AY20" s="39" t="n">
        <f aca="false">(AW20-AW19)/AW19</f>
        <v>0.00962783052286471</v>
      </c>
      <c r="AZ20" s="38" t="n">
        <f aca="false">workers_and_wage_low!B8</f>
        <v>6554.01964535573</v>
      </c>
      <c r="BA20" s="39" t="n">
        <f aca="false">(AZ20-AZ19)/AZ19</f>
        <v>0.00503688916032643</v>
      </c>
      <c r="BB20" s="38" t="n">
        <f aca="false">'Central scenario'!BB20</f>
        <v>51.1559235498969</v>
      </c>
      <c r="BC20" s="38" t="n">
        <f aca="false">'Central scenario'!BC20</f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0.0155150374527414</v>
      </c>
      <c r="BJ20" s="7" t="n">
        <f aca="false">BJ19+1</f>
        <v>2031</v>
      </c>
      <c r="BK20" s="39" t="n">
        <f aca="false">SUM(T78:T81)/AVERAGE(AG78:AG81)</f>
        <v>0.0550929467849857</v>
      </c>
      <c r="BL20" s="39" t="n">
        <f aca="false">SUM(P78:P81)/AVERAGE(AG78:AG81)</f>
        <v>0.016491026978841</v>
      </c>
      <c r="BM20" s="39" t="n">
        <f aca="false">SUM(D78:D81)/AVERAGE(AG78:AG81)</f>
        <v>0.0824575695620653</v>
      </c>
      <c r="BN20" s="39" t="n">
        <f aca="false">(SUM(H78:H81)+SUM(J78:J81))/AVERAGE(AG78:AG81)</f>
        <v>0.00958989961302059</v>
      </c>
      <c r="BO20" s="69" t="n">
        <f aca="false">AL20-BN20</f>
        <v>-0.0534455493689411</v>
      </c>
      <c r="BP20" s="31" t="n">
        <f aca="false">BN20+BM20</f>
        <v>0.0920474691750859</v>
      </c>
      <c r="BQ20" s="7"/>
      <c r="BR20" s="7"/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106830565.352356</v>
      </c>
      <c r="E21" s="9"/>
      <c r="F21" s="67" t="n">
        <f aca="false">'Low pensions'!I21</f>
        <v>19417719.8302311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1123.44878389224</v>
      </c>
      <c r="J21" s="81" t="n">
        <f aca="false">'Low pensions'!W21</f>
        <v>6180.88373799533</v>
      </c>
      <c r="K21" s="9"/>
      <c r="L21" s="81" t="n">
        <f aca="false">'Low pensions'!N21</f>
        <v>3910348.4398605</v>
      </c>
      <c r="M21" s="67"/>
      <c r="N21" s="81" t="n">
        <f aca="false">'Low pensions'!L21</f>
        <v>800602.401472312</v>
      </c>
      <c r="O21" s="9"/>
      <c r="P21" s="81" t="n">
        <f aca="false">'Low pensions'!X21</f>
        <v>24695494.840454</v>
      </c>
      <c r="Q21" s="67"/>
      <c r="R21" s="81" t="n">
        <f aca="false">'Low SIPA income'!G16</f>
        <v>22458949.1850295</v>
      </c>
      <c r="S21" s="67"/>
      <c r="T21" s="81" t="n">
        <f aca="false">'Low SIPA income'!J16</f>
        <v>85873738.7642665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39" t="n">
        <f aca="false">AB21/AG21</f>
        <v>-0.00902614343876637</v>
      </c>
      <c r="AK21" s="68" t="n">
        <f aca="false">AK20+1</f>
        <v>2032</v>
      </c>
      <c r="AL21" s="69" t="n">
        <f aca="false">SUM(AB82:AB85)/AVERAGE(AG82:AG85)</f>
        <v>-0.0433269399542802</v>
      </c>
      <c r="AM21" s="9" t="n">
        <f aca="false">'Central scenario'!AM20</f>
        <v>8873587.4679367</v>
      </c>
      <c r="AN21" s="69" t="n">
        <f aca="false">AM21/AVERAGE(AG82:AG85)</f>
        <v>0.00137478250705036</v>
      </c>
      <c r="AO21" s="69" t="n">
        <f aca="false">'GDP evolution by scenario'!G81</f>
        <v>0.0205414985803298</v>
      </c>
      <c r="AP21" s="69"/>
      <c r="AQ21" s="9" t="n">
        <f aca="false">AQ20*(1+AO21)</f>
        <v>559358204.200475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347063324.504301</v>
      </c>
      <c r="AS21" s="70" t="n">
        <f aca="false">AQ21/AG85</f>
        <v>0.086689035123379</v>
      </c>
      <c r="AT21" s="70" t="n">
        <f aca="false">AR21/AG85</f>
        <v>0.0537876882864257</v>
      </c>
      <c r="AU21" s="7"/>
      <c r="AW21" s="71" t="n">
        <f aca="false">workers_and_wage_low!C9</f>
        <v>11156745</v>
      </c>
      <c r="AY21" s="39" t="n">
        <f aca="false">(AW21-AW20)/AW20</f>
        <v>-0.00699144909043785</v>
      </c>
      <c r="AZ21" s="38" t="n">
        <f aca="false">workers_and_wage_low!B9</f>
        <v>6660.1842529205</v>
      </c>
      <c r="BA21" s="39" t="n">
        <f aca="false">(AZ21-AZ20)/AZ20</f>
        <v>0.0161983962986734</v>
      </c>
      <c r="BB21" s="38" t="n">
        <f aca="false">'Central scenario'!BB21</f>
        <v>53.9018151544903</v>
      </c>
      <c r="BC21" s="38" t="n">
        <f aca="false">'Central scenario'!BC21</f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I21" s="39" t="n">
        <f aca="false">T28/AG28</f>
        <v>0.013707397119197</v>
      </c>
      <c r="BJ21" s="7" t="n">
        <f aca="false">BJ20+1</f>
        <v>2032</v>
      </c>
      <c r="BK21" s="39" t="n">
        <f aca="false">SUM(T82:T85)/AVERAGE(AG82:AG85)</f>
        <v>0.0550319991846494</v>
      </c>
      <c r="BL21" s="39" t="n">
        <f aca="false">SUM(P82:P85)/AVERAGE(AG82:AG85)</f>
        <v>0.016144142652266</v>
      </c>
      <c r="BM21" s="39" t="n">
        <f aca="false">SUM(D82:D85)/AVERAGE(AG82:AG85)</f>
        <v>0.0822147964866636</v>
      </c>
      <c r="BN21" s="39" t="n">
        <f aca="false">(SUM(H82:H85)+SUM(J82:J85))/AVERAGE(AG82:AG85)</f>
        <v>0.0106898638018226</v>
      </c>
      <c r="BO21" s="69" t="n">
        <f aca="false">AL21-BN21</f>
        <v>-0.0540168037561028</v>
      </c>
      <c r="BP21" s="31" t="n">
        <f aca="false">BN21+BM21</f>
        <v>0.0929046602884862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102028419.063455</v>
      </c>
      <c r="E22" s="6"/>
      <c r="F22" s="8" t="n">
        <f aca="false">'Low pensions'!I22</f>
        <v>18544872.8981371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2062.33452394504</v>
      </c>
      <c r="J22" s="80" t="n">
        <f aca="false">'Low pensions'!W22</f>
        <v>11346.3560636877</v>
      </c>
      <c r="K22" s="6"/>
      <c r="L22" s="80" t="n">
        <f aca="false">'Low pensions'!N22</f>
        <v>4299591.36744104</v>
      </c>
      <c r="M22" s="8"/>
      <c r="N22" s="80" t="n">
        <f aca="false">'Low pensions'!L22</f>
        <v>765085.873759933</v>
      </c>
      <c r="O22" s="6"/>
      <c r="P22" s="80" t="n">
        <f aca="false">'Low pensions'!X22</f>
        <v>26519876.7856488</v>
      </c>
      <c r="Q22" s="8"/>
      <c r="R22" s="80" t="n">
        <f aca="false">'Low SIPA income'!G17</f>
        <v>19424356.1338637</v>
      </c>
      <c r="S22" s="8"/>
      <c r="T22" s="80" t="n">
        <f aca="false">'Low SIPA income'!J17</f>
        <v>74270709.2197953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681444.766110222</v>
      </c>
      <c r="AF22" s="6" t="n">
        <f aca="false">'Central scenario'!AF22</f>
        <v>172.09591728</v>
      </c>
      <c r="AG22" s="6" t="n">
        <f aca="false">AE22/$AE$6*$AD$6</f>
        <v>4972208293.2784</v>
      </c>
      <c r="AH22" s="6"/>
      <c r="AI22" s="6"/>
      <c r="AJ22" s="61" t="n">
        <f aca="false">AB22/AG22</f>
        <v>-0.0109161932541488</v>
      </c>
      <c r="AK22" s="62" t="n">
        <f aca="false">AK21+1</f>
        <v>2033</v>
      </c>
      <c r="AL22" s="63" t="n">
        <f aca="false">SUM(AB86:AB89)/AVERAGE(AG86:AG89)</f>
        <v>-0.0421090052756595</v>
      </c>
      <c r="AM22" s="6" t="n">
        <f aca="false">'Central scenario'!AM21</f>
        <v>8126011.66426731</v>
      </c>
      <c r="AN22" s="63" t="n">
        <f aca="false">AM22/AVERAGE(AG86:AG89)</f>
        <v>0.00124724187080403</v>
      </c>
      <c r="AO22" s="63" t="n">
        <f aca="false">'GDP evolution by scenario'!G85</f>
        <v>0.0213300227931532</v>
      </c>
      <c r="AP22" s="63"/>
      <c r="AQ22" s="6" t="n">
        <f aca="false">AQ21*(1+AO22)</f>
        <v>571289327.445608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346261042.18774</v>
      </c>
      <c r="AS22" s="64" t="n">
        <f aca="false">AQ22/AG89</f>
        <v>0.0870848698586977</v>
      </c>
      <c r="AT22" s="64" t="n">
        <f aca="false">AR22/AG89</f>
        <v>0.0527825330308262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0.0153076715193188</v>
      </c>
      <c r="BJ22" s="5" t="n">
        <f aca="false">BJ21+1</f>
        <v>2033</v>
      </c>
      <c r="BK22" s="61" t="n">
        <f aca="false">SUM(T86:T89)/AVERAGE(AG86:AG89)</f>
        <v>0.0551193899701218</v>
      </c>
      <c r="BL22" s="61" t="n">
        <f aca="false">SUM(P86:P89)/AVERAGE(AG86:AG89)</f>
        <v>0.0158640690833511</v>
      </c>
      <c r="BM22" s="61" t="n">
        <f aca="false">SUM(D86:D89)/AVERAGE(AG86:AG89)</f>
        <v>0.0813643261624303</v>
      </c>
      <c r="BN22" s="61" t="n">
        <f aca="false">(SUM(H86:H89)+SUM(J86:J89))/AVERAGE(AG86:AG89)</f>
        <v>0.011901065650746</v>
      </c>
      <c r="BO22" s="63" t="n">
        <f aca="false">AL22-BN22</f>
        <v>-0.0540100709264055</v>
      </c>
      <c r="BP22" s="31" t="n">
        <f aca="false">BN22+BM22</f>
        <v>0.0932653918131763</v>
      </c>
      <c r="BQ22" s="5"/>
      <c r="BR22" s="5"/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108864344.754538</v>
      </c>
      <c r="E23" s="9"/>
      <c r="F23" s="67" t="n">
        <f aca="false">'Low pensions'!I23</f>
        <v>19787383.310882</v>
      </c>
      <c r="G23" s="81" t="n">
        <f aca="false">'Low pensions'!K23</f>
        <v>102244.218065323</v>
      </c>
      <c r="H23" s="81" t="n">
        <f aca="false">'Low pensions'!V23</f>
        <v>562517.520874031</v>
      </c>
      <c r="I23" s="81" t="n">
        <f aca="false">'Low pensions'!M23</f>
        <v>3162.19231129867</v>
      </c>
      <c r="J23" s="81" t="n">
        <f aca="false">'Low pensions'!W23</f>
        <v>17397.4490991969</v>
      </c>
      <c r="K23" s="9"/>
      <c r="L23" s="81" t="n">
        <f aca="false">'Low pensions'!N23</f>
        <v>3939404.98436416</v>
      </c>
      <c r="M23" s="67"/>
      <c r="N23" s="81" t="n">
        <f aca="false">'Low pensions'!L23</f>
        <v>818579.510877658</v>
      </c>
      <c r="O23" s="9"/>
      <c r="P23" s="81" t="n">
        <f aca="false">'Low pensions'!X23</f>
        <v>24945174.139856</v>
      </c>
      <c r="Q23" s="67"/>
      <c r="R23" s="81" t="n">
        <f aca="false">'Low SIPA income'!G18</f>
        <v>23247350.7851997</v>
      </c>
      <c r="S23" s="67"/>
      <c r="T23" s="81" t="n">
        <f aca="false">'Low SIPA income'!J18</f>
        <v>88888260.6146242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778401.676449317</v>
      </c>
      <c r="AF23" s="9" t="n">
        <f aca="false">'Central scenario'!AF23</f>
        <v>183.45579241</v>
      </c>
      <c r="AG23" s="9" t="n">
        <f aca="false">AE23/$AE$6*$AD$6</f>
        <v>5679661013.81294</v>
      </c>
      <c r="AH23" s="9"/>
      <c r="AI23" s="9"/>
      <c r="AJ23" s="39" t="n">
        <f aca="false">AB23/AG23</f>
        <v>-0.00790914425535633</v>
      </c>
      <c r="AK23" s="68" t="n">
        <f aca="false">AK22+1</f>
        <v>2034</v>
      </c>
      <c r="AL23" s="69" t="n">
        <f aca="false">SUM(AB90:AB93)/AVERAGE(AG90:AG93)</f>
        <v>-0.0399459544233422</v>
      </c>
      <c r="AM23" s="9" t="n">
        <f aca="false">'Central scenario'!AM22</f>
        <v>7406781.38079157</v>
      </c>
      <c r="AN23" s="69" t="n">
        <f aca="false">AM23/AVERAGE(AG90:AG93)</f>
        <v>0.00112264586285863</v>
      </c>
      <c r="AO23" s="69" t="n">
        <f aca="false">'GDP evolution by scenario'!G89</f>
        <v>0.020914873797943</v>
      </c>
      <c r="AP23" s="69"/>
      <c r="AQ23" s="9" t="n">
        <f aca="false">AQ22*(1+AO23)</f>
        <v>583237771.631245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346025530.873582</v>
      </c>
      <c r="AS23" s="70" t="n">
        <f aca="false">AQ23/AG93</f>
        <v>0.0883444341346254</v>
      </c>
      <c r="AT23" s="70" t="n">
        <f aca="false">AR23/AG93</f>
        <v>0.0524133230186051</v>
      </c>
      <c r="AU23" s="7"/>
      <c r="AV23" s="7"/>
      <c r="AW23" s="71" t="n">
        <f aca="false">workers_and_wage_low!C11</f>
        <v>11247506</v>
      </c>
      <c r="AX23" s="7"/>
      <c r="AY23" s="39" t="n">
        <f aca="false">(AW23-AW22)/AW22</f>
        <v>0.017215831785918</v>
      </c>
      <c r="AZ23" s="38" t="n">
        <f aca="false">workers_and_wage_low!B11</f>
        <v>6741.66175252587</v>
      </c>
      <c r="BA23" s="39" t="n">
        <f aca="false">(AZ23-AZ22)/AZ22</f>
        <v>-0.000351798147578038</v>
      </c>
      <c r="BB23" s="38" t="n">
        <f aca="false">'Central scenario'!BB23</f>
        <v>49.9198466641054</v>
      </c>
      <c r="BC23" s="38" t="n">
        <f aca="false">'Central scenario'!BC23</f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0.0123416398783896</v>
      </c>
      <c r="BJ23" s="7" t="n">
        <f aca="false">BJ22+1</f>
        <v>2034</v>
      </c>
      <c r="BK23" s="39" t="n">
        <f aca="false">SUM(T90:T93)/AVERAGE(AG90:AG93)</f>
        <v>0.0552595421670118</v>
      </c>
      <c r="BL23" s="39" t="n">
        <f aca="false">SUM(P90:P93)/AVERAGE(AG90:AG93)</f>
        <v>0.0153384887118878</v>
      </c>
      <c r="BM23" s="39" t="n">
        <f aca="false">SUM(D90:D93)/AVERAGE(AG90:AG93)</f>
        <v>0.0798670078784661</v>
      </c>
      <c r="BN23" s="39" t="n">
        <f aca="false">(SUM(H90:H93)+SUM(J90:J93))/AVERAGE(AG90:AG93)</f>
        <v>0.0128811109170682</v>
      </c>
      <c r="BO23" s="69" t="n">
        <f aca="false">AL23-BN23</f>
        <v>-0.0528270653404104</v>
      </c>
      <c r="BP23" s="31" t="n">
        <f aca="false">BN23+BM23</f>
        <v>0.0927481187955343</v>
      </c>
      <c r="BQ23" s="7"/>
      <c r="BR23" s="7"/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104310962.345675</v>
      </c>
      <c r="E24" s="9"/>
      <c r="F24" s="67" t="n">
        <f aca="false">'Low pensions'!I24</f>
        <v>18959752.158659</v>
      </c>
      <c r="G24" s="81" t="n">
        <f aca="false">'Low pensions'!K24</f>
        <v>148476.22300635</v>
      </c>
      <c r="H24" s="81" t="n">
        <f aca="false">'Low pensions'!V24</f>
        <v>816872.371412834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3599614.55233288</v>
      </c>
      <c r="M24" s="67"/>
      <c r="N24" s="81" t="n">
        <f aca="false">'Low pensions'!L24</f>
        <v>785544.065131642</v>
      </c>
      <c r="O24" s="9"/>
      <c r="P24" s="81" t="n">
        <f aca="false">'Low pensions'!X24</f>
        <v>23000248.6972876</v>
      </c>
      <c r="Q24" s="67"/>
      <c r="R24" s="81" t="n">
        <f aca="false">'Low SIPA income'!G19</f>
        <v>20580119.0171851</v>
      </c>
      <c r="S24" s="67"/>
      <c r="T24" s="81" t="n">
        <f aca="false">'Low SIPA income'!J19</f>
        <v>78689868.7761087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721120.426852794</v>
      </c>
      <c r="AF24" s="9" t="n">
        <f aca="false">'Central scenario'!AF24</f>
        <v>191.50871929</v>
      </c>
      <c r="AG24" s="9" t="n">
        <f aca="false">AE24/$AE$6*$AD$6</f>
        <v>5261704462.58878</v>
      </c>
      <c r="AH24" s="9"/>
      <c r="AI24" s="9"/>
      <c r="AJ24" s="39" t="n">
        <f aca="false">AB24/AG24</f>
        <v>-0.00924060684376251</v>
      </c>
      <c r="AK24" s="68" t="n">
        <f aca="false">AK23+1</f>
        <v>2035</v>
      </c>
      <c r="AL24" s="69" t="n">
        <f aca="false">SUM(AB94:AB97)/AVERAGE(AG94:AG97)</f>
        <v>-0.0386153871068288</v>
      </c>
      <c r="AM24" s="9" t="n">
        <f aca="false">'Central scenario'!AM23</f>
        <v>6738583.40306814</v>
      </c>
      <c r="AN24" s="69" t="n">
        <f aca="false">AM24/AVERAGE(AG94:AG97)</f>
        <v>0.00101388962742033</v>
      </c>
      <c r="AO24" s="69" t="n">
        <f aca="false">'GDP evolution by scenario'!G93</f>
        <v>0.0174865766685526</v>
      </c>
      <c r="AP24" s="69"/>
      <c r="AQ24" s="9" t="n">
        <f aca="false">AQ23*(1+AO24)</f>
        <v>593436603.640871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345283910.892745</v>
      </c>
      <c r="AS24" s="70" t="n">
        <f aca="false">AQ24/AG97</f>
        <v>0.0882068367320457</v>
      </c>
      <c r="AT24" s="70" t="n">
        <f aca="false">AR24/AG97</f>
        <v>0.0513220811919277</v>
      </c>
      <c r="AU24" s="7"/>
      <c r="AV24" s="7"/>
      <c r="AW24" s="71" t="n">
        <f aca="false">workers_and_wage_low!C12</f>
        <v>11410134</v>
      </c>
      <c r="AX24" s="7"/>
      <c r="AY24" s="39" t="n">
        <f aca="false">(AW24-AW23)/AW23</f>
        <v>0.0144590276279915</v>
      </c>
      <c r="AZ24" s="38" t="n">
        <f aca="false">workers_and_wage_low!B12</f>
        <v>6886.42921069284</v>
      </c>
      <c r="BA24" s="39" t="n">
        <f aca="false">(AZ24-AZ23)/AZ23</f>
        <v>0.0214735570369921</v>
      </c>
      <c r="BB24" s="38" t="n">
        <f aca="false">'Central scenario'!BB24</f>
        <v>50.6467141402216</v>
      </c>
      <c r="BC24" s="38" t="n">
        <f aca="false">'Central scenario'!BC24</f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0.0129839728371912</v>
      </c>
      <c r="BJ24" s="7" t="n">
        <f aca="false">BJ23+1</f>
        <v>2035</v>
      </c>
      <c r="BK24" s="39" t="n">
        <f aca="false">SUM(T94:T97)/AVERAGE(AG94:AG97)</f>
        <v>0.0552257000613534</v>
      </c>
      <c r="BL24" s="39" t="n">
        <f aca="false">SUM(P94:P97)/AVERAGE(AG94:AG97)</f>
        <v>0.0150819706475564</v>
      </c>
      <c r="BM24" s="39" t="n">
        <f aca="false">SUM(D94:D97)/AVERAGE(AG94:AG97)</f>
        <v>0.0787591165206258</v>
      </c>
      <c r="BN24" s="39" t="n">
        <f aca="false">(SUM(H94:H97)+SUM(J94:J97))/AVERAGE(AG94:AG97)</f>
        <v>0.0140882348724018</v>
      </c>
      <c r="BO24" s="69" t="n">
        <f aca="false">AL24-BN24</f>
        <v>-0.0527036219792307</v>
      </c>
      <c r="BP24" s="31" t="n">
        <f aca="false">BN24+BM24</f>
        <v>0.0928473513930277</v>
      </c>
      <c r="BQ24" s="7"/>
      <c r="BR24" s="7"/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113373996.039969</v>
      </c>
      <c r="E25" s="9"/>
      <c r="F25" s="67" t="n">
        <f aca="false">'Low pensions'!I25</f>
        <v>20607065.8137661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5871.50952873667</v>
      </c>
      <c r="J25" s="81" t="n">
        <f aca="false">'Low pensions'!W25</f>
        <v>32303.3130517272</v>
      </c>
      <c r="K25" s="9"/>
      <c r="L25" s="81" t="n">
        <f aca="false">'Low pensions'!N25</f>
        <v>4012507.36812272</v>
      </c>
      <c r="M25" s="67"/>
      <c r="N25" s="81" t="n">
        <f aca="false">'Low pensions'!L25</f>
        <v>856510.300309789</v>
      </c>
      <c r="O25" s="9"/>
      <c r="P25" s="81" t="n">
        <f aca="false">'Low pensions'!X25</f>
        <v>25533186.7687566</v>
      </c>
      <c r="Q25" s="67"/>
      <c r="R25" s="81" t="n">
        <f aca="false">'Low SIPA income'!G20</f>
        <v>24342194.7243126</v>
      </c>
      <c r="S25" s="67"/>
      <c r="T25" s="81" t="n">
        <f aca="false">'Low SIPA income'!J20</f>
        <v>93074491.3078076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724592.921638963</v>
      </c>
      <c r="AF25" s="9" t="n">
        <f aca="false">'Central scenario'!AF25</f>
        <v>200.87293846</v>
      </c>
      <c r="AG25" s="9" t="n">
        <f aca="false">AE25/$AE$6*$AD$6</f>
        <v>5287041758.04225</v>
      </c>
      <c r="AH25" s="9"/>
      <c r="AI25" s="9"/>
      <c r="AJ25" s="39" t="n">
        <f aca="false">AB25/AG25</f>
        <v>-0.0086688726131585</v>
      </c>
      <c r="AK25" s="68" t="n">
        <f aca="false">AK24+1</f>
        <v>2036</v>
      </c>
      <c r="AL25" s="69" t="n">
        <f aca="false">SUM(AB98:AB101)/AVERAGE(AG98:AG101)</f>
        <v>-0.0379427243984833</v>
      </c>
      <c r="AM25" s="9" t="n">
        <f aca="false">'Central scenario'!AM24</f>
        <v>6098422.29766839</v>
      </c>
      <c r="AN25" s="69" t="n">
        <f aca="false">AM25/AVERAGE(AG98:AG101)</f>
        <v>0.000910226285523871</v>
      </c>
      <c r="AO25" s="69" t="n">
        <f aca="false">'GDP evolution by scenario'!G97</f>
        <v>0.0172127986306645</v>
      </c>
      <c r="AP25" s="69"/>
      <c r="AQ25" s="9" t="n">
        <f aca="false">AQ24*(1+AO25)</f>
        <v>603651308.399406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345080827.605946</v>
      </c>
      <c r="AS25" s="70" t="n">
        <f aca="false">AQ25/AG101</f>
        <v>0.0899528521897242</v>
      </c>
      <c r="AT25" s="70" t="n">
        <f aca="false">AR25/AG101</f>
        <v>0.0514220780229089</v>
      </c>
      <c r="AU25" s="7"/>
      <c r="AV25" s="7"/>
      <c r="AW25" s="71" t="n">
        <f aca="false">workers_and_wage_low!C13</f>
        <v>11521898</v>
      </c>
      <c r="AX25" s="7"/>
      <c r="AY25" s="39" t="n">
        <f aca="false">(AW25-AW24)/AW24</f>
        <v>0.0097951522742853</v>
      </c>
      <c r="AZ25" s="38" t="n">
        <f aca="false">workers_and_wage_low!B13</f>
        <v>6890.54533395775</v>
      </c>
      <c r="BA25" s="39" t="n">
        <f aca="false">(AZ25-AZ24)/AZ24</f>
        <v>0.000597715178501923</v>
      </c>
      <c r="BB25" s="38" t="n">
        <f aca="false">'Central scenario'!BB25</f>
        <v>52.5759107757715</v>
      </c>
      <c r="BC25" s="38" t="n">
        <f aca="false">'Central scenario'!BC25</f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F25" s="7"/>
      <c r="BI25" s="39" t="n">
        <f aca="false">T32/AG32</f>
        <v>0.0120785740239788</v>
      </c>
      <c r="BJ25" s="7" t="n">
        <f aca="false">BJ24+1</f>
        <v>2036</v>
      </c>
      <c r="BK25" s="39" t="n">
        <f aca="false">SUM(T98:T101)/AVERAGE(AG98:AG101)</f>
        <v>0.0554336480907316</v>
      </c>
      <c r="BL25" s="39" t="n">
        <f aca="false">SUM(P98:P101)/AVERAGE(AG98:AG101)</f>
        <v>0.0149498357125783</v>
      </c>
      <c r="BM25" s="39" t="n">
        <f aca="false">SUM(D98:D101)/AVERAGE(AG98:AG101)</f>
        <v>0.0784265367766366</v>
      </c>
      <c r="BN25" s="39" t="n">
        <f aca="false">(SUM(H98:H101)+SUM(J98:J101))/AVERAGE(AG98:AG101)</f>
        <v>0.0148845401896679</v>
      </c>
      <c r="BO25" s="69" t="n">
        <f aca="false">AL25-BN25</f>
        <v>-0.0528272645881512</v>
      </c>
      <c r="BP25" s="31" t="n">
        <f aca="false">BN25+BM25</f>
        <v>0.0933110769663045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'Low pensions'!Q26</f>
        <v>105508838.342917</v>
      </c>
      <c r="E26" s="6"/>
      <c r="F26" s="8" t="n">
        <f aca="false">'Low pensions'!I26</f>
        <v>19177480.3006855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5988.63303204181</v>
      </c>
      <c r="J26" s="80" t="n">
        <f aca="false">'Low pensions'!W26</f>
        <v>32947.6920098918</v>
      </c>
      <c r="K26" s="6"/>
      <c r="L26" s="80" t="n">
        <f aca="false">'Low pensions'!N26</f>
        <v>4266228.99960084</v>
      </c>
      <c r="M26" s="8"/>
      <c r="N26" s="80" t="n">
        <f aca="false">'Low pensions'!L26</f>
        <v>797289.861036606</v>
      </c>
      <c r="O26" s="6"/>
      <c r="P26" s="80" t="n">
        <f aca="false">'Low pensions'!X26</f>
        <v>26523936.1366118</v>
      </c>
      <c r="Q26" s="8"/>
      <c r="R26" s="80" t="n">
        <f aca="false">'Low SIPA income'!G21</f>
        <v>19482502.0710849</v>
      </c>
      <c r="S26" s="8"/>
      <c r="T26" s="80" t="n">
        <f aca="false">'Low SIPA income'!J21</f>
        <v>74493035.250368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325142.238652504</v>
      </c>
      <c r="Y26" s="6"/>
      <c r="Z26" s="6" t="n">
        <f aca="false">R26+V26-N26-L26-F26</f>
        <v>-4629046.62835259</v>
      </c>
      <c r="AA26" s="6"/>
      <c r="AB26" s="6" t="n">
        <f aca="false">T26-P26-D26</f>
        <v>-57539739.2291611</v>
      </c>
      <c r="AC26" s="50"/>
      <c r="AD26" s="6" t="n">
        <v>12239176485.8186</v>
      </c>
      <c r="AE26" s="6" t="n">
        <v>707231.016992009</v>
      </c>
      <c r="AF26" s="6" t="n">
        <f aca="false">'Central scenario'!AF26</f>
        <v>215.827559350606</v>
      </c>
      <c r="AG26" s="6" t="n">
        <f aca="false">AE26/$AE$6*$AD$6</f>
        <v>5160359434.5937</v>
      </c>
      <c r="AH26" s="61" t="n">
        <f aca="false">(AG26-AG25)/AG25</f>
        <v>-0.0239609084335006</v>
      </c>
      <c r="AI26" s="61"/>
      <c r="AJ26" s="61" t="n">
        <f aca="false">AB26/AG26</f>
        <v>-0.011150335545123</v>
      </c>
      <c r="AK26" s="62" t="n">
        <f aca="false">AK25+1</f>
        <v>2037</v>
      </c>
      <c r="AL26" s="63" t="n">
        <f aca="false">SUM(AB102:AB105)/AVERAGE(AG102:AG105)</f>
        <v>-0.036677921504145</v>
      </c>
      <c r="AM26" s="6" t="n">
        <f aca="false">'Central scenario'!AM25</f>
        <v>5493111.4769607</v>
      </c>
      <c r="AN26" s="63" t="n">
        <f aca="false">AM26/AVERAGE(AG102:AG105)</f>
        <v>0.00081038971642016</v>
      </c>
      <c r="AO26" s="63" t="n">
        <f aca="false">'GDP evolution by scenario'!G101</f>
        <v>0.0219893217184306</v>
      </c>
      <c r="AP26" s="63"/>
      <c r="AQ26" s="6" t="n">
        <f aca="false">AQ25*(1+AO26)</f>
        <v>616925191.225552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347120664.896319</v>
      </c>
      <c r="AS26" s="64" t="n">
        <f aca="false">AQ26/AG105</f>
        <v>0.0907616637806928</v>
      </c>
      <c r="AT26" s="64" t="n">
        <f aca="false">AR26/AG105</f>
        <v>0.0510681838361366</v>
      </c>
      <c r="AU26" s="61" t="n">
        <f aca="false">AVERAGE(AH26:AH29)</f>
        <v>-0.0147737373418679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0.0139529726535996</v>
      </c>
      <c r="BJ26" s="5" t="n">
        <f aca="false">BJ25+1</f>
        <v>2037</v>
      </c>
      <c r="BK26" s="61" t="n">
        <f aca="false">SUM(T102:T105)/AVERAGE(AG102:AG105)</f>
        <v>0.0555885329631247</v>
      </c>
      <c r="BL26" s="61" t="n">
        <f aca="false">SUM(P102:P105)/AVERAGE(AG102:AG105)</f>
        <v>0.0147303698520645</v>
      </c>
      <c r="BM26" s="61" t="n">
        <f aca="false">SUM(D102:D105)/AVERAGE(AG102:AG105)</f>
        <v>0.0775360846152052</v>
      </c>
      <c r="BN26" s="61" t="n">
        <f aca="false">(SUM(H102:H105)+SUM(J102:J105))/AVERAGE(AG102:AG105)</f>
        <v>0.0157219706495349</v>
      </c>
      <c r="BO26" s="63" t="n">
        <f aca="false">AL26-BN26</f>
        <v>-0.0523998921536798</v>
      </c>
      <c r="BP26" s="31" t="n">
        <f aca="false">BN26+BM26</f>
        <v>0.0932580552647401</v>
      </c>
      <c r="BQ26" s="5"/>
      <c r="BR26" s="5"/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'Low pensions'!Q27</f>
        <v>106211690.286711</v>
      </c>
      <c r="E27" s="9"/>
      <c r="F27" s="67" t="n">
        <f aca="false">'Low pensions'!I27</f>
        <v>19305231.9612867</v>
      </c>
      <c r="G27" s="81" t="n">
        <f aca="false">'Low pensions'!K27</f>
        <v>211229.041623464</v>
      </c>
      <c r="H27" s="81" t="n">
        <f aca="false">'Low pensions'!V27</f>
        <v>1162119.8643694</v>
      </c>
      <c r="I27" s="81" t="n">
        <f aca="false">'Low pensions'!M27</f>
        <v>6532.85695742682</v>
      </c>
      <c r="J27" s="81" t="n">
        <f aca="false">'Low pensions'!W27</f>
        <v>35941.8514753426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790986.917545874</v>
      </c>
      <c r="O27" s="9"/>
      <c r="P27" s="81" t="n">
        <f aca="false">'Low pensions'!X27</f>
        <v>23394056.9618448</v>
      </c>
      <c r="Q27" s="67"/>
      <c r="R27" s="81" t="n">
        <f aca="false">'Low SIPA income'!G22</f>
        <v>22129178.9435325</v>
      </c>
      <c r="S27" s="67"/>
      <c r="T27" s="81" t="n">
        <f aca="false">'Low SIPA income'!J22</f>
        <v>84612833.6641553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312059.371653781</v>
      </c>
      <c r="Y27" s="9"/>
      <c r="Z27" s="9" t="n">
        <f aca="false">R27+V27-N27-L27-F27</f>
        <v>-1512534.75297469</v>
      </c>
      <c r="AA27" s="9"/>
      <c r="AB27" s="9" t="n">
        <f aca="false">T27-P27-D27</f>
        <v>-44992913.5844009</v>
      </c>
      <c r="AC27" s="50"/>
      <c r="AD27" s="9" t="n">
        <v>14034054600.9996</v>
      </c>
      <c r="AE27" s="9" t="n">
        <v>747420.074418923</v>
      </c>
      <c r="AF27" s="9" t="n">
        <f aca="false">'Central scenario'!AF27</f>
        <v>231.639850427105</v>
      </c>
      <c r="AG27" s="9" t="n">
        <f aca="false">AE27/$AE$6*$AD$6</f>
        <v>5453601637.88744</v>
      </c>
      <c r="AH27" s="39" t="n">
        <f aca="false">(AG27-AG26)/AG26</f>
        <v>0.056825925986456</v>
      </c>
      <c r="AI27" s="39"/>
      <c r="AJ27" s="39" t="n">
        <f aca="false">AB27/AG27</f>
        <v>-0.00825012836871412</v>
      </c>
      <c r="AK27" s="68" t="n">
        <f aca="false">AK26+1</f>
        <v>2038</v>
      </c>
      <c r="AL27" s="69" t="n">
        <f aca="false">SUM(AB106:AB109)/AVERAGE(AG106:AG109)</f>
        <v>-0.0352788665367421</v>
      </c>
      <c r="AM27" s="9" t="n">
        <f aca="false">'Central scenario'!AM26</f>
        <v>4920541.96276278</v>
      </c>
      <c r="AN27" s="69" t="n">
        <f aca="false">AM27/AVERAGE(AG106:AG109)</f>
        <v>0.000715601541243417</v>
      </c>
      <c r="AO27" s="69" t="n">
        <f aca="false">'GDP evolution by scenario'!G105</f>
        <v>0.0198128756689573</v>
      </c>
      <c r="AP27" s="69"/>
      <c r="AQ27" s="9" t="n">
        <f aca="false">AQ26*(1+AO27)</f>
        <v>629148253.336352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349033056.834664</v>
      </c>
      <c r="AS27" s="70" t="n">
        <f aca="false">AQ27/AG109</f>
        <v>0.0911510138881501</v>
      </c>
      <c r="AT27" s="70" t="n">
        <f aca="false">AR27/AG109</f>
        <v>0.0505679175651328</v>
      </c>
      <c r="AU27" s="7"/>
      <c r="AV27" s="7"/>
      <c r="AW27" s="71" t="n">
        <f aca="false">workers_and_wage_low!C15</f>
        <v>11421402</v>
      </c>
      <c r="AX27" s="7"/>
      <c r="AY27" s="39" t="n">
        <f aca="false">(AW27-AW26)/AW26</f>
        <v>-0.0053104848742582</v>
      </c>
      <c r="AZ27" s="38" t="n">
        <f aca="false">workers_and_wage_low!B15</f>
        <v>6723.17180647536</v>
      </c>
      <c r="BA27" s="39" t="n">
        <f aca="false">(AZ27-AZ26)/AZ26</f>
        <v>-0.0125832510846933</v>
      </c>
      <c r="BB27" s="38" t="n">
        <f aca="false">'Central scenario'!BB27</f>
        <v>46.4292581733586</v>
      </c>
      <c r="BC27" s="38" t="n">
        <f aca="false">'Central scenario'!BC27</f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0.0135477896784809</v>
      </c>
      <c r="BJ27" s="7" t="n">
        <f aca="false">BJ26+1</f>
        <v>2038</v>
      </c>
      <c r="BK27" s="39" t="n">
        <f aca="false">SUM(T106:T109)/AVERAGE(AG106:AG109)</f>
        <v>0.0556204832596543</v>
      </c>
      <c r="BL27" s="39" t="n">
        <f aca="false">SUM(P106:P109)/AVERAGE(AG106:AG109)</f>
        <v>0.0145101022674498</v>
      </c>
      <c r="BM27" s="39" t="n">
        <f aca="false">SUM(D106:D109)/AVERAGE(AG106:AG109)</f>
        <v>0.0763892475289466</v>
      </c>
      <c r="BN27" s="39" t="n">
        <f aca="false">(SUM(H106:H109)+SUM(J106:J109))/AVERAGE(AG106:AG109)</f>
        <v>0.0164986627334086</v>
      </c>
      <c r="BO27" s="69" t="n">
        <f aca="false">AL27-BN27</f>
        <v>-0.0517775292701507</v>
      </c>
      <c r="BP27" s="31" t="n">
        <f aca="false">BN27+BM27</f>
        <v>0.0928879102623552</v>
      </c>
      <c r="BQ27" s="7"/>
      <c r="BR27" s="7"/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'Low pensions'!Q28</f>
        <v>99388176.5088936</v>
      </c>
      <c r="E28" s="9"/>
      <c r="F28" s="67" t="n">
        <f aca="false">'Low pensions'!I28</f>
        <v>18064977.5607004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7051.41369672515</v>
      </c>
      <c r="J28" s="81" t="n">
        <f aca="false">'Low pensions'!W28</f>
        <v>38794.7976559888</v>
      </c>
      <c r="K28" s="9"/>
      <c r="L28" s="81" t="n">
        <f aca="false">'Low pensions'!N28</f>
        <v>3308279.04526512</v>
      </c>
      <c r="M28" s="67"/>
      <c r="N28" s="81" t="n">
        <f aca="false">'Low pensions'!L28</f>
        <v>750970.232147779</v>
      </c>
      <c r="O28" s="9"/>
      <c r="P28" s="81" t="n">
        <f aca="false">'Low pensions'!X28</f>
        <v>21298292.3380149</v>
      </c>
      <c r="Q28" s="67"/>
      <c r="R28" s="81" t="n">
        <f aca="false">'Low SIPA income'!G23</f>
        <v>18218218.5021139</v>
      </c>
      <c r="S28" s="67"/>
      <c r="T28" s="81" t="n">
        <f aca="false">'Low SIPA income'!J23</f>
        <v>69658937.4468011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</v>
      </c>
      <c r="Y28" s="9"/>
      <c r="Z28" s="9" t="n">
        <f aca="false">R28+V28-N28-L28-F28</f>
        <v>-3793522.41554477</v>
      </c>
      <c r="AA28" s="9"/>
      <c r="AB28" s="9" t="n">
        <f aca="false">T28-P28-D28</f>
        <v>-51027531.4001074</v>
      </c>
      <c r="AC28" s="50"/>
      <c r="AD28" s="9" t="n">
        <v>15118123646.8716</v>
      </c>
      <c r="AE28" s="9" t="n">
        <v>696471.255793771</v>
      </c>
      <c r="AF28" s="9" t="n">
        <f aca="false">'Central scenario'!AF28</f>
        <v>257.384544350716</v>
      </c>
      <c r="AG28" s="9" t="n">
        <f aca="false">AE28/$AE$6*$AD$6</f>
        <v>5081850101.88732</v>
      </c>
      <c r="AH28" s="39" t="n">
        <f aca="false">(AG28-AG27)/AG27</f>
        <v>-0.0681662432799409</v>
      </c>
      <c r="AI28" s="39"/>
      <c r="AJ28" s="39" t="n">
        <f aca="false">AB28/AG28</f>
        <v>-0.0100411327325764</v>
      </c>
      <c r="AK28" s="68" t="n">
        <f aca="false">AK27+1</f>
        <v>2039</v>
      </c>
      <c r="AL28" s="69" t="n">
        <f aca="false">SUM(AB110:AB113)/AVERAGE(AG110:AG113)</f>
        <v>-0.0347528006904236</v>
      </c>
      <c r="AM28" s="9" t="n">
        <f aca="false">'Central scenario'!AM27</f>
        <v>4379286.21321994</v>
      </c>
      <c r="AN28" s="69" t="n">
        <f aca="false">AM28/AVERAGE(AG110:AG113)</f>
        <v>0.000634099113821166</v>
      </c>
      <c r="AO28" s="69" t="n">
        <f aca="false">'GDP evolution by scenario'!G109</f>
        <v>0.0156707817168666</v>
      </c>
      <c r="AP28" s="69"/>
      <c r="AQ28" s="9" t="n">
        <f aca="false">AQ27*(1+AO28)</f>
        <v>639007498.281934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350092025.806344</v>
      </c>
      <c r="AS28" s="70" t="n">
        <f aca="false">AQ28/AG113</f>
        <v>0.092395135701412</v>
      </c>
      <c r="AT28" s="70" t="n">
        <f aca="false">AR28/AG113</f>
        <v>0.0506203766298964</v>
      </c>
      <c r="AU28" s="9"/>
      <c r="AV28" s="7"/>
      <c r="AW28" s="71" t="n">
        <f aca="false">workers_and_wage_low!C16</f>
        <v>11521980</v>
      </c>
      <c r="AX28" s="7"/>
      <c r="AY28" s="39" t="n">
        <f aca="false">(AW28-AW27)/AW27</f>
        <v>0.00880609928623474</v>
      </c>
      <c r="AZ28" s="38" t="n">
        <f aca="false">workers_and_wage_low!B16</f>
        <v>6342.54075613813</v>
      </c>
      <c r="BA28" s="39" t="n">
        <f aca="false">(AZ28-AZ27)/AZ27</f>
        <v>-0.0566148034430167</v>
      </c>
      <c r="BB28" s="38" t="n">
        <f aca="false">'Central scenario'!BB28</f>
        <v>45.5379530641625</v>
      </c>
      <c r="BC28" s="38" t="n">
        <f aca="false">'Central scenario'!BC28</f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H28" s="7"/>
      <c r="BI28" s="39" t="n">
        <f aca="false">T35/AG35</f>
        <v>0.0157934725587564</v>
      </c>
      <c r="BJ28" s="7" t="n">
        <f aca="false">BJ27+1</f>
        <v>2039</v>
      </c>
      <c r="BK28" s="39" t="n">
        <f aca="false">SUM(T110:T113)/AVERAGE(AG110:AG113)</f>
        <v>0.0557159665240396</v>
      </c>
      <c r="BL28" s="39" t="n">
        <f aca="false">SUM(P110:P113)/AVERAGE(AG110:AG113)</f>
        <v>0.0143960880015685</v>
      </c>
      <c r="BM28" s="39" t="n">
        <f aca="false">SUM(D110:D113)/AVERAGE(AG110:AG113)</f>
        <v>0.0760726792128947</v>
      </c>
      <c r="BN28" s="39" t="n">
        <f aca="false">(SUM(H110:H113)+SUM(J110:J113))/AVERAGE(AG110:AG113)</f>
        <v>0.0175779183056284</v>
      </c>
      <c r="BO28" s="69" t="n">
        <f aca="false">AL28-BN28</f>
        <v>-0.052330718996052</v>
      </c>
      <c r="BP28" s="31" t="n">
        <f aca="false">BN28+BM28</f>
        <v>0.0936505975185231</v>
      </c>
      <c r="BQ28" s="7"/>
      <c r="BR28" s="7"/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'Low pensions'!Q29</f>
        <v>91125826.8952763</v>
      </c>
      <c r="E29" s="9"/>
      <c r="F29" s="67" t="n">
        <f aca="false">'Low pensions'!I29</f>
        <v>16563197.7151339</v>
      </c>
      <c r="G29" s="81" t="n">
        <f aca="false">'Low pensions'!K29</f>
        <v>233179.582375956</v>
      </c>
      <c r="H29" s="81" t="n">
        <f aca="false">'Low pensions'!V29</f>
        <v>1282885.26313305</v>
      </c>
      <c r="I29" s="81" t="n">
        <f aca="false">'Low pensions'!M29</f>
        <v>7211.73966111208</v>
      </c>
      <c r="J29" s="81" t="n">
        <f aca="false">'Low pensions'!W29</f>
        <v>39676.8638082386</v>
      </c>
      <c r="K29" s="9"/>
      <c r="L29" s="81" t="n">
        <f aca="false">'Low pensions'!N29</f>
        <v>3051396.7057971</v>
      </c>
      <c r="M29" s="67"/>
      <c r="N29" s="81" t="n">
        <f aca="false">'Low pensions'!L29</f>
        <v>686850.352897843</v>
      </c>
      <c r="O29" s="9"/>
      <c r="P29" s="81" t="n">
        <f aca="false">'Low pensions'!X29</f>
        <v>19612560.0001379</v>
      </c>
      <c r="Q29" s="67"/>
      <c r="R29" s="81" t="n">
        <f aca="false">'Low SIPA income'!G24</f>
        <v>19861024.2385827</v>
      </c>
      <c r="S29" s="67"/>
      <c r="T29" s="81" t="n">
        <f aca="false">'Low SIPA income'!J24</f>
        <v>75940347.5649553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281569.980086592</v>
      </c>
      <c r="Y29" s="9"/>
      <c r="Z29" s="9" t="n">
        <f aca="false">R29+V29-N29-L29-F29</f>
        <v>-328317.708722208</v>
      </c>
      <c r="AA29" s="9"/>
      <c r="AB29" s="9" t="n">
        <f aca="false">T29-P29-D29</f>
        <v>-34798039.3304589</v>
      </c>
      <c r="AC29" s="50"/>
      <c r="AD29" s="9" t="n">
        <v>16779533858.6913</v>
      </c>
      <c r="AE29" s="9" t="n">
        <v>679899.611209872</v>
      </c>
      <c r="AF29" s="9" t="n">
        <f aca="false">'Central scenario'!AF29</f>
        <v>298.099530285664</v>
      </c>
      <c r="AG29" s="9" t="n">
        <f aca="false">AE29/$AE$6*$AD$6</f>
        <v>4960933964.98063</v>
      </c>
      <c r="AH29" s="39" t="n">
        <f aca="false">(AG29-AG28)/AG28</f>
        <v>-0.0237937236404859</v>
      </c>
      <c r="AI29" s="39"/>
      <c r="AJ29" s="39" t="n">
        <f aca="false">AB29/AG29</f>
        <v>-0.00701441292629558</v>
      </c>
      <c r="AK29" s="68" t="n">
        <f aca="false">AK28+1</f>
        <v>2040</v>
      </c>
      <c r="AL29" s="69" t="n">
        <f aca="false">SUM(AB114:AB117)/AVERAGE(AG114:AG117)</f>
        <v>-0.0353372399979209</v>
      </c>
      <c r="AM29" s="9" t="n">
        <f aca="false">'Central scenario'!AM28</f>
        <v>3887732.69163583</v>
      </c>
      <c r="AN29" s="69" t="n">
        <f aca="false">AM29/AVERAGE(AG114:AG117)</f>
        <v>0.000561996309173334</v>
      </c>
      <c r="AO29" s="69" t="n">
        <f aca="false">'GDP evolution by scenario'!G113</f>
        <v>0.0145999927267269</v>
      </c>
      <c r="AP29" s="69"/>
      <c r="AQ29" s="9" t="n">
        <f aca="false">AQ28*(1+AO29)</f>
        <v>648337003.109174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351289686.83026</v>
      </c>
      <c r="AS29" s="70" t="n">
        <f aca="false">AQ29/AG117</f>
        <v>0.0937581480123248</v>
      </c>
      <c r="AT29" s="70" t="n">
        <f aca="false">AR29/AG117</f>
        <v>0.0508011578779017</v>
      </c>
      <c r="AV29" s="7"/>
      <c r="AW29" s="71" t="n">
        <f aca="false">workers_and_wage_low!C17</f>
        <v>11538154</v>
      </c>
      <c r="AX29" s="7"/>
      <c r="AY29" s="39" t="n">
        <f aca="false">(AW29-AW28)/AW28</f>
        <v>0.00140375178571739</v>
      </c>
      <c r="AZ29" s="38" t="n">
        <f aca="false">workers_and_wage_low!B17</f>
        <v>6004.7550431554</v>
      </c>
      <c r="BA29" s="39" t="n">
        <f aca="false">(AZ29-AZ28)/AZ28</f>
        <v>-0.0532571608082817</v>
      </c>
      <c r="BB29" s="38" t="n">
        <f aca="false">'Central scenario'!BB29</f>
        <v>47.1428829501671</v>
      </c>
      <c r="BC29" s="38" t="n">
        <f aca="false">'Central scenario'!BC29</f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39" t="n">
        <f aca="false">T36/AG36</f>
        <v>0.0130674506644601</v>
      </c>
      <c r="BJ29" s="7" t="n">
        <f aca="false">BJ28+1</f>
        <v>2040</v>
      </c>
      <c r="BK29" s="39" t="n">
        <f aca="false">SUM(T114:T117)/AVERAGE(AG114:AG117)</f>
        <v>0.0555863101224689</v>
      </c>
      <c r="BL29" s="39" t="n">
        <f aca="false">SUM(P114:P117)/AVERAGE(AG114:AG117)</f>
        <v>0.0146082526067486</v>
      </c>
      <c r="BM29" s="39" t="n">
        <f aca="false">SUM(D114:D117)/AVERAGE(AG114:AG117)</f>
        <v>0.0763152975136412</v>
      </c>
      <c r="BN29" s="39" t="n">
        <f aca="false">(SUM(H114:H117)+SUM(J114:J117))/AVERAGE(AG114:AG117)</f>
        <v>0.0187987038359637</v>
      </c>
      <c r="BO29" s="69" t="n">
        <f aca="false">AL29-BN29</f>
        <v>-0.0541359438338846</v>
      </c>
      <c r="BP29" s="31" t="n">
        <f aca="false">BN29+BM29</f>
        <v>0.0951140013496049</v>
      </c>
      <c r="BQ29" s="7"/>
      <c r="BR29" s="7"/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90613526.7491123</v>
      </c>
      <c r="E30" s="6"/>
      <c r="F30" s="8" t="n">
        <f aca="false">'Low pensions'!I30</f>
        <v>16470081.0993565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5872.57592310553</v>
      </c>
      <c r="J30" s="80" t="n">
        <f aca="false">'Low pensions'!W30</f>
        <v>32309.1800389074</v>
      </c>
      <c r="K30" s="6"/>
      <c r="L30" s="80" t="n">
        <f aca="false">'Low pensions'!N30</f>
        <v>3574517.52676076</v>
      </c>
      <c r="M30" s="8"/>
      <c r="N30" s="80" t="n">
        <f aca="false">'Low pensions'!L30</f>
        <v>683471.593930826</v>
      </c>
      <c r="O30" s="6"/>
      <c r="P30" s="80" t="n">
        <f aca="false">'Low pensions'!X30</f>
        <v>22308447.4919886</v>
      </c>
      <c r="Q30" s="8"/>
      <c r="R30" s="80" t="n">
        <f aca="false">'Low SIPA income'!G25</f>
        <v>15672924.2489811</v>
      </c>
      <c r="S30" s="8"/>
      <c r="T30" s="80" t="n">
        <f aca="false">'Low SIPA income'!J25</f>
        <v>59926784.2649679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278770.044820021</v>
      </c>
      <c r="Y30" s="6"/>
      <c r="Z30" s="6" t="n">
        <f aca="false">R30+V30-N30-L30-F30</f>
        <v>-4944157.89639745</v>
      </c>
      <c r="AA30" s="6"/>
      <c r="AB30" s="6" t="n">
        <f aca="false">T30-P30-D30</f>
        <v>-52995189.976133</v>
      </c>
      <c r="AC30" s="50"/>
      <c r="AD30" s="6" t="n">
        <v>17412113021.4212</v>
      </c>
      <c r="AE30" s="6" t="n">
        <v>665471.48418794</v>
      </c>
      <c r="AF30" s="6" t="n">
        <f aca="false">'Central scenario'!AF30</f>
        <v>326.494679287868</v>
      </c>
      <c r="AG30" s="6" t="n">
        <f aca="false">AE30/$AE$6*$AD$6</f>
        <v>4855658150.41326</v>
      </c>
      <c r="AH30" s="61" t="n">
        <f aca="false">(AG30-AG29)/AG29</f>
        <v>-0.0212209667192739</v>
      </c>
      <c r="AI30" s="61"/>
      <c r="AJ30" s="61" t="n">
        <f aca="false">AB30/AG30</f>
        <v>-0.0109141105766728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-0.395032725281306</v>
      </c>
      <c r="AS30" s="5"/>
      <c r="AT30" s="5"/>
      <c r="AU30" s="61" t="n">
        <f aca="false">AVERAGE(AH30:AH33)</f>
        <v>0.000245472675791324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0.0142332205989298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91487854.0194997</v>
      </c>
      <c r="E31" s="9"/>
      <c r="F31" s="67" t="n">
        <f aca="false">'Low pensions'!I31</f>
        <v>16629000.430358</v>
      </c>
      <c r="G31" s="81" t="n">
        <f aca="false">'Low pensions'!K31</f>
        <v>194832.254670393</v>
      </c>
      <c r="H31" s="81" t="n">
        <f aca="false">'Low pensions'!V31</f>
        <v>1071909.58038787</v>
      </c>
      <c r="I31" s="81" t="n">
        <f aca="false">'Low pensions'!M31</f>
        <v>6025.73983516681</v>
      </c>
      <c r="J31" s="81" t="n">
        <f aca="false">'Low pensions'!W31</f>
        <v>33151.8426924086</v>
      </c>
      <c r="K31" s="9"/>
      <c r="L31" s="81" t="n">
        <f aca="false">'Low pensions'!N31</f>
        <v>3250287.77850783</v>
      </c>
      <c r="M31" s="67"/>
      <c r="N31" s="81" t="n">
        <f aca="false">'Low pensions'!L31</f>
        <v>691128.159056459</v>
      </c>
      <c r="O31" s="9"/>
      <c r="P31" s="81" t="n">
        <f aca="false">'Low pensions'!X31</f>
        <v>20668141.9492501</v>
      </c>
      <c r="Q31" s="67"/>
      <c r="R31" s="81" t="n">
        <f aca="false">'Low SIPA income'!G26</f>
        <v>18588084.5600778</v>
      </c>
      <c r="S31" s="67"/>
      <c r="T31" s="81" t="n">
        <f aca="false">'Low SIPA income'!J26</f>
        <v>71073152.3763459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269974.530416806</v>
      </c>
      <c r="Y31" s="9"/>
      <c r="Z31" s="9" t="n">
        <f aca="false">R31+V31-N31-L31-F31</f>
        <v>-1874845.53413065</v>
      </c>
      <c r="AA31" s="9"/>
      <c r="AB31" s="9" t="n">
        <f aca="false">T31-P31-D31</f>
        <v>-41082843.5924039</v>
      </c>
      <c r="AC31" s="50"/>
      <c r="AD31" s="9" t="n">
        <v>20909685152.7339</v>
      </c>
      <c r="AE31" s="9" t="n">
        <v>750203.91624212</v>
      </c>
      <c r="AF31" s="9" t="n">
        <f aca="false">'Central scenario'!AF31</f>
        <v>364.361405082009</v>
      </c>
      <c r="AG31" s="9" t="n">
        <f aca="false">AE31/$AE$6*$AD$6</f>
        <v>5473914129.94675</v>
      </c>
      <c r="AH31" s="39" t="n">
        <f aca="false">(AG31-AG30)/AG30</f>
        <v>0.127326916430652</v>
      </c>
      <c r="AI31" s="39"/>
      <c r="AJ31" s="39" t="n">
        <f aca="false">AB31/AG31</f>
        <v>-0.00750520425003517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39" t="n">
        <f aca="false">(AW31-AW30)/AW30</f>
        <v>0.00305701556694148</v>
      </c>
      <c r="AZ31" s="38" t="n">
        <f aca="false">workers_and_wage_low!B19</f>
        <v>5961.57826280046</v>
      </c>
      <c r="BA31" s="39" t="n">
        <f aca="false">(AZ31-AZ30)/AZ30</f>
        <v>-0.00385688028256918</v>
      </c>
      <c r="BB31" s="38" t="n">
        <f aca="false">'Central scenario'!BB31</f>
        <v>42.4620464501394</v>
      </c>
      <c r="BC31" s="38" t="n">
        <f aca="false">'Central scenario'!BC31</f>
        <v>11.5395869453758</v>
      </c>
      <c r="BD31" s="12" t="n">
        <f aca="false">BB31+BC31/2</f>
        <v>48.2318399228273</v>
      </c>
      <c r="BE31" s="39" t="n">
        <f aca="false">BD31/BD30-1</f>
        <v>-0.124333494715628</v>
      </c>
      <c r="BF31" s="7"/>
      <c r="BG31" s="7"/>
      <c r="BH31" s="7"/>
      <c r="BI31" s="39" t="n">
        <f aca="false">T38/AG38</f>
        <v>0.0131647762609948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'Low pensions'!Q32</f>
        <v>93551779.3424859</v>
      </c>
      <c r="E32" s="9"/>
      <c r="F32" s="67" t="n">
        <f aca="false">'Low pensions'!I32</f>
        <v>17004143.2889593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5755.70984205039</v>
      </c>
      <c r="J32" s="81" t="n">
        <f aca="false">'Low pensions'!W32</f>
        <v>31666.2173420105</v>
      </c>
      <c r="K32" s="9"/>
      <c r="L32" s="81" t="n">
        <f aca="false">'Low pensions'!N32</f>
        <v>3177620.63583764</v>
      </c>
      <c r="M32" s="67"/>
      <c r="N32" s="81" t="n">
        <f aca="false">'Low pensions'!L32</f>
        <v>708198.933659263</v>
      </c>
      <c r="O32" s="9"/>
      <c r="P32" s="81" t="n">
        <f aca="false">'Low pensions'!X32</f>
        <v>20384990.1656612</v>
      </c>
      <c r="Q32" s="67"/>
      <c r="R32" s="81" t="n">
        <f aca="false">'Low SIPA income'!G27</f>
        <v>15761144.4502286</v>
      </c>
      <c r="S32" s="67"/>
      <c r="T32" s="81" t="n">
        <f aca="false">'Low SIPA income'!J27</f>
        <v>60264101.8506324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-5019466.08679075</v>
      </c>
      <c r="AA32" s="9"/>
      <c r="AB32" s="9" t="n">
        <f aca="false">T32-P32-D32</f>
        <v>-53672667.6575148</v>
      </c>
      <c r="AC32" s="50"/>
      <c r="AD32" s="9" t="n">
        <v>22287255273.2248</v>
      </c>
      <c r="AE32" s="9" t="n">
        <v>683792.557917349</v>
      </c>
      <c r="AF32" s="9" t="n">
        <f aca="false">'Central scenario'!AF32</f>
        <v>397.614228233701</v>
      </c>
      <c r="AG32" s="9" t="n">
        <f aca="false">'Central scenario'!AG32</f>
        <v>4989339116.60385</v>
      </c>
      <c r="AH32" s="39" t="n">
        <f aca="false">(AG32-AG31)/AG31</f>
        <v>-0.0885244090132655</v>
      </c>
      <c r="AI32" s="39"/>
      <c r="AJ32" s="39" t="n">
        <f aca="false">AB32/AG32</f>
        <v>-0.0107574703589298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39" t="n">
        <f aca="false">(AW32-AW31)/AW31</f>
        <v>0.00555201736587601</v>
      </c>
      <c r="AZ32" s="38" t="n">
        <f aca="false">workers_and_wage_low!B20</f>
        <v>5872.63427761974</v>
      </c>
      <c r="BA32" s="39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39" t="n">
        <f aca="false">BD32/BD31-1</f>
        <v>0.0437919550330512</v>
      </c>
      <c r="BF32" s="7"/>
      <c r="BG32" s="7"/>
      <c r="BH32" s="7"/>
      <c r="BI32" s="39" t="n">
        <f aca="false">T39/AG39</f>
        <v>0.0135843834165249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92326295.8551381</v>
      </c>
      <c r="E33" s="9"/>
      <c r="F33" s="67" t="n">
        <f aca="false">'Low pensions'!I33</f>
        <v>16781397.15881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6199.94466454655</v>
      </c>
      <c r="J33" s="81" t="n">
        <f aca="false">'Low pensions'!W33</f>
        <v>34110.2662649217</v>
      </c>
      <c r="K33" s="9"/>
      <c r="L33" s="81" t="n">
        <f aca="false">'Low pensions'!N33</f>
        <v>3280777.27976349</v>
      </c>
      <c r="M33" s="67"/>
      <c r="N33" s="81" t="n">
        <f aca="false">'Low pensions'!L33</f>
        <v>699992.023556802</v>
      </c>
      <c r="O33" s="9"/>
      <c r="P33" s="81" t="n">
        <f aca="false">'Low pensions'!X33</f>
        <v>20875118.4834248</v>
      </c>
      <c r="Q33" s="67"/>
      <c r="R33" s="81" t="n">
        <f aca="false">'Low SIPA income'!G28</f>
        <v>17904788.1045293</v>
      </c>
      <c r="S33" s="67"/>
      <c r="T33" s="81" t="n">
        <f aca="false">'Low SIPA income'!J28</f>
        <v>68460509.1560909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275896.148263909</v>
      </c>
      <c r="Y33" s="9"/>
      <c r="Z33" s="9" t="n">
        <f aca="false">R33+V33-N33-L33-F33</f>
        <v>-2747534.48135412</v>
      </c>
      <c r="AA33" s="9"/>
      <c r="AB33" s="9" t="n">
        <f aca="false">T33-P33-D33</f>
        <v>-44740905.182472</v>
      </c>
      <c r="AC33" s="50"/>
      <c r="AD33" s="9" t="n">
        <v>25179945991.8152</v>
      </c>
      <c r="AE33" s="9" t="n">
        <v>672441.840786771</v>
      </c>
      <c r="AF33" s="9"/>
      <c r="AG33" s="9" t="n">
        <f aca="false">'Central scenario'!AG33</f>
        <v>4906517833.56213</v>
      </c>
      <c r="AH33" s="39" t="n">
        <f aca="false">(AG33-AG32)/AG32</f>
        <v>-0.0165996499949476</v>
      </c>
      <c r="AI33" s="39" t="n">
        <f aca="false">(AG33-AG29)/AG29</f>
        <v>-0.0109689287949877</v>
      </c>
      <c r="AJ33" s="39" t="n">
        <f aca="false">AB33/AG33</f>
        <v>-0.00911866759689124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39" t="n">
        <f aca="false">(AW33-AW32)/AW32</f>
        <v>0.00902491478325851</v>
      </c>
      <c r="AZ33" s="38" t="n">
        <f aca="false">workers_and_wage_low!B21</f>
        <v>5678.62785050715</v>
      </c>
      <c r="BA33" s="39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39" t="n">
        <f aca="false">BD33/BD32-1</f>
        <v>0</v>
      </c>
      <c r="BF33" s="7"/>
      <c r="BG33" s="73" t="n">
        <f aca="false">(BB33-BB29)/BB29</f>
        <v>-0.0527123815586663</v>
      </c>
      <c r="BH33" s="7"/>
      <c r="BI33" s="39" t="n">
        <f aca="false">T40/AG40</f>
        <v>0.0127057016533758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105819491.21391</v>
      </c>
      <c r="E34" s="6"/>
      <c r="F34" s="8" t="n">
        <f aca="false">'Low pensions'!I34</f>
        <v>19233945.1372564</v>
      </c>
      <c r="G34" s="80" t="n">
        <f aca="false">'Low pensions'!K34</f>
        <v>226619.266133881</v>
      </c>
      <c r="H34" s="80" t="n">
        <f aca="false">'Low pensions'!V34</f>
        <v>1246792.33877536</v>
      </c>
      <c r="I34" s="80" t="n">
        <f aca="false">'Low pensions'!M34</f>
        <v>7008.84328249117</v>
      </c>
      <c r="J34" s="80" t="n">
        <f aca="false">'Low pensions'!W34</f>
        <v>38560.5877971763</v>
      </c>
      <c r="K34" s="6"/>
      <c r="L34" s="80" t="n">
        <f aca="false">'Low pensions'!N34</f>
        <v>3828971.76732306</v>
      </c>
      <c r="M34" s="8"/>
      <c r="N34" s="80" t="n">
        <f aca="false">'Low pensions'!L34</f>
        <v>716533.108824585</v>
      </c>
      <c r="O34" s="6"/>
      <c r="P34" s="80" t="n">
        <f aca="false">'Low pensions'!X34</f>
        <v>23810706.4561125</v>
      </c>
      <c r="Q34" s="8"/>
      <c r="R34" s="80" t="n">
        <f aca="false">'Low SIPA income'!G29</f>
        <v>16272030.4363791</v>
      </c>
      <c r="S34" s="8"/>
      <c r="T34" s="80" t="n">
        <f aca="false">'Low SIPA income'!J29</f>
        <v>62217518.698036</v>
      </c>
      <c r="U34" s="6"/>
      <c r="V34" s="80" t="n">
        <f aca="false">'Low SIPA income'!F29</f>
        <v>112540.809885867</v>
      </c>
      <c r="W34" s="8"/>
      <c r="X34" s="80" t="n">
        <f aca="false">'Low SIPA income'!M29</f>
        <v>282670.068017481</v>
      </c>
      <c r="Y34" s="6"/>
      <c r="Z34" s="6" t="n">
        <f aca="false">R34+V34-N34-L34-F34</f>
        <v>-7394878.76713906</v>
      </c>
      <c r="AA34" s="6"/>
      <c r="AB34" s="6" t="n">
        <f aca="false">T34-P34-D34</f>
        <v>-67412678.9719866</v>
      </c>
      <c r="AC34" s="50"/>
      <c r="AD34" s="6" t="n">
        <v>25352324788.3927</v>
      </c>
      <c r="AE34" s="6" t="n">
        <v>629398.332210602</v>
      </c>
      <c r="AF34" s="6"/>
      <c r="AG34" s="6" t="n">
        <f aca="false">'Central scenario'!AG34</f>
        <v>4592447932.43736</v>
      </c>
      <c r="AH34" s="61" t="n">
        <f aca="false">(AG34-AG33)/AG33</f>
        <v>-0.0640107529980693</v>
      </c>
      <c r="AI34" s="61"/>
      <c r="AJ34" s="61" t="n">
        <f aca="false">AB34/AG34</f>
        <v>-0.0146790295641324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-0.0159968066605545</v>
      </c>
      <c r="AV34" s="5"/>
      <c r="AW34" s="65" t="n">
        <f aca="false">workers_and_wage_low!C22</f>
        <v>11604238</v>
      </c>
      <c r="AX34" s="5"/>
      <c r="AY34" s="61" t="n">
        <f aca="false">(AW34-AW33)/AW33</f>
        <v>-0.00438801576816616</v>
      </c>
      <c r="AZ34" s="66" t="n">
        <f aca="false">workers_and_wage_low!B22</f>
        <v>5912.17402586897</v>
      </c>
      <c r="BA34" s="61" t="n">
        <f aca="false">(AZ34-AZ33)/AZ33</f>
        <v>0.0411272197280831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0.0147700104805341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97519539.5062728</v>
      </c>
      <c r="E35" s="9"/>
      <c r="F35" s="67" t="n">
        <f aca="false">'Low pensions'!I35</f>
        <v>17725330.6659974</v>
      </c>
      <c r="G35" s="81" t="n">
        <f aca="false">'Low pensions'!K35</f>
        <v>273357.913322313</v>
      </c>
      <c r="H35" s="81" t="n">
        <f aca="false">'Low pensions'!V35</f>
        <v>1503934.58547577</v>
      </c>
      <c r="I35" s="81" t="n">
        <f aca="false">'Low pensions'!M35</f>
        <v>8454.36845326744</v>
      </c>
      <c r="J35" s="81" t="n">
        <f aca="false">'Low pensions'!W35</f>
        <v>46513.4407879104</v>
      </c>
      <c r="K35" s="9"/>
      <c r="L35" s="81" t="n">
        <f aca="false">'Low pensions'!N35</f>
        <v>3299507.06631922</v>
      </c>
      <c r="M35" s="67"/>
      <c r="N35" s="81" t="n">
        <f aca="false">'Low pensions'!L35</f>
        <v>731082.607524056</v>
      </c>
      <c r="O35" s="9"/>
      <c r="P35" s="81" t="n">
        <f aca="false">'Low pensions'!X35</f>
        <v>21143358.6546826</v>
      </c>
      <c r="Q35" s="67"/>
      <c r="R35" s="81" t="n">
        <f aca="false">'Low SIPA income'!G30</f>
        <v>18006579.895892</v>
      </c>
      <c r="S35" s="67"/>
      <c r="T35" s="81" t="n">
        <f aca="false">'Low SIPA income'!J30</f>
        <v>68849718.8928338</v>
      </c>
      <c r="U35" s="9"/>
      <c r="V35" s="81" t="n">
        <f aca="false">'Low SIPA income'!F30</f>
        <v>101046.721306318</v>
      </c>
      <c r="W35" s="67"/>
      <c r="X35" s="81" t="n">
        <f aca="false">'Low SIPA income'!M30</f>
        <v>253800.231343345</v>
      </c>
      <c r="Y35" s="9"/>
      <c r="Z35" s="9" t="n">
        <f aca="false">R35+V35-N35-L35-F35</f>
        <v>-3648293.72264233</v>
      </c>
      <c r="AA35" s="9"/>
      <c r="AB35" s="9" t="n">
        <f aca="false">T35-P35-D35</f>
        <v>-49813179.2681216</v>
      </c>
      <c r="AC35" s="50"/>
      <c r="AD35" s="9"/>
      <c r="AE35" s="9"/>
      <c r="AF35" s="9"/>
      <c r="AG35" s="9" t="n">
        <f aca="false">AG34*'Pessimist macro hypothesis'!B17/'Pessimist macro hypothesis'!B16</f>
        <v>4359378131.4839</v>
      </c>
      <c r="AH35" s="39" t="n">
        <f aca="false">(AG35-AG34)/AG34</f>
        <v>-0.0507506681365387</v>
      </c>
      <c r="AI35" s="39"/>
      <c r="AJ35" s="39" t="n">
        <f aca="false">AB35/AG35</f>
        <v>-0.0114266709071107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11086969</v>
      </c>
      <c r="AX35" s="7"/>
      <c r="AY35" s="39" t="n">
        <f aca="false">(AW35-AW34)/AW34</f>
        <v>-0.044575869609017</v>
      </c>
      <c r="AZ35" s="38" t="n">
        <f aca="false">workers_and_wage_low!B23</f>
        <v>5803.64800906552</v>
      </c>
      <c r="BA35" s="39" t="n">
        <f aca="false">(AZ35-AZ34)/AZ34</f>
        <v>-0.018356363721466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39" t="n">
        <f aca="false">BD35/BD34-1</f>
        <v>0.0066206732833145</v>
      </c>
      <c r="BF35" s="7"/>
      <c r="BG35" s="7" t="e">
        <f aca="false">AVERAGE(BF34:BF37)</f>
        <v>#DIV/0!</v>
      </c>
      <c r="BH35" s="7"/>
      <c r="BI35" s="39" t="n">
        <f aca="false">T42/AG42</f>
        <v>0.0134893127834655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95304513.981444</v>
      </c>
      <c r="E36" s="9"/>
      <c r="F36" s="67" t="n">
        <f aca="false">'Low pensions'!I36</f>
        <v>17322723.5571042</v>
      </c>
      <c r="G36" s="81" t="n">
        <f aca="false">'Low pensions'!K36</f>
        <v>274431.165774958</v>
      </c>
      <c r="H36" s="81" t="n">
        <f aca="false">'Low pensions'!V36</f>
        <v>1509839.30380955</v>
      </c>
      <c r="I36" s="81" t="n">
        <f aca="false">'Low pensions'!M36</f>
        <v>8487.56182809151</v>
      </c>
      <c r="J36" s="81" t="n">
        <f aca="false">'Low pensions'!W36</f>
        <v>46696.0609425635</v>
      </c>
      <c r="K36" s="9"/>
      <c r="L36" s="81" t="n">
        <f aca="false">'Low pensions'!N36</f>
        <v>3194656.02040637</v>
      </c>
      <c r="M36" s="67"/>
      <c r="N36" s="81" t="n">
        <f aca="false">'Low pensions'!L36</f>
        <v>716860.714144982</v>
      </c>
      <c r="O36" s="9"/>
      <c r="P36" s="81" t="n">
        <f aca="false">'Low pensions'!X36</f>
        <v>20521041.4177652</v>
      </c>
      <c r="Q36" s="67"/>
      <c r="R36" s="81" t="n">
        <f aca="false">'Low SIPA income'!G31</f>
        <v>14961194.2878062</v>
      </c>
      <c r="S36" s="67"/>
      <c r="T36" s="81" t="n">
        <f aca="false">'Low SIPA income'!J31</f>
        <v>57205423.0715698</v>
      </c>
      <c r="U36" s="9"/>
      <c r="V36" s="81" t="n">
        <f aca="false">'Low SIPA income'!F31</f>
        <v>90488.340024513</v>
      </c>
      <c r="W36" s="67"/>
      <c r="X36" s="81" t="n">
        <f aca="false">'Low SIPA income'!M31</f>
        <v>227280.621629241</v>
      </c>
      <c r="Y36" s="9"/>
      <c r="Z36" s="9" t="n">
        <f aca="false">R36+V36-N36-L36-F36</f>
        <v>-6182557.66382487</v>
      </c>
      <c r="AA36" s="9"/>
      <c r="AB36" s="9" t="n">
        <f aca="false">T36-P36-D36</f>
        <v>-58620132.3276394</v>
      </c>
      <c r="AC36" s="50"/>
      <c r="AD36" s="9"/>
      <c r="AE36" s="9"/>
      <c r="AF36" s="9"/>
      <c r="AG36" s="9" t="n">
        <f aca="false">AG35*'Pessimist macro hypothesis'!B18/'Pessimist macro hypothesis'!B17</f>
        <v>4377703389.93153</v>
      </c>
      <c r="AH36" s="39" t="n">
        <f aca="false">(AG36-AG35)/AG35</f>
        <v>0.00420364049525389</v>
      </c>
      <c r="AI36" s="39"/>
      <c r="AJ36" s="39" t="n">
        <f aca="false">AB36/AG36</f>
        <v>-0.0133906130923494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11690442</v>
      </c>
      <c r="AX36" s="7"/>
      <c r="AY36" s="39" t="n">
        <f aca="false">(AW36-AW35)/AW35</f>
        <v>0.0544308367778425</v>
      </c>
      <c r="AZ36" s="38" t="n">
        <f aca="false">workers_and_wage_low!B24</f>
        <v>5308.70006591044</v>
      </c>
      <c r="BA36" s="39" t="n">
        <f aca="false">(AZ36-AZ35)/AZ35</f>
        <v>-0.0852822125638819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39" t="n">
        <f aca="false">BD36/BD35-1</f>
        <v>0.00657712826592327</v>
      </c>
      <c r="BF36" s="7"/>
      <c r="BG36" s="7"/>
      <c r="BH36" s="7"/>
      <c r="BI36" s="39" t="n">
        <f aca="false">T43/AG43</f>
        <v>0.0135501310214446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95419446.4520818</v>
      </c>
      <c r="E37" s="9"/>
      <c r="F37" s="67" t="n">
        <f aca="false">'Low pensions'!I37</f>
        <v>17343613.8941241</v>
      </c>
      <c r="G37" s="81" t="n">
        <f aca="false">'Low pensions'!K37</f>
        <v>303122.573204539</v>
      </c>
      <c r="H37" s="81" t="n">
        <f aca="false">'Low pensions'!V37</f>
        <v>1667690.96215333</v>
      </c>
      <c r="I37" s="81" t="n">
        <f aca="false">'Low pensions'!M37</f>
        <v>9374.92494447023</v>
      </c>
      <c r="J37" s="81" t="n">
        <f aca="false">'Low pensions'!W37</f>
        <v>51578.0709944327</v>
      </c>
      <c r="K37" s="9"/>
      <c r="L37" s="81" t="n">
        <f aca="false">'Low pensions'!N37</f>
        <v>3251075.11087226</v>
      </c>
      <c r="M37" s="67"/>
      <c r="N37" s="81" t="n">
        <f aca="false">'Low pensions'!L37</f>
        <v>719106.735795297</v>
      </c>
      <c r="O37" s="9"/>
      <c r="P37" s="81" t="n">
        <f aca="false">'Low pensions'!X37</f>
        <v>20826157.2948343</v>
      </c>
      <c r="Q37" s="67"/>
      <c r="R37" s="81" t="n">
        <f aca="false">'Low SIPA income'!G32</f>
        <v>17054817.8558238</v>
      </c>
      <c r="S37" s="67"/>
      <c r="T37" s="81" t="n">
        <f aca="false">'Low SIPA income'!J32</f>
        <v>65210574.2417989</v>
      </c>
      <c r="U37" s="9"/>
      <c r="V37" s="81" t="n">
        <f aca="false">'Low SIPA income'!F32</f>
        <v>92103.6956809626</v>
      </c>
      <c r="W37" s="67"/>
      <c r="X37" s="81" t="n">
        <f aca="false">'Low SIPA income'!M32</f>
        <v>231337.929318284</v>
      </c>
      <c r="Y37" s="9"/>
      <c r="Z37" s="9" t="n">
        <f aca="false">R37+V37-N37-L37-F37</f>
        <v>-4166874.18928696</v>
      </c>
      <c r="AA37" s="9"/>
      <c r="AB37" s="9" t="n">
        <f aca="false">T37-P37-D37</f>
        <v>-51035029.5051172</v>
      </c>
      <c r="AC37" s="50"/>
      <c r="AD37" s="9"/>
      <c r="AE37" s="9"/>
      <c r="AF37" s="9"/>
      <c r="AG37" s="9" t="n">
        <f aca="false">AG36*'Pessimist macro hypothesis'!B19/'Pessimist macro hypothesis'!B18</f>
        <v>4581575462.03578</v>
      </c>
      <c r="AH37" s="39" t="n">
        <f aca="false">(AG37-AG36)/AG36</f>
        <v>0.0465705539971361</v>
      </c>
      <c r="AI37" s="39" t="n">
        <f aca="false">(AG37-AG33)/AG33</f>
        <v>-0.0662266769527748</v>
      </c>
      <c r="AJ37" s="39" t="n">
        <f aca="false">AB37/AG37</f>
        <v>-0.0111391878029747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11743921</v>
      </c>
      <c r="AX37" s="7"/>
      <c r="AY37" s="39" t="n">
        <f aca="false">(AW37-AW36)/AW36</f>
        <v>0.00457459179045583</v>
      </c>
      <c r="AZ37" s="38" t="n">
        <f aca="false">workers_and_wage_low!B25</f>
        <v>5188.99870753373</v>
      </c>
      <c r="BA37" s="39" t="n">
        <f aca="false">(AZ37-AZ36)/AZ36</f>
        <v>-0.0225481486786888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39" t="n">
        <f aca="false">BD37/BD36-1</f>
        <v>0.00653415230808396</v>
      </c>
      <c r="BG37" s="73" t="n">
        <f aca="false">(BB37-BB33)/BB33</f>
        <v>0.0300536211024986</v>
      </c>
      <c r="BH37" s="7"/>
      <c r="BI37" s="39" t="n">
        <f aca="false">T44/AG44</f>
        <v>0.0129403432653536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96034999.0937416</v>
      </c>
      <c r="E38" s="6"/>
      <c r="F38" s="8" t="n">
        <f aca="false">'Low pensions'!I38</f>
        <v>17455497.8731809</v>
      </c>
      <c r="G38" s="80" t="n">
        <f aca="false">'Low pensions'!K38</f>
        <v>329660.805166566</v>
      </c>
      <c r="H38" s="80" t="n">
        <f aca="false">'Low pensions'!V38</f>
        <v>1813696.4843641</v>
      </c>
      <c r="I38" s="80" t="n">
        <f aca="false">'Low pensions'!M38</f>
        <v>10195.6950051516</v>
      </c>
      <c r="J38" s="80" t="n">
        <f aca="false">'Low pensions'!W38</f>
        <v>56093.7057019827</v>
      </c>
      <c r="K38" s="6"/>
      <c r="L38" s="80" t="n">
        <f aca="false">'Low pensions'!N38</f>
        <v>3816140.9184183</v>
      </c>
      <c r="M38" s="8"/>
      <c r="N38" s="80" t="n">
        <f aca="false">'Low pensions'!L38</f>
        <v>727305.090397902</v>
      </c>
      <c r="O38" s="6"/>
      <c r="P38" s="80" t="n">
        <f aca="false">'Low pensions'!X38</f>
        <v>23803391.3845184</v>
      </c>
      <c r="Q38" s="8"/>
      <c r="R38" s="80" t="n">
        <f aca="false">'Low SIPA income'!G33</f>
        <v>15237457.8750719</v>
      </c>
      <c r="S38" s="8"/>
      <c r="T38" s="80" t="n">
        <f aca="false">'Low SIPA income'!J33</f>
        <v>58261740.841715</v>
      </c>
      <c r="U38" s="6"/>
      <c r="V38" s="80" t="n">
        <f aca="false">'Low SIPA income'!F33</f>
        <v>93752.7992323338</v>
      </c>
      <c r="W38" s="8"/>
      <c r="X38" s="80" t="n">
        <f aca="false">'Low SIPA income'!M33</f>
        <v>235480.001989581</v>
      </c>
      <c r="Y38" s="6"/>
      <c r="Z38" s="6" t="n">
        <f aca="false">R38+V38-N38-L38-F38</f>
        <v>-6667733.20769291</v>
      </c>
      <c r="AA38" s="6"/>
      <c r="AB38" s="6" t="n">
        <f aca="false">T38-P38-D38</f>
        <v>-61576649.6365449</v>
      </c>
      <c r="AC38" s="50"/>
      <c r="AD38" s="6"/>
      <c r="AE38" s="6"/>
      <c r="AF38" s="6"/>
      <c r="AG38" s="6" t="n">
        <f aca="false">AG37*'Pessimist macro hypothesis'!B20/'Pessimist macro hypothesis'!B19</f>
        <v>4425577745.23945</v>
      </c>
      <c r="AH38" s="61" t="n">
        <f aca="false">(AG38-AG37)/AG37</f>
        <v>-0.0340489244560013</v>
      </c>
      <c r="AI38" s="61"/>
      <c r="AJ38" s="61" t="n">
        <f aca="false">AB38/AG38</f>
        <v>-0.013913810395215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0.0150236502489163</v>
      </c>
      <c r="AV38" s="5"/>
      <c r="AW38" s="65" t="n">
        <f aca="false">workers_and_wage_low!C26</f>
        <v>11763740</v>
      </c>
      <c r="AX38" s="5"/>
      <c r="AY38" s="61" t="n">
        <f aca="false">(AW38-AW37)/AW37</f>
        <v>0.00168759650205413</v>
      </c>
      <c r="AZ38" s="66" t="n">
        <f aca="false">workers_and_wage_low!B26</f>
        <v>5277.83880164034</v>
      </c>
      <c r="BA38" s="61" t="n">
        <f aca="false">(AZ38-AZ37)/AZ37</f>
        <v>0.0171208549305714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0.0150583214899895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98894001.2629976</v>
      </c>
      <c r="E39" s="9"/>
      <c r="F39" s="67" t="n">
        <f aca="false">'Low pensions'!I39</f>
        <v>17975155.3600952</v>
      </c>
      <c r="G39" s="81" t="n">
        <f aca="false">'Low pensions'!K39</f>
        <v>345859.277823412</v>
      </c>
      <c r="H39" s="81" t="n">
        <f aca="false">'Low pensions'!V39</f>
        <v>1902815.70159997</v>
      </c>
      <c r="I39" s="81" t="n">
        <f aca="false">'Low pensions'!M39</f>
        <v>10696.6786955695</v>
      </c>
      <c r="J39" s="81" t="n">
        <f aca="false">'Low pensions'!W39</f>
        <v>58849.9701525764</v>
      </c>
      <c r="K39" s="9"/>
      <c r="L39" s="81" t="n">
        <f aca="false">'Low pensions'!N39</f>
        <v>3304172.07752514</v>
      </c>
      <c r="M39" s="67"/>
      <c r="N39" s="81" t="n">
        <f aca="false">'Low pensions'!L39</f>
        <v>750254.368657447</v>
      </c>
      <c r="O39" s="9"/>
      <c r="P39" s="81" t="n">
        <f aca="false">'Low pensions'!X39</f>
        <v>21273042.7931786</v>
      </c>
      <c r="Q39" s="67"/>
      <c r="R39" s="81" t="n">
        <f aca="false">'Low SIPA income'!G34</f>
        <v>18102505.77498</v>
      </c>
      <c r="S39" s="67"/>
      <c r="T39" s="81" t="n">
        <f aca="false">'Low SIPA income'!J34</f>
        <v>69216499.8055859</v>
      </c>
      <c r="U39" s="9"/>
      <c r="V39" s="81" t="n">
        <f aca="false">'Low SIPA income'!F34</f>
        <v>91096.0927956866</v>
      </c>
      <c r="W39" s="67"/>
      <c r="X39" s="81" t="n">
        <f aca="false">'Low SIPA income'!M34</f>
        <v>228807.121370443</v>
      </c>
      <c r="Y39" s="9"/>
      <c r="Z39" s="9" t="n">
        <f aca="false">R39+V39-N39-L39-F39</f>
        <v>-3835979.93850209</v>
      </c>
      <c r="AA39" s="9"/>
      <c r="AB39" s="9" t="n">
        <f aca="false">T39-P39-D39</f>
        <v>-50950544.2505903</v>
      </c>
      <c r="AC39" s="50"/>
      <c r="AD39" s="9"/>
      <c r="AE39" s="9"/>
      <c r="AF39" s="9"/>
      <c r="AG39" s="9" t="n">
        <f aca="false">AG38*'Pessimist macro hypothesis'!B21/'Pessimist macro hypothesis'!B20</f>
        <v>5095299336.25008</v>
      </c>
      <c r="AH39" s="39" t="n">
        <f aca="false">(AG39-AG38)/AG38</f>
        <v>0.151329753890559</v>
      </c>
      <c r="AI39" s="39"/>
      <c r="AJ39" s="39" t="n">
        <f aca="false">AB39/AG39</f>
        <v>-0.00999951933895365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11794418</v>
      </c>
      <c r="AX39" s="7"/>
      <c r="AY39" s="39" t="n">
        <f aca="false">(AW39-AW38)/AW38</f>
        <v>0.00260784410400094</v>
      </c>
      <c r="AZ39" s="38" t="n">
        <f aca="false">workers_and_wage_low!B27</f>
        <v>5371.35900420139</v>
      </c>
      <c r="BA39" s="39" t="n">
        <f aca="false">(AZ39-AZ38)/AZ38</f>
        <v>0.0177194124481375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39" t="n">
        <f aca="false">BD39/BD38-1</f>
        <v>0.0143031130906166</v>
      </c>
      <c r="BF39" s="7"/>
      <c r="BG39" s="7"/>
      <c r="BH39" s="7"/>
      <c r="BI39" s="39" t="n">
        <f aca="false">T46/AG46</f>
        <v>0.012900752437159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101101198.648438</v>
      </c>
      <c r="E40" s="9"/>
      <c r="F40" s="67" t="n">
        <f aca="false">'Low pensions'!I40</f>
        <v>18376339.6119912</v>
      </c>
      <c r="G40" s="81" t="n">
        <f aca="false">'Low pensions'!K40</f>
        <v>375831.037811959</v>
      </c>
      <c r="H40" s="81" t="n">
        <f aca="false">'Low pensions'!V40</f>
        <v>2067711.4819581</v>
      </c>
      <c r="I40" s="81" t="n">
        <f aca="false">'Low pensions'!M40</f>
        <v>11623.6403446998</v>
      </c>
      <c r="J40" s="81" t="n">
        <f aca="false">'Low pensions'!W40</f>
        <v>63949.8396481892</v>
      </c>
      <c r="K40" s="9"/>
      <c r="L40" s="81" t="n">
        <f aca="false">'Low pensions'!N40</f>
        <v>3371318.38180506</v>
      </c>
      <c r="M40" s="67"/>
      <c r="N40" s="81" t="n">
        <f aca="false">'Low pensions'!L40</f>
        <v>768250.230675995</v>
      </c>
      <c r="O40" s="9"/>
      <c r="P40" s="81" t="n">
        <f aca="false">'Low pensions'!X40</f>
        <v>21720473.2084755</v>
      </c>
      <c r="Q40" s="67"/>
      <c r="R40" s="81" t="n">
        <f aca="false">'Low SIPA income'!G35</f>
        <v>15932924.5698651</v>
      </c>
      <c r="S40" s="67"/>
      <c r="T40" s="81" t="n">
        <f aca="false">'Low SIPA income'!J35</f>
        <v>60920918.0265377</v>
      </c>
      <c r="U40" s="9"/>
      <c r="V40" s="81" t="n">
        <f aca="false">'Low SIPA income'!F35</f>
        <v>93957.2343021669</v>
      </c>
      <c r="W40" s="67"/>
      <c r="X40" s="81" t="n">
        <f aca="false">'Low SIPA income'!M35</f>
        <v>235993.483944736</v>
      </c>
      <c r="Y40" s="9"/>
      <c r="Z40" s="9" t="n">
        <f aca="false">R40+V40-N40-L40-F40</f>
        <v>-6489026.42030492</v>
      </c>
      <c r="AA40" s="9"/>
      <c r="AB40" s="9" t="n">
        <f aca="false">T40-P40-D40</f>
        <v>-61900753.8303762</v>
      </c>
      <c r="AC40" s="50"/>
      <c r="AD40" s="9"/>
      <c r="AE40" s="9"/>
      <c r="AF40" s="9"/>
      <c r="AG40" s="9" t="n">
        <f aca="false">AG39*'Pessimist macro hypothesis'!B22/'Pessimist macro hypothesis'!B21</f>
        <v>4794770071.61991</v>
      </c>
      <c r="AH40" s="39" t="n">
        <f aca="false">(AG40-AG39)/AG39</f>
        <v>-0.0589816701232995</v>
      </c>
      <c r="AI40" s="39"/>
      <c r="AJ40" s="39" t="n">
        <f aca="false">AB40/AG40</f>
        <v>-0.0129100567713903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11819458</v>
      </c>
      <c r="AX40" s="7"/>
      <c r="AY40" s="39" t="n">
        <f aca="false">(AW40-AW39)/AW39</f>
        <v>0.00212303820332635</v>
      </c>
      <c r="AZ40" s="38" t="n">
        <f aca="false">workers_and_wage_low!B28</f>
        <v>5407.52419037084</v>
      </c>
      <c r="BA40" s="39" t="n">
        <f aca="false">(AZ40-AZ39)/AZ39</f>
        <v>0.00673296760487724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39" t="n">
        <f aca="false">BD40/BD39-1</f>
        <v>0.0141014189013327</v>
      </c>
      <c r="BF40" s="7"/>
      <c r="BG40" s="7"/>
      <c r="BH40" s="7"/>
      <c r="BI40" s="39" t="n">
        <f aca="false">T47/AG47</f>
        <v>0.0129960923559919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103387624.618699</v>
      </c>
      <c r="E41" s="9"/>
      <c r="F41" s="67" t="n">
        <f aca="false">'Low pensions'!I41</f>
        <v>18791924.5970247</v>
      </c>
      <c r="G41" s="81" t="n">
        <f aca="false">'Low pensions'!K41</f>
        <v>416288.539594509</v>
      </c>
      <c r="H41" s="81" t="n">
        <f aca="false">'Low pensions'!V41</f>
        <v>2290296.71987284</v>
      </c>
      <c r="I41" s="81" t="n">
        <f aca="false">'Low pensions'!M41</f>
        <v>12874.903286428</v>
      </c>
      <c r="J41" s="81" t="n">
        <f aca="false">'Low pensions'!W41</f>
        <v>70833.9191713246</v>
      </c>
      <c r="K41" s="9"/>
      <c r="L41" s="81" t="n">
        <f aca="false">'Low pensions'!N41</f>
        <v>3455869.92656697</v>
      </c>
      <c r="M41" s="67"/>
      <c r="N41" s="81" t="n">
        <f aca="false">'Low pensions'!L41</f>
        <v>787677.841300465</v>
      </c>
      <c r="O41" s="9"/>
      <c r="P41" s="81" t="n">
        <f aca="false">'Low pensions'!X41</f>
        <v>22266096.5577702</v>
      </c>
      <c r="Q41" s="67"/>
      <c r="R41" s="81" t="n">
        <f aca="false">'Low SIPA income'!G36</f>
        <v>18554818.1156181</v>
      </c>
      <c r="S41" s="67"/>
      <c r="T41" s="81" t="n">
        <f aca="false">'Low SIPA income'!J36</f>
        <v>70945955.2426949</v>
      </c>
      <c r="U41" s="9"/>
      <c r="V41" s="81" t="n">
        <f aca="false">'Low SIPA income'!F36</f>
        <v>94837.1711037525</v>
      </c>
      <c r="W41" s="67"/>
      <c r="X41" s="81" t="n">
        <f aca="false">'Low SIPA income'!M36</f>
        <v>238203.6314975</v>
      </c>
      <c r="Y41" s="9"/>
      <c r="Z41" s="9" t="n">
        <f aca="false">R41+V41-N41-L41-F41</f>
        <v>-4385817.07817029</v>
      </c>
      <c r="AA41" s="9"/>
      <c r="AB41" s="9" t="n">
        <f aca="false">T41-P41-D41</f>
        <v>-54707765.9337741</v>
      </c>
      <c r="AC41" s="50"/>
      <c r="AD41" s="9"/>
      <c r="AE41" s="9"/>
      <c r="AF41" s="9"/>
      <c r="AG41" s="9" t="n">
        <f aca="false">AG40*'Pessimist macro hypothesis'!B23/'Pessimist macro hypothesis'!B22</f>
        <v>4803378801.67364</v>
      </c>
      <c r="AH41" s="39" t="n">
        <f aca="false">(AG41-AG40)/AG40</f>
        <v>0.00179544168440687</v>
      </c>
      <c r="AI41" s="39" t="n">
        <f aca="false">(AG41-AG37)/AG37</f>
        <v>0.0484120236533887</v>
      </c>
      <c r="AJ41" s="39" t="n">
        <f aca="false">AB41/AG41</f>
        <v>-0.0113894340198013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11827206</v>
      </c>
      <c r="AX41" s="7"/>
      <c r="AY41" s="39" t="n">
        <f aca="false">(AW41-AW40)/AW40</f>
        <v>0.000655529212930068</v>
      </c>
      <c r="AZ41" s="38" t="n">
        <f aca="false">workers_and_wage_low!B29</f>
        <v>5464.62999730159</v>
      </c>
      <c r="BA41" s="39" t="n">
        <f aca="false">(AZ41-AZ40)/AZ40</f>
        <v>0.010560434853428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39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39" t="n">
        <f aca="false">T48/AG48</f>
        <v>0.0123206704999924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104322996.184878</v>
      </c>
      <c r="E42" s="6"/>
      <c r="F42" s="8" t="n">
        <f aca="false">'Low pensions'!I42</f>
        <v>18961939.4513814</v>
      </c>
      <c r="G42" s="80" t="n">
        <f aca="false">'Low pensions'!K42</f>
        <v>429610.204612413</v>
      </c>
      <c r="H42" s="80" t="n">
        <f aca="false">'Low pensions'!V42</f>
        <v>2363588.59027473</v>
      </c>
      <c r="I42" s="80" t="n">
        <f aca="false">'Low pensions'!M42</f>
        <v>13286.9135447136</v>
      </c>
      <c r="J42" s="80" t="n">
        <f aca="false">'Low pensions'!W42</f>
        <v>73100.678049733</v>
      </c>
      <c r="K42" s="6"/>
      <c r="L42" s="80" t="n">
        <f aca="false">'Low pensions'!N42</f>
        <v>4180682.04737188</v>
      </c>
      <c r="M42" s="8"/>
      <c r="N42" s="80" t="n">
        <f aca="false">'Low pensions'!L42</f>
        <v>796621.70506591</v>
      </c>
      <c r="O42" s="6"/>
      <c r="P42" s="80" t="n">
        <f aca="false">'Low pensions'!X42</f>
        <v>26076356.5978098</v>
      </c>
      <c r="Q42" s="8"/>
      <c r="R42" s="80" t="n">
        <f aca="false">'Low SIPA income'!G37</f>
        <v>16374336.0725895</v>
      </c>
      <c r="S42" s="8"/>
      <c r="T42" s="80" t="n">
        <f aca="false">'Low SIPA income'!J37</f>
        <v>62608693.1650899</v>
      </c>
      <c r="U42" s="6"/>
      <c r="V42" s="80" t="n">
        <f aca="false">'Low SIPA income'!F37</f>
        <v>96010.1001262577</v>
      </c>
      <c r="W42" s="8"/>
      <c r="X42" s="80" t="n">
        <f aca="false">'Low SIPA income'!M37</f>
        <v>241149.691037212</v>
      </c>
      <c r="Y42" s="6"/>
      <c r="Z42" s="6" t="n">
        <f aca="false">R42+V42-N42-L42-F42</f>
        <v>-7468897.03110338</v>
      </c>
      <c r="AA42" s="6"/>
      <c r="AB42" s="6" t="n">
        <f aca="false">T42-P42-D42</f>
        <v>-67790659.6175976</v>
      </c>
      <c r="AC42" s="50"/>
      <c r="AD42" s="6"/>
      <c r="AE42" s="6"/>
      <c r="AF42" s="6"/>
      <c r="AG42" s="6" t="n">
        <f aca="false">AG41*'Pessimist macro hypothesis'!B24/'Pessimist macro hypothesis'!B23</f>
        <v>4641355284.00175</v>
      </c>
      <c r="AH42" s="61" t="n">
        <f aca="false">(AG42-AG41)/AG41</f>
        <v>-0.0337311555806156</v>
      </c>
      <c r="AI42" s="61"/>
      <c r="AJ42" s="61" t="n">
        <f aca="false">AB42/AG42</f>
        <v>-0.0146057897897333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0.00928921728019868</v>
      </c>
      <c r="AV42" s="5"/>
      <c r="AW42" s="65" t="n">
        <f aca="false">workers_and_wage_low!C30</f>
        <v>11865705</v>
      </c>
      <c r="AX42" s="5"/>
      <c r="AY42" s="61" t="n">
        <f aca="false">(AW42-AW41)/AW41</f>
        <v>0.00325512213112717</v>
      </c>
      <c r="AZ42" s="66" t="n">
        <f aca="false">workers_and_wage_low!B30</f>
        <v>5498.83522788204</v>
      </c>
      <c r="BA42" s="61" t="n">
        <f aca="false">(AZ42-AZ41)/AZ41</f>
        <v>0.0062593863806598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0.0143141288761775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104834492.836433</v>
      </c>
      <c r="E43" s="9"/>
      <c r="F43" s="67" t="n">
        <f aca="false">'Low pensions'!I43</f>
        <v>19054910.0225026</v>
      </c>
      <c r="G43" s="81" t="n">
        <f aca="false">'Low pensions'!K43</f>
        <v>465147.342913243</v>
      </c>
      <c r="H43" s="81" t="n">
        <f aca="false">'Low pensions'!V43</f>
        <v>2559103.44005497</v>
      </c>
      <c r="I43" s="81" t="n">
        <f aca="false">'Low pensions'!M43</f>
        <v>14386.000296286</v>
      </c>
      <c r="J43" s="81" t="n">
        <f aca="false">'Low pensions'!W43</f>
        <v>79147.5290738657</v>
      </c>
      <c r="K43" s="9"/>
      <c r="L43" s="81" t="n">
        <f aca="false">'Low pensions'!N43</f>
        <v>3509537.80929373</v>
      </c>
      <c r="M43" s="67"/>
      <c r="N43" s="81" t="n">
        <f aca="false">'Low pensions'!L43</f>
        <v>802559.564425759</v>
      </c>
      <c r="O43" s="9"/>
      <c r="P43" s="81" t="n">
        <f aca="false">'Low pensions'!X43</f>
        <v>22626454.3061829</v>
      </c>
      <c r="Q43" s="67"/>
      <c r="R43" s="81" t="n">
        <f aca="false">'Low SIPA income'!G38</f>
        <v>18981613.6030428</v>
      </c>
      <c r="S43" s="67"/>
      <c r="T43" s="81" t="n">
        <f aca="false">'Low SIPA income'!J38</f>
        <v>72577844.7799539</v>
      </c>
      <c r="U43" s="9"/>
      <c r="V43" s="81" t="n">
        <f aca="false">'Low SIPA income'!F38</f>
        <v>96942.8368041383</v>
      </c>
      <c r="W43" s="67"/>
      <c r="X43" s="81" t="n">
        <f aca="false">'Low SIPA income'!M38</f>
        <v>243492.456656602</v>
      </c>
      <c r="Y43" s="9"/>
      <c r="Z43" s="9" t="n">
        <f aca="false">R43+V43-N43-L43-F43</f>
        <v>-4288450.95637512</v>
      </c>
      <c r="AA43" s="9"/>
      <c r="AB43" s="9" t="n">
        <f aca="false">T43-P43-D43</f>
        <v>-54883102.3626624</v>
      </c>
      <c r="AC43" s="50"/>
      <c r="AD43" s="9"/>
      <c r="AE43" s="9"/>
      <c r="AF43" s="9"/>
      <c r="AG43" s="9" t="n">
        <f aca="false">AG42*'Pessimist macro hypothesis'!B25/'Pessimist macro hypothesis'!B24</f>
        <v>5356246715.62891</v>
      </c>
      <c r="AH43" s="39" t="n">
        <f aca="false">(AG43-AG42)/AG42</f>
        <v>0.154026440098501</v>
      </c>
      <c r="AI43" s="39"/>
      <c r="AJ43" s="39" t="n">
        <f aca="false">AB43/AG43</f>
        <v>-0.0102465598163206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11935800</v>
      </c>
      <c r="AX43" s="7"/>
      <c r="AY43" s="39" t="n">
        <f aca="false">(AW43-AW42)/AW42</f>
        <v>0.00590736075100468</v>
      </c>
      <c r="AZ43" s="38" t="n">
        <f aca="false">workers_and_wage_low!B31</f>
        <v>5495.25758377228</v>
      </c>
      <c r="BA43" s="39" t="n">
        <f aca="false">(AZ43-AZ42)/AZ42</f>
        <v>-0.000650618533106782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39" t="n">
        <f aca="false">BD43/BD42-1</f>
        <v>0</v>
      </c>
      <c r="BF43" s="7"/>
      <c r="BG43" s="7"/>
      <c r="BH43" s="7"/>
      <c r="BI43" s="39" t="n">
        <f aca="false">T50/AG50</f>
        <v>0.0129214995274498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106166054.20011</v>
      </c>
      <c r="E44" s="9"/>
      <c r="F44" s="67" t="n">
        <f aca="false">'Low pensions'!I44</f>
        <v>19296937.0623423</v>
      </c>
      <c r="G44" s="81" t="n">
        <f aca="false">'Low pensions'!K44</f>
        <v>490978.578583451</v>
      </c>
      <c r="H44" s="81" t="n">
        <f aca="false">'Low pensions'!V44</f>
        <v>2701219.27726579</v>
      </c>
      <c r="I44" s="81" t="n">
        <f aca="false">'Low pensions'!M44</f>
        <v>15184.9044922718</v>
      </c>
      <c r="J44" s="81" t="n">
        <f aca="false">'Low pensions'!W44</f>
        <v>83542.8642453341</v>
      </c>
      <c r="K44" s="9"/>
      <c r="L44" s="81" t="n">
        <f aca="false">'Low pensions'!N44</f>
        <v>3473266.9707376</v>
      </c>
      <c r="M44" s="67"/>
      <c r="N44" s="81" t="n">
        <f aca="false">'Low pensions'!L44</f>
        <v>813777.003582835</v>
      </c>
      <c r="O44" s="9"/>
      <c r="P44" s="81" t="n">
        <f aca="false">'Low pensions'!X44</f>
        <v>22499959.7930535</v>
      </c>
      <c r="Q44" s="67"/>
      <c r="R44" s="81" t="n">
        <f aca="false">'Low SIPA income'!G39</f>
        <v>16712942.1101651</v>
      </c>
      <c r="S44" s="67"/>
      <c r="T44" s="81" t="n">
        <f aca="false">'Low SIPA income'!J39</f>
        <v>63903382.6973208</v>
      </c>
      <c r="U44" s="9"/>
      <c r="V44" s="81" t="n">
        <f aca="false">'Low SIPA income'!F39</f>
        <v>100549.463501951</v>
      </c>
      <c r="W44" s="67"/>
      <c r="X44" s="81" t="n">
        <f aca="false">'Low SIPA income'!M39</f>
        <v>252551.263102177</v>
      </c>
      <c r="Y44" s="9"/>
      <c r="Z44" s="9" t="n">
        <f aca="false">R44+V44-N44-L44-F44</f>
        <v>-6770489.46299578</v>
      </c>
      <c r="AA44" s="9"/>
      <c r="AB44" s="9" t="n">
        <f aca="false">T44-P44-D44</f>
        <v>-64762631.295843</v>
      </c>
      <c r="AC44" s="50"/>
      <c r="AD44" s="9"/>
      <c r="AE44" s="9"/>
      <c r="AF44" s="9"/>
      <c r="AG44" s="9" t="n">
        <f aca="false">AG43*'Pessimist macro hypothesis'!B26/'Pessimist macro hypothesis'!B25</f>
        <v>4938306611.1094</v>
      </c>
      <c r="AH44" s="39" t="n">
        <f aca="false">(AG44-AG43)/AG43</f>
        <v>-0.0780285387713767</v>
      </c>
      <c r="AI44" s="39"/>
      <c r="AJ44" s="39" t="n">
        <f aca="false">AB44/AG44</f>
        <v>-0.013114339873136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11976948</v>
      </c>
      <c r="AX44" s="7"/>
      <c r="AY44" s="39" t="n">
        <f aca="false">(AW44-AW43)/AW43</f>
        <v>0.00344744382446087</v>
      </c>
      <c r="AZ44" s="38" t="n">
        <f aca="false">workers_and_wage_low!B32</f>
        <v>5519.70452774671</v>
      </c>
      <c r="BA44" s="39" t="n">
        <f aca="false">(AZ44-AZ43)/AZ43</f>
        <v>0.00444873485942247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39" t="n">
        <f aca="false">BD44/BD43-1</f>
        <v>0</v>
      </c>
      <c r="BF44" s="7"/>
      <c r="BG44" s="7"/>
      <c r="BH44" s="7"/>
      <c r="BI44" s="39" t="n">
        <f aca="false">T51/AG51</f>
        <v>0.0130906939517633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107412811.990008</v>
      </c>
      <c r="E45" s="9"/>
      <c r="F45" s="67" t="n">
        <f aca="false">'Low pensions'!I45</f>
        <v>19523550.0488087</v>
      </c>
      <c r="G45" s="81" t="n">
        <f aca="false">'Low pensions'!K45</f>
        <v>515194.290942671</v>
      </c>
      <c r="H45" s="81" t="n">
        <f aca="false">'Low pensions'!V45</f>
        <v>2834446.98187598</v>
      </c>
      <c r="I45" s="81" t="n">
        <f aca="false">'Low pensions'!M45</f>
        <v>15933.8440497735</v>
      </c>
      <c r="J45" s="81" t="n">
        <f aca="false">'Low pensions'!W45</f>
        <v>87663.3087178146</v>
      </c>
      <c r="K45" s="9"/>
      <c r="L45" s="81" t="n">
        <f aca="false">'Low pensions'!N45</f>
        <v>3519852.28140744</v>
      </c>
      <c r="M45" s="67"/>
      <c r="N45" s="81" t="n">
        <f aca="false">'Low pensions'!L45</f>
        <v>825302.615662027</v>
      </c>
      <c r="O45" s="9"/>
      <c r="P45" s="81" t="n">
        <f aca="false">'Low pensions'!X45</f>
        <v>22805101.7086309</v>
      </c>
      <c r="Q45" s="67"/>
      <c r="R45" s="81" t="n">
        <f aca="false">'Low SIPA income'!G40</f>
        <v>19349012.109092</v>
      </c>
      <c r="S45" s="67" t="n">
        <f aca="false">SUM(T42:T45)/AVERAGE(AG42:AG45)</f>
        <v>0.0550300379234833</v>
      </c>
      <c r="T45" s="81" t="n">
        <f aca="false">'Low SIPA income'!J40</f>
        <v>73982624.8108862</v>
      </c>
      <c r="U45" s="9"/>
      <c r="V45" s="81" t="n">
        <f aca="false">'Low SIPA income'!F40</f>
        <v>97830.3047292836</v>
      </c>
      <c r="W45" s="67"/>
      <c r="X45" s="81" t="n">
        <f aca="false">'Low SIPA income'!M40</f>
        <v>245721.520220465</v>
      </c>
      <c r="Y45" s="9"/>
      <c r="Z45" s="9" t="n">
        <f aca="false">R45+V45-N45-L45-F45</f>
        <v>-4421862.53205691</v>
      </c>
      <c r="AA45" s="9"/>
      <c r="AB45" s="9" t="n">
        <f aca="false">T45-P45-D45</f>
        <v>-56235288.8877527</v>
      </c>
      <c r="AC45" s="50"/>
      <c r="AD45" s="9"/>
      <c r="AE45" s="9"/>
      <c r="AF45" s="9"/>
      <c r="AG45" s="9" t="n">
        <f aca="false">AG44*'Pessimist macro hypothesis'!B27/'Pessimist macro hypothesis'!B26</f>
        <v>4913072473.58669</v>
      </c>
      <c r="AH45" s="39" t="n">
        <f aca="false">(AG45-AG44)/AG44</f>
        <v>-0.00510987662571355</v>
      </c>
      <c r="AI45" s="39" t="n">
        <f aca="false">(AG45-AG41)/AG41</f>
        <v>0.022836773122042</v>
      </c>
      <c r="AJ45" s="39" t="n">
        <f aca="false">AB45/AG45</f>
        <v>-0.0114460531958527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12033175</v>
      </c>
      <c r="AX45" s="7"/>
      <c r="AY45" s="39" t="n">
        <f aca="false">(AW45-AW44)/AW44</f>
        <v>0.0046946016631282</v>
      </c>
      <c r="AZ45" s="38" t="n">
        <f aca="false">workers_and_wage_low!B33</f>
        <v>5528.78867765751</v>
      </c>
      <c r="BA45" s="39" t="n">
        <f aca="false">(AZ45-AZ44)/AZ44</f>
        <v>0.00164576742561638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39" t="n">
        <f aca="false">BD45/BD44-1</f>
        <v>0</v>
      </c>
      <c r="BF45" s="7"/>
      <c r="BG45" s="73" t="n">
        <f aca="false">(BB45-BB41)/BB41</f>
        <v>0</v>
      </c>
      <c r="BH45" s="7"/>
      <c r="BI45" s="39" t="n">
        <f aca="false">T52/AG52</f>
        <v>0.012386148366371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108666118.121133</v>
      </c>
      <c r="E46" s="6"/>
      <c r="F46" s="8" t="n">
        <f aca="false">'Low pensions'!I46</f>
        <v>19751353.2738075</v>
      </c>
      <c r="G46" s="80" t="n">
        <f aca="false">'Low pensions'!K46</f>
        <v>534347.185069772</v>
      </c>
      <c r="H46" s="80" t="n">
        <f aca="false">'Low pensions'!V46</f>
        <v>2939820.55434593</v>
      </c>
      <c r="I46" s="80" t="n">
        <f aca="false">'Low pensions'!M46</f>
        <v>16526.2016000962</v>
      </c>
      <c r="J46" s="80" t="n">
        <f aca="false">'Low pensions'!W46</f>
        <v>90922.2851859574</v>
      </c>
      <c r="K46" s="6"/>
      <c r="L46" s="80" t="n">
        <f aca="false">'Low pensions'!N46</f>
        <v>4196996.57470299</v>
      </c>
      <c r="M46" s="8"/>
      <c r="N46" s="80" t="n">
        <f aca="false">'Low pensions'!L46</f>
        <v>836514.823202085</v>
      </c>
      <c r="O46" s="6"/>
      <c r="P46" s="80" t="n">
        <f aca="false">'Low pensions'!X46</f>
        <v>26380492.9232994</v>
      </c>
      <c r="Q46" s="8"/>
      <c r="R46" s="80" t="n">
        <f aca="false">'Low SIPA income'!G41</f>
        <v>17038183.2147036</v>
      </c>
      <c r="S46" s="8"/>
      <c r="T46" s="80" t="n">
        <f aca="false">'Low SIPA income'!J41</f>
        <v>65146970.2497234</v>
      </c>
      <c r="U46" s="6"/>
      <c r="V46" s="80" t="n">
        <f aca="false">'Low SIPA income'!F41</f>
        <v>99703.8243539981</v>
      </c>
      <c r="W46" s="8"/>
      <c r="X46" s="80" t="n">
        <f aca="false">'Low SIPA income'!M41</f>
        <v>250427.261367051</v>
      </c>
      <c r="Y46" s="6"/>
      <c r="Z46" s="6" t="n">
        <f aca="false">R46+V46-N46-L46-F46</f>
        <v>-7646977.63265492</v>
      </c>
      <c r="AA46" s="6"/>
      <c r="AB46" s="6" t="n">
        <f aca="false">T46-P46-D46</f>
        <v>-69899640.7947093</v>
      </c>
      <c r="AC46" s="50"/>
      <c r="AD46" s="6"/>
      <c r="AE46" s="6"/>
      <c r="AF46" s="6"/>
      <c r="AG46" s="6" t="n">
        <f aca="false">AG45*'Pessimist macro hypothesis'!B28/'Pessimist macro hypothesis'!B27</f>
        <v>5049858182.07592</v>
      </c>
      <c r="AH46" s="61" t="n">
        <f aca="false">(AG46-AG45)/AG45</f>
        <v>0.0278411745856805</v>
      </c>
      <c r="AI46" s="61"/>
      <c r="AJ46" s="61" t="n">
        <f aca="false">AB46/AG46</f>
        <v>-0.0138419017474219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0.0250339283853196</v>
      </c>
      <c r="AV46" s="5"/>
      <c r="AW46" s="65" t="n">
        <f aca="false">workers_and_wage_low!C34</f>
        <v>12011574</v>
      </c>
      <c r="AX46" s="5"/>
      <c r="AY46" s="61" t="n">
        <f aca="false">(AW46-AW45)/AW45</f>
        <v>-0.00179512057291613</v>
      </c>
      <c r="AZ46" s="66" t="n">
        <f aca="false">workers_and_wage_low!B34</f>
        <v>5571.4264546232</v>
      </c>
      <c r="BA46" s="61" t="n">
        <f aca="false">(AZ46-AZ45)/AZ45</f>
        <v>0.00771195635275276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0.0144504343002819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109504599.807217</v>
      </c>
      <c r="E47" s="9"/>
      <c r="F47" s="67" t="n">
        <f aca="false">'Low pensions'!I47</f>
        <v>19903757.2455495</v>
      </c>
      <c r="G47" s="81" t="n">
        <f aca="false">'Low pensions'!K47</f>
        <v>534057.056236894</v>
      </c>
      <c r="H47" s="81" t="n">
        <f aca="false">'Low pensions'!V47</f>
        <v>2938224.35110928</v>
      </c>
      <c r="I47" s="81" t="n">
        <f aca="false">'Low pensions'!M47</f>
        <v>16517.2285434093</v>
      </c>
      <c r="J47" s="81" t="n">
        <f aca="false">'Low pensions'!W47</f>
        <v>90872.9180755457</v>
      </c>
      <c r="K47" s="9"/>
      <c r="L47" s="81" t="n">
        <f aca="false">'Low pensions'!N47</f>
        <v>3531601.69478577</v>
      </c>
      <c r="M47" s="67"/>
      <c r="N47" s="81" t="n">
        <f aca="false">'Low pensions'!L47</f>
        <v>844098.39676993</v>
      </c>
      <c r="O47" s="9"/>
      <c r="P47" s="81" t="n">
        <f aca="false">'Low pensions'!X47</f>
        <v>22969478.3125091</v>
      </c>
      <c r="Q47" s="67"/>
      <c r="R47" s="81" t="n">
        <f aca="false">'Low SIPA income'!G42</f>
        <v>19736544.7794379</v>
      </c>
      <c r="S47" s="67"/>
      <c r="T47" s="81" t="n">
        <f aca="false">'Low SIPA income'!J42</f>
        <v>75464389.5640688</v>
      </c>
      <c r="U47" s="9"/>
      <c r="V47" s="81" t="n">
        <f aca="false">'Low SIPA income'!F42</f>
        <v>98778.4245924368</v>
      </c>
      <c r="W47" s="67"/>
      <c r="X47" s="81" t="n">
        <f aca="false">'Low SIPA income'!M42</f>
        <v>248102.923966164</v>
      </c>
      <c r="Y47" s="9"/>
      <c r="Z47" s="9" t="n">
        <f aca="false">R47+V47-N47-L47-F47</f>
        <v>-4444134.13307494</v>
      </c>
      <c r="AA47" s="9"/>
      <c r="AB47" s="9" t="n">
        <f aca="false">T47-P47-D47</f>
        <v>-57009688.5556572</v>
      </c>
      <c r="AC47" s="50"/>
      <c r="AD47" s="9"/>
      <c r="AE47" s="9"/>
      <c r="AF47" s="9"/>
      <c r="AG47" s="9" t="n">
        <f aca="false">AG46*'Pessimist macro hypothesis'!B29/'Pessimist macro hypothesis'!B28</f>
        <v>5806698467.27242</v>
      </c>
      <c r="AH47" s="39" t="n">
        <f aca="false">(AG47-AG46)/AG46</f>
        <v>0.149873572268397</v>
      </c>
      <c r="AI47" s="39"/>
      <c r="AJ47" s="39" t="n">
        <f aca="false">AB47/AG47</f>
        <v>-0.00981791785417718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12009777</v>
      </c>
      <c r="AX47" s="7"/>
      <c r="AY47" s="39" t="n">
        <f aca="false">(AW47-AW46)/AW46</f>
        <v>-0.000149605705297241</v>
      </c>
      <c r="AZ47" s="38" t="n">
        <f aca="false">workers_and_wage_low!B35</f>
        <v>5615.76008056664</v>
      </c>
      <c r="BA47" s="39" t="n">
        <f aca="false">(AZ47-AZ46)/AZ46</f>
        <v>0.00795732050032911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39" t="n">
        <f aca="false">BD47/BD46-1</f>
        <v>0.00455073860069999</v>
      </c>
      <c r="BF47" s="7"/>
      <c r="BG47" s="7"/>
      <c r="BH47" s="7"/>
      <c r="BI47" s="39" t="n">
        <f aca="false">T54/AG54</f>
        <v>0.0126523861045119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110742517.136045</v>
      </c>
      <c r="E48" s="9"/>
      <c r="F48" s="67" t="n">
        <f aca="false">'Low pensions'!I48</f>
        <v>20128763.3735699</v>
      </c>
      <c r="G48" s="81" t="n">
        <f aca="false">'Low pensions'!K48</f>
        <v>557944.742242507</v>
      </c>
      <c r="H48" s="81" t="n">
        <f aca="false">'Low pensions'!V48</f>
        <v>3069647.35150535</v>
      </c>
      <c r="I48" s="81" t="n">
        <f aca="false">'Low pensions'!M48</f>
        <v>17256.0229559538</v>
      </c>
      <c r="J48" s="81" t="n">
        <f aca="false">'Low pensions'!W48</f>
        <v>94937.5469537737</v>
      </c>
      <c r="K48" s="9"/>
      <c r="L48" s="81" t="n">
        <f aca="false">'Low pensions'!N48</f>
        <v>3571977.21800888</v>
      </c>
      <c r="M48" s="67"/>
      <c r="N48" s="81" t="n">
        <f aca="false">'Low pensions'!L48</f>
        <v>855103.214400709</v>
      </c>
      <c r="O48" s="9"/>
      <c r="P48" s="81" t="n">
        <f aca="false">'Low pensions'!X48</f>
        <v>23239532.3541094</v>
      </c>
      <c r="Q48" s="67"/>
      <c r="R48" s="81" t="n">
        <f aca="false">'Low SIPA income'!G43</f>
        <v>17301653.1979552</v>
      </c>
      <c r="S48" s="67"/>
      <c r="T48" s="81" t="n">
        <f aca="false">'Low SIPA income'!J43</f>
        <v>66154370.5660774</v>
      </c>
      <c r="U48" s="9"/>
      <c r="V48" s="81" t="n">
        <f aca="false">'Low SIPA income'!F43</f>
        <v>98603.9806443771</v>
      </c>
      <c r="W48" s="67"/>
      <c r="X48" s="81" t="n">
        <f aca="false">'Low SIPA income'!M43</f>
        <v>247664.771062224</v>
      </c>
      <c r="Y48" s="9"/>
      <c r="Z48" s="9" t="n">
        <f aca="false">R48+V48-N48-L48-F48</f>
        <v>-7155586.6273799</v>
      </c>
      <c r="AA48" s="9"/>
      <c r="AB48" s="9" t="n">
        <f aca="false">T48-P48-D48</f>
        <v>-67827678.9240766</v>
      </c>
      <c r="AC48" s="50"/>
      <c r="AD48" s="9"/>
      <c r="AE48" s="9"/>
      <c r="AF48" s="9"/>
      <c r="AG48" s="9" t="n">
        <f aca="false">AG47*'Pessimist macro hypothesis'!B30/'Pessimist macro hypothesis'!B29</f>
        <v>5369380713.98941</v>
      </c>
      <c r="AH48" s="39" t="n">
        <f aca="false">(AG48-AG47)/AG47</f>
        <v>-0.0753126334607885</v>
      </c>
      <c r="AI48" s="39"/>
      <c r="AJ48" s="39" t="n">
        <f aca="false">AB48/AG48</f>
        <v>-0.0126323094854045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12071737</v>
      </c>
      <c r="AX48" s="7"/>
      <c r="AY48" s="39" t="n">
        <f aca="false">(AW48-AW47)/AW47</f>
        <v>0.00515912993222106</v>
      </c>
      <c r="AZ48" s="38" t="n">
        <f aca="false">workers_and_wage_low!B36</f>
        <v>5625.31067482354</v>
      </c>
      <c r="BA48" s="39" t="n">
        <f aca="false">(AZ48-AZ47)/AZ47</f>
        <v>0.00170067704458073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39" t="n">
        <f aca="false">BD48/BD47-1</f>
        <v>0.00453012319421409</v>
      </c>
      <c r="BF48" s="7"/>
      <c r="BG48" s="7"/>
      <c r="BH48" s="7"/>
      <c r="BI48" s="39" t="n">
        <f aca="false">T55/AG55</f>
        <v>0.0145512711509024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111432466.776591</v>
      </c>
      <c r="E49" s="9"/>
      <c r="F49" s="67" t="n">
        <f aca="false">'Low pensions'!I49</f>
        <v>20254169.8878285</v>
      </c>
      <c r="G49" s="81" t="n">
        <f aca="false">'Low pensions'!K49</f>
        <v>606108.919525639</v>
      </c>
      <c r="H49" s="81" t="n">
        <f aca="false">'Low pensions'!V49</f>
        <v>3334632.44418741</v>
      </c>
      <c r="I49" s="81" t="n">
        <f aca="false">'Low pensions'!M49</f>
        <v>18745.6366863601</v>
      </c>
      <c r="J49" s="81" t="n">
        <f aca="false">'Low pensions'!W49</f>
        <v>103132.962191364</v>
      </c>
      <c r="K49" s="9"/>
      <c r="L49" s="81" t="n">
        <f aca="false">'Low pensions'!N49</f>
        <v>3622030.45908716</v>
      </c>
      <c r="M49" s="67"/>
      <c r="N49" s="81" t="n">
        <f aca="false">'Low pensions'!L49</f>
        <v>862217.312021453</v>
      </c>
      <c r="O49" s="9"/>
      <c r="P49" s="81" t="n">
        <f aca="false">'Low pensions'!X49</f>
        <v>23538398.5261189</v>
      </c>
      <c r="Q49" s="67"/>
      <c r="R49" s="81" t="n">
        <f aca="false">'Low SIPA income'!G44</f>
        <v>20055467.0608084</v>
      </c>
      <c r="S49" s="67"/>
      <c r="T49" s="81" t="n">
        <f aca="false">'Low SIPA income'!J44</f>
        <v>76683816.5484255</v>
      </c>
      <c r="U49" s="9"/>
      <c r="V49" s="81" t="n">
        <f aca="false">'Low SIPA income'!F44</f>
        <v>103745.102137214</v>
      </c>
      <c r="W49" s="67"/>
      <c r="X49" s="81" t="n">
        <f aca="false">'Low SIPA income'!M44</f>
        <v>260577.786025774</v>
      </c>
      <c r="Y49" s="9"/>
      <c r="Z49" s="9" t="n">
        <f aca="false">R49+V49-N49-L49-F49</f>
        <v>-4579205.49599142</v>
      </c>
      <c r="AA49" s="9"/>
      <c r="AB49" s="9" t="n">
        <f aca="false">T49-P49-D49</f>
        <v>-58287048.7542847</v>
      </c>
      <c r="AC49" s="50"/>
      <c r="AD49" s="9"/>
      <c r="AE49" s="9"/>
      <c r="AF49" s="9"/>
      <c r="AG49" s="9" t="n">
        <f aca="false">AG48*'Pessimist macro hypothesis'!B31/'Pessimist macro hypothesis'!B30</f>
        <v>5357211550.33384</v>
      </c>
      <c r="AH49" s="39" t="n">
        <f aca="false">(AG49-AG48)/AG48</f>
        <v>-0.00226639985201001</v>
      </c>
      <c r="AI49" s="39" t="n">
        <f aca="false">(AG49-AG45)/AG45</f>
        <v>0.0903994555616479</v>
      </c>
      <c r="AJ49" s="39" t="n">
        <f aca="false">AB49/AG49</f>
        <v>-0.0108801095881033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12116330</v>
      </c>
      <c r="AX49" s="7"/>
      <c r="AY49" s="39" t="n">
        <f aca="false">(AW49-AW48)/AW48</f>
        <v>0.00369400029175586</v>
      </c>
      <c r="AZ49" s="38" t="n">
        <f aca="false">workers_and_wage_low!B37</f>
        <v>5659.3638765234</v>
      </c>
      <c r="BA49" s="39" t="n">
        <f aca="false">(AZ49-AZ48)/AZ48</f>
        <v>0.00605356817931346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39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39" t="n">
        <f aca="false">T56/AG56</f>
        <v>0.0126999940682167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113388640.626401</v>
      </c>
      <c r="E50" s="6"/>
      <c r="F50" s="8" t="n">
        <f aca="false">'Low pensions'!I50</f>
        <v>20609727.6407013</v>
      </c>
      <c r="G50" s="80" t="n">
        <f aca="false">'Low pensions'!K50</f>
        <v>624846.97402683</v>
      </c>
      <c r="H50" s="80" t="n">
        <f aca="false">'Low pensions'!V50</f>
        <v>3437723.69143308</v>
      </c>
      <c r="I50" s="80" t="n">
        <f aca="false">'Low pensions'!M50</f>
        <v>19325.1641451599</v>
      </c>
      <c r="J50" s="80" t="n">
        <f aca="false">'Low pensions'!W50</f>
        <v>106321.351281437</v>
      </c>
      <c r="K50" s="6"/>
      <c r="L50" s="80" t="n">
        <f aca="false">'Low pensions'!N50</f>
        <v>4423145.28797625</v>
      </c>
      <c r="M50" s="8"/>
      <c r="N50" s="80" t="n">
        <f aca="false">'Low pensions'!L50</f>
        <v>879987.094175905</v>
      </c>
      <c r="O50" s="6"/>
      <c r="P50" s="80" t="n">
        <f aca="false">'Low pensions'!X50</f>
        <v>27793151.2800445</v>
      </c>
      <c r="Q50" s="8"/>
      <c r="R50" s="80" t="n">
        <f aca="false">'Low SIPA income'!G45</f>
        <v>17659905.4209537</v>
      </c>
      <c r="S50" s="8"/>
      <c r="T50" s="80" t="n">
        <f aca="false">'Low SIPA income'!J45</f>
        <v>67524178.9910413</v>
      </c>
      <c r="U50" s="6"/>
      <c r="V50" s="80" t="n">
        <f aca="false">'Low SIPA income'!F45</f>
        <v>103052.741212188</v>
      </c>
      <c r="W50" s="8"/>
      <c r="X50" s="80" t="n">
        <f aca="false">'Low SIPA income'!M45</f>
        <v>258838.774995303</v>
      </c>
      <c r="Y50" s="6"/>
      <c r="Z50" s="6" t="n">
        <f aca="false">R50+V50-N50-L50-F50</f>
        <v>-8149901.86068753</v>
      </c>
      <c r="AA50" s="6"/>
      <c r="AB50" s="6" t="n">
        <f aca="false">T50-P50-D50</f>
        <v>-73657612.9154037</v>
      </c>
      <c r="AC50" s="50"/>
      <c r="AD50" s="6"/>
      <c r="AE50" s="6"/>
      <c r="AF50" s="6"/>
      <c r="AG50" s="6" t="n">
        <f aca="false">AG49*'Pessimist macro hypothesis'!B32/'Pessimist macro hypothesis'!B31</f>
        <v>5225723132.79867</v>
      </c>
      <c r="AH50" s="61" t="n">
        <f aca="false">(AG50-AG49)/AG49</f>
        <v>-0.0245441898830704</v>
      </c>
      <c r="AI50" s="61"/>
      <c r="AJ50" s="61" t="n">
        <f aca="false">AB50/AG50</f>
        <v>-0.0140952000409474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0.0108581442550789</v>
      </c>
      <c r="AV50" s="5"/>
      <c r="AW50" s="65" t="n">
        <f aca="false">workers_and_wage_low!C38</f>
        <v>12148457</v>
      </c>
      <c r="AX50" s="5"/>
      <c r="AY50" s="61" t="n">
        <f aca="false">(AW50-AW49)/AW49</f>
        <v>0.00265154547622919</v>
      </c>
      <c r="AZ50" s="66" t="n">
        <f aca="false">workers_and_wage_low!B38</f>
        <v>5675.13243551078</v>
      </c>
      <c r="BA50" s="61" t="n">
        <f aca="false">(AZ50-AZ49)/AZ49</f>
        <v>0.00278627763321414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0.0145413870843935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114791417.568658</v>
      </c>
      <c r="E51" s="9"/>
      <c r="F51" s="67" t="n">
        <f aca="false">'Low pensions'!I51</f>
        <v>20864698.954943</v>
      </c>
      <c r="G51" s="81" t="n">
        <f aca="false">'Low pensions'!K51</f>
        <v>655052.64269258</v>
      </c>
      <c r="H51" s="81" t="n">
        <f aca="false">'Low pensions'!V51</f>
        <v>3603906.36831897</v>
      </c>
      <c r="I51" s="81" t="n">
        <f aca="false">'Low pensions'!M51</f>
        <v>20259.3600832757</v>
      </c>
      <c r="J51" s="81" t="n">
        <f aca="false">'Low pensions'!W51</f>
        <v>111461.021700587</v>
      </c>
      <c r="K51" s="9"/>
      <c r="L51" s="81" t="n">
        <f aca="false">'Low pensions'!N51</f>
        <v>3748696.1503831</v>
      </c>
      <c r="M51" s="67"/>
      <c r="N51" s="81" t="n">
        <f aca="false">'Low pensions'!L51</f>
        <v>892441.712154321</v>
      </c>
      <c r="O51" s="9"/>
      <c r="P51" s="81" t="n">
        <f aca="false">'Low pensions'!X51</f>
        <v>24361953.1322882</v>
      </c>
      <c r="Q51" s="67"/>
      <c r="R51" s="81" t="n">
        <f aca="false">'Low SIPA income'!G46</f>
        <v>20472926.7829545</v>
      </c>
      <c r="S51" s="67"/>
      <c r="T51" s="81" t="n">
        <f aca="false">'Low SIPA income'!J46</f>
        <v>78280009.9779946</v>
      </c>
      <c r="U51" s="9"/>
      <c r="V51" s="81" t="n">
        <f aca="false">'Low SIPA income'!F46</f>
        <v>101790.638484495</v>
      </c>
      <c r="W51" s="67"/>
      <c r="X51" s="81" t="n">
        <f aca="false">'Low SIPA income'!M46</f>
        <v>255668.736817652</v>
      </c>
      <c r="Y51" s="9"/>
      <c r="Z51" s="9" t="n">
        <f aca="false">R51+V51-N51-L51-F51</f>
        <v>-4931119.39604143</v>
      </c>
      <c r="AA51" s="9"/>
      <c r="AB51" s="9" t="n">
        <f aca="false">T51-P51-D51</f>
        <v>-60873360.7229518</v>
      </c>
      <c r="AC51" s="50"/>
      <c r="AD51" s="9"/>
      <c r="AE51" s="9"/>
      <c r="AF51" s="9"/>
      <c r="AG51" s="9" t="n">
        <f aca="false">AG50*'Pessimist macro hypothesis'!B33/'Pessimist macro hypothesis'!B32</f>
        <v>5979821258.24969</v>
      </c>
      <c r="AH51" s="39" t="n">
        <f aca="false">(AG51-AG50)/AG50</f>
        <v>0.144305028469267</v>
      </c>
      <c r="AI51" s="39"/>
      <c r="AJ51" s="39" t="n">
        <f aca="false">AB51/AG51</f>
        <v>-0.0101797960330289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12182151</v>
      </c>
      <c r="AX51" s="7"/>
      <c r="AY51" s="39" t="n">
        <f aca="false">(AW51-AW50)/AW50</f>
        <v>0.00277352095002682</v>
      </c>
      <c r="AZ51" s="38" t="n">
        <f aca="false">workers_and_wage_low!B39</f>
        <v>5716.00568979738</v>
      </c>
      <c r="BA51" s="39" t="n">
        <f aca="false">(AZ51-AZ50)/AZ50</f>
        <v>0.00720216748262072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39" t="n">
        <f aca="false">BD51/BD50-1</f>
        <v>0.00223969634619237</v>
      </c>
      <c r="BF51" s="7"/>
      <c r="BG51" s="7"/>
      <c r="BH51" s="7"/>
      <c r="BI51" s="39" t="n">
        <f aca="false">T58/AG58</f>
        <v>0.0127215057459204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115812503.80551</v>
      </c>
      <c r="E52" s="9"/>
      <c r="F52" s="67" t="n">
        <f aca="false">'Low pensions'!I52</f>
        <v>21050293.4653183</v>
      </c>
      <c r="G52" s="81" t="n">
        <f aca="false">'Low pensions'!K52</f>
        <v>696492.411023278</v>
      </c>
      <c r="H52" s="81" t="n">
        <f aca="false">'Low pensions'!V52</f>
        <v>3831895.74696614</v>
      </c>
      <c r="I52" s="81" t="n">
        <f aca="false">'Low pensions'!M52</f>
        <v>21541.0024027819</v>
      </c>
      <c r="J52" s="81" t="n">
        <f aca="false">'Low pensions'!W52</f>
        <v>118512.239596891</v>
      </c>
      <c r="K52" s="9"/>
      <c r="L52" s="81" t="n">
        <f aca="false">'Low pensions'!N52</f>
        <v>3725045.18873414</v>
      </c>
      <c r="M52" s="67"/>
      <c r="N52" s="81" t="n">
        <f aca="false">'Low pensions'!L52</f>
        <v>902512.934597369</v>
      </c>
      <c r="O52" s="9"/>
      <c r="P52" s="81" t="n">
        <f aca="false">'Low pensions'!X52</f>
        <v>24294637.0742504</v>
      </c>
      <c r="Q52" s="67"/>
      <c r="R52" s="81" t="n">
        <f aca="false">'Low SIPA income'!G47</f>
        <v>17946030.610865</v>
      </c>
      <c r="S52" s="67"/>
      <c r="T52" s="81" t="n">
        <f aca="false">'Low SIPA income'!J47</f>
        <v>68618203.4536237</v>
      </c>
      <c r="U52" s="9"/>
      <c r="V52" s="81" t="n">
        <f aca="false">'Low SIPA income'!F47</f>
        <v>103167.61248366</v>
      </c>
      <c r="W52" s="67"/>
      <c r="X52" s="81" t="n">
        <f aca="false">'Low SIPA income'!M47</f>
        <v>259127.298510933</v>
      </c>
      <c r="Y52" s="9"/>
      <c r="Z52" s="9" t="n">
        <f aca="false">R52+V52-N52-L52-F52</f>
        <v>-7628653.36530113</v>
      </c>
      <c r="AA52" s="9"/>
      <c r="AB52" s="9" t="n">
        <f aca="false">T52-P52-D52</f>
        <v>-71488937.4261367</v>
      </c>
      <c r="AC52" s="50"/>
      <c r="AD52" s="9"/>
      <c r="AE52" s="9"/>
      <c r="AF52" s="9"/>
      <c r="AG52" s="9" t="n">
        <f aca="false">AG51*'Pessimist macro hypothesis'!B34/'Pessimist macro hypothesis'!B33</f>
        <v>5539914541.95118</v>
      </c>
      <c r="AH52" s="39" t="n">
        <f aca="false">(AG52-AG51)/AG51</f>
        <v>-0.0735651948946836</v>
      </c>
      <c r="AI52" s="39"/>
      <c r="AJ52" s="39" t="n">
        <f aca="false">AB52/AG52</f>
        <v>-0.0129043393873289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12234224</v>
      </c>
      <c r="AX52" s="7"/>
      <c r="AY52" s="39" t="n">
        <f aca="false">(AW52-AW51)/AW51</f>
        <v>0.00427453246967633</v>
      </c>
      <c r="AZ52" s="38" t="n">
        <f aca="false">workers_and_wage_low!B40</f>
        <v>5729.74802099858</v>
      </c>
      <c r="BA52" s="39" t="n">
        <f aca="false">(AZ52-AZ51)/AZ51</f>
        <v>0.00240418431103504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39" t="n">
        <f aca="false">BD52/BD51-1</f>
        <v>0.00223469131621656</v>
      </c>
      <c r="BF52" s="7"/>
      <c r="BG52" s="7"/>
      <c r="BH52" s="7"/>
      <c r="BI52" s="39" t="n">
        <f aca="false">T59/AG59</f>
        <v>0.0145731754661643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116690357.054242</v>
      </c>
      <c r="E53" s="9"/>
      <c r="F53" s="67" t="n">
        <f aca="false">'Low pensions'!I53</f>
        <v>21209853.6846217</v>
      </c>
      <c r="G53" s="81" t="n">
        <f aca="false">'Low pensions'!K53</f>
        <v>767525.219321091</v>
      </c>
      <c r="H53" s="81" t="n">
        <f aca="false">'Low pensions'!V53</f>
        <v>4222697.30015399</v>
      </c>
      <c r="I53" s="81" t="n">
        <f aca="false">'Low pensions'!M53</f>
        <v>23737.8933810646</v>
      </c>
      <c r="J53" s="81" t="n">
        <f aca="false">'Low pensions'!W53</f>
        <v>130598.885571773</v>
      </c>
      <c r="K53" s="9"/>
      <c r="L53" s="81" t="n">
        <f aca="false">'Low pensions'!N53</f>
        <v>3681551.16652017</v>
      </c>
      <c r="M53" s="67"/>
      <c r="N53" s="81" t="n">
        <f aca="false">'Low pensions'!L53</f>
        <v>911417.421894427</v>
      </c>
      <c r="O53" s="9"/>
      <c r="P53" s="81" t="n">
        <f aca="false">'Low pensions'!X53</f>
        <v>24117936.2480802</v>
      </c>
      <c r="Q53" s="67"/>
      <c r="R53" s="81" t="n">
        <f aca="false">'Low SIPA income'!G48</f>
        <v>20879081.0723382</v>
      </c>
      <c r="S53" s="67"/>
      <c r="T53" s="81" t="n">
        <f aca="false">'Low SIPA income'!J48</f>
        <v>79832976.1055362</v>
      </c>
      <c r="U53" s="9"/>
      <c r="V53" s="81" t="n">
        <f aca="false">'Low SIPA income'!F48</f>
        <v>105976.892153424</v>
      </c>
      <c r="W53" s="67"/>
      <c r="X53" s="81" t="n">
        <f aca="false">'Low SIPA income'!M48</f>
        <v>266183.399103579</v>
      </c>
      <c r="Y53" s="9"/>
      <c r="Z53" s="9" t="n">
        <f aca="false">R53+V53-N53-L53-F53</f>
        <v>-4817764.30854466</v>
      </c>
      <c r="AA53" s="9"/>
      <c r="AB53" s="9" t="n">
        <f aca="false">T53-P53-D53</f>
        <v>-60975317.1967856</v>
      </c>
      <c r="AC53" s="50"/>
      <c r="AD53" s="9"/>
      <c r="AE53" s="9"/>
      <c r="AF53" s="9"/>
      <c r="AG53" s="9" t="n">
        <f aca="false">AG52*'Pessimist macro hypothesis'!B35/'Pessimist macro hypothesis'!B34</f>
        <v>5524607388.71903</v>
      </c>
      <c r="AH53" s="39" t="n">
        <f aca="false">(AG53-AG52)/AG52</f>
        <v>-0.00276306667119742</v>
      </c>
      <c r="AI53" s="39" t="n">
        <f aca="false">(AG53-AG49)/AG49</f>
        <v>0.031246822495699</v>
      </c>
      <c r="AJ53" s="39" t="n">
        <f aca="false">AB53/AG53</f>
        <v>-0.0110370408078761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12233336</v>
      </c>
      <c r="AX53" s="7"/>
      <c r="AY53" s="39" t="n">
        <f aca="false">(AW53-AW52)/AW52</f>
        <v>-7.25832713214994E-005</v>
      </c>
      <c r="AZ53" s="38" t="n">
        <f aca="false">workers_and_wage_low!B41</f>
        <v>5808.90590418565</v>
      </c>
      <c r="BA53" s="39" t="n">
        <f aca="false">(AZ53-AZ52)/AZ52</f>
        <v>0.0138152468305705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39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39" t="n">
        <f aca="false">T60/AG60</f>
        <v>0.0127885490832435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117495120.128796</v>
      </c>
      <c r="E54" s="6"/>
      <c r="F54" s="8" t="n">
        <f aca="false">'Low pensions'!I54</f>
        <v>21356128.8995835</v>
      </c>
      <c r="G54" s="80" t="n">
        <f aca="false">'Low pensions'!K54</f>
        <v>835144.968026014</v>
      </c>
      <c r="H54" s="80" t="n">
        <f aca="false">'Low pensions'!V54</f>
        <v>4594721.20647715</v>
      </c>
      <c r="I54" s="80" t="n">
        <f aca="false">'Low pensions'!M54</f>
        <v>25829.2258152375</v>
      </c>
      <c r="J54" s="80" t="n">
        <f aca="false">'Low pensions'!W54</f>
        <v>142104.779581767</v>
      </c>
      <c r="K54" s="6"/>
      <c r="L54" s="80" t="n">
        <f aca="false">'Low pensions'!N54</f>
        <v>4476431.37307521</v>
      </c>
      <c r="M54" s="8"/>
      <c r="N54" s="80" t="n">
        <f aca="false">'Low pensions'!L54</f>
        <v>919327.399296023</v>
      </c>
      <c r="O54" s="6"/>
      <c r="P54" s="80" t="n">
        <f aca="false">'Low pensions'!X54</f>
        <v>28286091.7804388</v>
      </c>
      <c r="Q54" s="8"/>
      <c r="R54" s="80" t="n">
        <f aca="false">'Low SIPA income'!G49</f>
        <v>18466002.4503422</v>
      </c>
      <c r="S54" s="8"/>
      <c r="T54" s="80" t="n">
        <f aca="false">'Low SIPA income'!J49</f>
        <v>70606360.8487081</v>
      </c>
      <c r="U54" s="6"/>
      <c r="V54" s="80" t="n">
        <f aca="false">'Low SIPA income'!F49</f>
        <v>106821.172340791</v>
      </c>
      <c r="W54" s="8"/>
      <c r="X54" s="80" t="n">
        <f aca="false">'Low SIPA income'!M49</f>
        <v>268303.987521512</v>
      </c>
      <c r="Y54" s="6"/>
      <c r="Z54" s="6" t="n">
        <f aca="false">R54+V54-N54-L54-F54</f>
        <v>-8179064.04927169</v>
      </c>
      <c r="AA54" s="6"/>
      <c r="AB54" s="6" t="n">
        <f aca="false">T54-P54-D54</f>
        <v>-75174851.0605262</v>
      </c>
      <c r="AC54" s="50"/>
      <c r="AD54" s="6"/>
      <c r="AE54" s="6"/>
      <c r="AF54" s="6"/>
      <c r="AG54" s="6" t="n">
        <f aca="false">BF54/100*$AG$53</f>
        <v>5580477884.99984</v>
      </c>
      <c r="AH54" s="61" t="n">
        <f aca="false">(AG54-AG53)/AG53</f>
        <v>0.0101130256595045</v>
      </c>
      <c r="AI54" s="61"/>
      <c r="AJ54" s="61" t="n">
        <f aca="false">AB54/AG54</f>
        <v>-0.0134710418372222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0.00846416549949952</v>
      </c>
      <c r="AV54" s="5"/>
      <c r="AW54" s="65" t="n">
        <f aca="false">workers_and_wage_low!C42</f>
        <v>12246298</v>
      </c>
      <c r="AX54" s="5"/>
      <c r="AY54" s="61" t="n">
        <f aca="false">(AW54-AW53)/AW53</f>
        <v>0.00105956380172996</v>
      </c>
      <c r="AZ54" s="66" t="n">
        <f aca="false">workers_and_wage_low!B42</f>
        <v>5861.44094799385</v>
      </c>
      <c r="BA54" s="61" t="n">
        <f aca="false">(AZ54-AZ53)/AZ53</f>
        <v>0.00904387929065103</v>
      </c>
      <c r="BB54" s="61"/>
      <c r="BC54" s="61"/>
      <c r="BD54" s="61"/>
      <c r="BE54" s="61"/>
      <c r="BF54" s="5" t="n">
        <f aca="false">BF53*(1+AY54)*(1+BA54)*(1-BE54)</f>
        <v>101.01130256595</v>
      </c>
      <c r="BG54" s="5"/>
      <c r="BH54" s="5"/>
      <c r="BI54" s="61" t="n">
        <f aca="false">T61/AG61</f>
        <v>0.014659341579281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118416036.600652</v>
      </c>
      <c r="E55" s="9"/>
      <c r="F55" s="67" t="n">
        <f aca="false">'Low pensions'!I55</f>
        <v>21523516.3694388</v>
      </c>
      <c r="G55" s="81" t="n">
        <f aca="false">'Low pensions'!K55</f>
        <v>932212.0812758</v>
      </c>
      <c r="H55" s="81" t="n">
        <f aca="false">'Low pensions'!V55</f>
        <v>5128755.82414896</v>
      </c>
      <c r="I55" s="81" t="n">
        <f aca="false">'Low pensions'!M55</f>
        <v>28831.3014827567</v>
      </c>
      <c r="J55" s="81" t="n">
        <f aca="false">'Low pensions'!W55</f>
        <v>158621.314148937</v>
      </c>
      <c r="K55" s="9"/>
      <c r="L55" s="81" t="n">
        <f aca="false">'Low pensions'!N55</f>
        <v>3725513.20038353</v>
      </c>
      <c r="M55" s="67"/>
      <c r="N55" s="81" t="n">
        <f aca="false">'Low pensions'!L55</f>
        <v>927875.508221805</v>
      </c>
      <c r="O55" s="9"/>
      <c r="P55" s="81" t="n">
        <f aca="false">'Low pensions'!X55</f>
        <v>24436602.9858366</v>
      </c>
      <c r="Q55" s="67"/>
      <c r="R55" s="81" t="n">
        <f aca="false">'Low SIPA income'!G50</f>
        <v>21502927.2121573</v>
      </c>
      <c r="S55" s="67"/>
      <c r="T55" s="81" t="n">
        <f aca="false">'Low SIPA income'!J50</f>
        <v>82218305.8909397</v>
      </c>
      <c r="U55" s="9"/>
      <c r="V55" s="81" t="n">
        <f aca="false">'Low SIPA income'!F50</f>
        <v>109224.370386491</v>
      </c>
      <c r="W55" s="67"/>
      <c r="X55" s="81" t="n">
        <f aca="false">'Low SIPA income'!M50</f>
        <v>274340.128151089</v>
      </c>
      <c r="Y55" s="9"/>
      <c r="Z55" s="9" t="n">
        <f aca="false">R55+V55-N55-L55-F55</f>
        <v>-4564753.49550039</v>
      </c>
      <c r="AA55" s="9"/>
      <c r="AB55" s="9" t="n">
        <f aca="false">T55-P55-D55</f>
        <v>-60634333.6955485</v>
      </c>
      <c r="AC55" s="50"/>
      <c r="AD55" s="9"/>
      <c r="AE55" s="9"/>
      <c r="AF55" s="9"/>
      <c r="AG55" s="9" t="n">
        <f aca="false">BF55/100*$AG$53</f>
        <v>5650249042.73335</v>
      </c>
      <c r="AH55" s="39" t="n">
        <f aca="false">(AG55-AG54)/AG54</f>
        <v>0.0125027209445733</v>
      </c>
      <c r="AI55" s="39"/>
      <c r="AJ55" s="39" t="n">
        <f aca="false">AB55/AG55</f>
        <v>-0.0107312674604191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12274068</v>
      </c>
      <c r="AX55" s="7"/>
      <c r="AY55" s="39" t="n">
        <f aca="false">(AW55-AW54)/AW54</f>
        <v>0.00226762406075697</v>
      </c>
      <c r="AZ55" s="38" t="n">
        <f aca="false">workers_and_wage_low!B43</f>
        <v>5921.29763151958</v>
      </c>
      <c r="BA55" s="39" t="n">
        <f aca="false">(AZ55-AZ54)/AZ54</f>
        <v>0.0102119400428681</v>
      </c>
      <c r="BB55" s="39"/>
      <c r="BC55" s="39"/>
      <c r="BD55" s="39"/>
      <c r="BE55" s="39"/>
      <c r="BF55" s="7" t="n">
        <f aca="false">BF54*(1+AY55)*(1+BA55)*(1-BE55)</f>
        <v>102.27421869418</v>
      </c>
      <c r="BG55" s="7"/>
      <c r="BH55" s="7"/>
      <c r="BI55" s="39" t="n">
        <f aca="false">T62/AG62</f>
        <v>0.0127900753287777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118993521.395783</v>
      </c>
      <c r="E56" s="9"/>
      <c r="F56" s="67" t="n">
        <f aca="false">'Low pensions'!I56</f>
        <v>21628481.0667714</v>
      </c>
      <c r="G56" s="81" t="n">
        <f aca="false">'Low pensions'!K56</f>
        <v>986066.78769301</v>
      </c>
      <c r="H56" s="81" t="n">
        <f aca="false">'Low pensions'!V56</f>
        <v>5425048.52914919</v>
      </c>
      <c r="I56" s="81" t="n">
        <f aca="false">'Low pensions'!M56</f>
        <v>30496.9109595779</v>
      </c>
      <c r="J56" s="81" t="n">
        <f aca="false">'Low pensions'!W56</f>
        <v>167785.006056162</v>
      </c>
      <c r="K56" s="9"/>
      <c r="L56" s="81" t="n">
        <f aca="false">'Low pensions'!N56</f>
        <v>3675337.01500842</v>
      </c>
      <c r="M56" s="67"/>
      <c r="N56" s="81" t="n">
        <f aca="false">'Low pensions'!L56</f>
        <v>933958.689904198</v>
      </c>
      <c r="O56" s="9"/>
      <c r="P56" s="81" t="n">
        <f aca="false">'Low pensions'!X56</f>
        <v>24209706.3921853</v>
      </c>
      <c r="Q56" s="67"/>
      <c r="R56" s="81" t="n">
        <f aca="false">'Low SIPA income'!G51</f>
        <v>18878472.5877756</v>
      </c>
      <c r="S56" s="67"/>
      <c r="T56" s="81" t="n">
        <f aca="false">'Low SIPA income'!J51</f>
        <v>72183476.1686725</v>
      </c>
      <c r="U56" s="9"/>
      <c r="V56" s="81" t="n">
        <f aca="false">'Low SIPA income'!F51</f>
        <v>108764.471812904</v>
      </c>
      <c r="W56" s="67"/>
      <c r="X56" s="81" t="n">
        <f aca="false">'Low SIPA income'!M51</f>
        <v>273184.995526676</v>
      </c>
      <c r="Y56" s="9"/>
      <c r="Z56" s="9" t="n">
        <f aca="false">R56+V56-N56-L56-F56</f>
        <v>-7250539.71209553</v>
      </c>
      <c r="AA56" s="9"/>
      <c r="AB56" s="9" t="n">
        <f aca="false">T56-P56-D56</f>
        <v>-71019751.6192958</v>
      </c>
      <c r="AC56" s="50"/>
      <c r="AD56" s="9"/>
      <c r="AE56" s="9"/>
      <c r="AF56" s="9"/>
      <c r="AG56" s="9" t="n">
        <f aca="false">BF56/100*$AG$53</f>
        <v>5683740935.70016</v>
      </c>
      <c r="AH56" s="39" t="n">
        <f aca="false">(AG56-AG55)/AG55</f>
        <v>0.00592750739188719</v>
      </c>
      <c r="AI56" s="39"/>
      <c r="AJ56" s="39" t="n">
        <f aca="false">AB56/AG56</f>
        <v>-0.0124952478346107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12323489</v>
      </c>
      <c r="AX56" s="7"/>
      <c r="AY56" s="39" t="n">
        <f aca="false">(AW56-AW55)/AW55</f>
        <v>0.00402645642830071</v>
      </c>
      <c r="AZ56" s="38" t="n">
        <f aca="false">workers_and_wage_low!B44</f>
        <v>5932.50917728713</v>
      </c>
      <c r="BA56" s="39" t="n">
        <f aca="false">(AZ56-AZ55)/AZ55</f>
        <v>0.00189342716162002</v>
      </c>
      <c r="BB56" s="39"/>
      <c r="BC56" s="39"/>
      <c r="BD56" s="39"/>
      <c r="BE56" s="39"/>
      <c r="BF56" s="7" t="n">
        <f aca="false">BF55*(1+AY56)*(1+BA56)*(1-BE56)</f>
        <v>102.88044988149</v>
      </c>
      <c r="BG56" s="7"/>
      <c r="BH56" s="7"/>
      <c r="BI56" s="39" t="n">
        <f aca="false">T63/AG63</f>
        <v>0.0146375156440655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120222222.868932</v>
      </c>
      <c r="E57" s="9"/>
      <c r="F57" s="67" t="n">
        <f aca="false">'Low pensions'!I57</f>
        <v>21851812.1039321</v>
      </c>
      <c r="G57" s="81" t="n">
        <f aca="false">'Low pensions'!K57</f>
        <v>1085962.55723133</v>
      </c>
      <c r="H57" s="81" t="n">
        <f aca="false">'Low pensions'!V57</f>
        <v>5974645.579132</v>
      </c>
      <c r="I57" s="81" t="n">
        <f aca="false">'Low pensions'!M57</f>
        <v>33586.4708422064</v>
      </c>
      <c r="J57" s="81" t="n">
        <f aca="false">'Low pensions'!W57</f>
        <v>184782.852962846</v>
      </c>
      <c r="K57" s="9"/>
      <c r="L57" s="81" t="n">
        <f aca="false">'Low pensions'!N57</f>
        <v>3716776.48732579</v>
      </c>
      <c r="M57" s="67"/>
      <c r="N57" s="81" t="n">
        <f aca="false">'Low pensions'!L57</f>
        <v>946239.286162794</v>
      </c>
      <c r="O57" s="9"/>
      <c r="P57" s="81" t="n">
        <f aca="false">'Low pensions'!X57</f>
        <v>24492300.2282883</v>
      </c>
      <c r="Q57" s="67"/>
      <c r="R57" s="81" t="n">
        <f aca="false">'Low SIPA income'!G52</f>
        <v>21730546.3587466</v>
      </c>
      <c r="S57" s="67"/>
      <c r="T57" s="81" t="n">
        <f aca="false">'Low SIPA income'!J52</f>
        <v>83088627.4260623</v>
      </c>
      <c r="U57" s="9"/>
      <c r="V57" s="81" t="n">
        <f aca="false">'Low SIPA income'!F52</f>
        <v>111474.536054908</v>
      </c>
      <c r="W57" s="67"/>
      <c r="X57" s="81" t="n">
        <f aca="false">'Low SIPA income'!M52</f>
        <v>279991.895569387</v>
      </c>
      <c r="Y57" s="9"/>
      <c r="Z57" s="9" t="n">
        <f aca="false">R57+V57-N57-L57-F57</f>
        <v>-4672806.98261923</v>
      </c>
      <c r="AA57" s="9"/>
      <c r="AB57" s="9" t="n">
        <f aca="false">T57-P57-D57</f>
        <v>-61625895.6711583</v>
      </c>
      <c r="AC57" s="50"/>
      <c r="AD57" s="9"/>
      <c r="AE57" s="9"/>
      <c r="AF57" s="9"/>
      <c r="AG57" s="9" t="n">
        <f aca="false">BF57/100*$AG$53</f>
        <v>5713940970.26939</v>
      </c>
      <c r="AH57" s="39" t="n">
        <f aca="false">(AG57-AG56)/AG56</f>
        <v>0.00531340800203304</v>
      </c>
      <c r="AI57" s="39" t="n">
        <f aca="false">(AG57-AG53)/AG53</f>
        <v>0.034270956871427</v>
      </c>
      <c r="AJ57" s="39" t="n">
        <f aca="false">AB57/AG57</f>
        <v>-0.0107851824146956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12353773</v>
      </c>
      <c r="AX57" s="7"/>
      <c r="AY57" s="39" t="n">
        <f aca="false">(AW57-AW56)/AW56</f>
        <v>0.00245742094629208</v>
      </c>
      <c r="AZ57" s="38" t="n">
        <f aca="false">workers_and_wage_low!B45</f>
        <v>5949.41081227369</v>
      </c>
      <c r="BA57" s="39" t="n">
        <f aca="false">(AZ57-AZ56)/AZ56</f>
        <v>0.00284898589811958</v>
      </c>
      <c r="BB57" s="39"/>
      <c r="BC57" s="39"/>
      <c r="BD57" s="39"/>
      <c r="BE57" s="39"/>
      <c r="BF57" s="7" t="n">
        <f aca="false">BF56*(1+AY57)*(1+BA57)*(1-BE57)</f>
        <v>103.427095687143</v>
      </c>
      <c r="BG57" s="73" t="n">
        <f aca="false">(BB57-BB53)/BB53</f>
        <v>-1</v>
      </c>
      <c r="BH57" s="7"/>
      <c r="BI57" s="39" t="n">
        <f aca="false">T64/AG64</f>
        <v>0.0128415018455792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121413204.096736</v>
      </c>
      <c r="E58" s="6"/>
      <c r="F58" s="8" t="n">
        <f aca="false">'Low pensions'!I58</f>
        <v>22068287.0399981</v>
      </c>
      <c r="G58" s="80" t="n">
        <f aca="false">'Low pensions'!K58</f>
        <v>1211124.10318921</v>
      </c>
      <c r="H58" s="80" t="n">
        <f aca="false">'Low pensions'!V58</f>
        <v>6663247.47636598</v>
      </c>
      <c r="I58" s="80" t="n">
        <f aca="false">'Low pensions'!M58</f>
        <v>37457.4464903879</v>
      </c>
      <c r="J58" s="80" t="n">
        <f aca="false">'Low pensions'!W58</f>
        <v>206079.818856679</v>
      </c>
      <c r="K58" s="6"/>
      <c r="L58" s="80" t="n">
        <f aca="false">'Low pensions'!N58</f>
        <v>4564974.21679182</v>
      </c>
      <c r="M58" s="8"/>
      <c r="N58" s="80" t="n">
        <f aca="false">'Low pensions'!L58</f>
        <v>957318.535091322</v>
      </c>
      <c r="O58" s="6"/>
      <c r="P58" s="80" t="n">
        <f aca="false">'Low pensions'!X58</f>
        <v>28954557.0373477</v>
      </c>
      <c r="Q58" s="8"/>
      <c r="R58" s="80" t="n">
        <f aca="false">'Low SIPA income'!G53</f>
        <v>19141026.032839</v>
      </c>
      <c r="S58" s="8"/>
      <c r="T58" s="80" t="n">
        <f aca="false">'Low SIPA income'!J53</f>
        <v>73187372.0218258</v>
      </c>
      <c r="U58" s="6"/>
      <c r="V58" s="80" t="n">
        <f aca="false">'Low SIPA income'!F53</f>
        <v>111428.749203851</v>
      </c>
      <c r="W58" s="8"/>
      <c r="X58" s="80" t="n">
        <f aca="false">'Low SIPA income'!M53</f>
        <v>279876.892200249</v>
      </c>
      <c r="Y58" s="6"/>
      <c r="Z58" s="6" t="n">
        <f aca="false">R58+V58-N58-L58-F58</f>
        <v>-8338125.00983843</v>
      </c>
      <c r="AA58" s="6"/>
      <c r="AB58" s="6" t="n">
        <f aca="false">T58-P58-D58</f>
        <v>-77180389.1122574</v>
      </c>
      <c r="AC58" s="50"/>
      <c r="AD58" s="6"/>
      <c r="AE58" s="6"/>
      <c r="AF58" s="6"/>
      <c r="AG58" s="6" t="n">
        <f aca="false">BF58/100*$AG$53</f>
        <v>5753043191.86397</v>
      </c>
      <c r="AH58" s="61" t="n">
        <f aca="false">(AG58-AG57)/AG57</f>
        <v>0.00684330163682791</v>
      </c>
      <c r="AI58" s="61"/>
      <c r="AJ58" s="61" t="n">
        <f aca="false">AB58/AG58</f>
        <v>-0.0134155761634828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0.00954831059531716</v>
      </c>
      <c r="AV58" s="5"/>
      <c r="AW58" s="65" t="n">
        <f aca="false">workers_and_wage_low!C46</f>
        <v>12341679</v>
      </c>
      <c r="AX58" s="5"/>
      <c r="AY58" s="61" t="n">
        <f aca="false">(AW58-AW57)/AW57</f>
        <v>-0.000978972173116666</v>
      </c>
      <c r="AZ58" s="66" t="n">
        <f aca="false">workers_and_wage_low!B46</f>
        <v>5995.99433662921</v>
      </c>
      <c r="BA58" s="61" t="n">
        <f aca="false">(AZ58-AZ57)/AZ57</f>
        <v>0.00782993910244307</v>
      </c>
      <c r="BB58" s="61"/>
      <c r="BC58" s="61"/>
      <c r="BD58" s="61"/>
      <c r="BE58" s="61"/>
      <c r="BF58" s="5" t="n">
        <f aca="false">BF57*(1+AY58)*(1+BA58)*(1-BE58)</f>
        <v>104.134878500351</v>
      </c>
      <c r="BG58" s="5"/>
      <c r="BH58" s="5"/>
      <c r="BI58" s="61" t="n">
        <f aca="false">T65/AG65</f>
        <v>0.0146582617242674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122705153.919933</v>
      </c>
      <c r="E59" s="9"/>
      <c r="F59" s="67" t="n">
        <f aca="false">'Low pensions'!I59</f>
        <v>22303114.213465</v>
      </c>
      <c r="G59" s="81" t="n">
        <f aca="false">'Low pensions'!K59</f>
        <v>1306820.48735408</v>
      </c>
      <c r="H59" s="81" t="n">
        <f aca="false">'Low pensions'!V59</f>
        <v>7189740.74704305</v>
      </c>
      <c r="I59" s="81" t="n">
        <f aca="false">'Low pensions'!M59</f>
        <v>40417.1284748686</v>
      </c>
      <c r="J59" s="81" t="n">
        <f aca="false">'Low pensions'!W59</f>
        <v>222363.11588793</v>
      </c>
      <c r="K59" s="9"/>
      <c r="L59" s="81" t="n">
        <f aca="false">'Low pensions'!N59</f>
        <v>3795234.09036821</v>
      </c>
      <c r="M59" s="67"/>
      <c r="N59" s="81" t="n">
        <f aca="false">'Low pensions'!L59</f>
        <v>968773.177692115</v>
      </c>
      <c r="O59" s="9"/>
      <c r="P59" s="81" t="n">
        <f aca="false">'Low pensions'!X59</f>
        <v>25023391.9260686</v>
      </c>
      <c r="Q59" s="67"/>
      <c r="R59" s="81" t="n">
        <f aca="false">'Low SIPA income'!G54</f>
        <v>22145737.6973484</v>
      </c>
      <c r="S59" s="67"/>
      <c r="T59" s="81" t="n">
        <f aca="false">'Low SIPA income'!J54</f>
        <v>84676147.4945457</v>
      </c>
      <c r="U59" s="9"/>
      <c r="V59" s="81" t="n">
        <f aca="false">'Low SIPA income'!F54</f>
        <v>113500.346267192</v>
      </c>
      <c r="W59" s="67"/>
      <c r="X59" s="81" t="n">
        <f aca="false">'Low SIPA income'!M54</f>
        <v>285080.146765355</v>
      </c>
      <c r="Y59" s="9"/>
      <c r="Z59" s="9" t="n">
        <f aca="false">R59+V59-N59-L59-F59</f>
        <v>-4807883.43790972</v>
      </c>
      <c r="AA59" s="9"/>
      <c r="AB59" s="9" t="n">
        <f aca="false">T59-P59-D59</f>
        <v>-63052398.3514558</v>
      </c>
      <c r="AC59" s="50"/>
      <c r="AD59" s="9"/>
      <c r="AE59" s="9"/>
      <c r="AF59" s="9"/>
      <c r="AG59" s="9" t="n">
        <f aca="false">BF59/100*$AG$53</f>
        <v>5810411580.58826</v>
      </c>
      <c r="AH59" s="39" t="n">
        <f aca="false">(AG59-AG58)/AG58</f>
        <v>0.00997183348204586</v>
      </c>
      <c r="AI59" s="39"/>
      <c r="AJ59" s="39" t="n">
        <f aca="false">AB59/AG59</f>
        <v>-0.0108516234137535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12375830</v>
      </c>
      <c r="AX59" s="7"/>
      <c r="AY59" s="39" t="n">
        <f aca="false">(AW59-AW58)/AW58</f>
        <v>0.00276712755209401</v>
      </c>
      <c r="AZ59" s="38" t="n">
        <f aca="false">workers_and_wage_low!B47</f>
        <v>6039.07450426347</v>
      </c>
      <c r="BA59" s="39" t="n">
        <f aca="false">(AZ59-AZ58)/AZ58</f>
        <v>0.0071848246038338</v>
      </c>
      <c r="BB59" s="39"/>
      <c r="BC59" s="39"/>
      <c r="BD59" s="39"/>
      <c r="BE59" s="39"/>
      <c r="BF59" s="7" t="n">
        <f aca="false">BF58*(1+AY59)*(1+BA59)*(1-BE59)</f>
        <v>105.173294168429</v>
      </c>
      <c r="BG59" s="7"/>
      <c r="BH59" s="7"/>
      <c r="BI59" s="39" t="n">
        <f aca="false">T66/AG66</f>
        <v>0.0127568391124356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123259392.851819</v>
      </c>
      <c r="E60" s="9"/>
      <c r="F60" s="67" t="n">
        <f aca="false">'Low pensions'!I60</f>
        <v>22403853.6999862</v>
      </c>
      <c r="G60" s="81" t="n">
        <f aca="false">'Low pensions'!K60</f>
        <v>1388474.46883787</v>
      </c>
      <c r="H60" s="81" t="n">
        <f aca="false">'Low pensions'!V60</f>
        <v>7638976.86134745</v>
      </c>
      <c r="I60" s="81" t="n">
        <f aca="false">'Low pensions'!M60</f>
        <v>42942.5093455014</v>
      </c>
      <c r="J60" s="81" t="n">
        <f aca="false">'Low pensions'!W60</f>
        <v>236257.016330334</v>
      </c>
      <c r="K60" s="9"/>
      <c r="L60" s="81" t="n">
        <f aca="false">'Low pensions'!N60</f>
        <v>3794213.03402436</v>
      </c>
      <c r="M60" s="67"/>
      <c r="N60" s="81" t="n">
        <f aca="false">'Low pensions'!L60</f>
        <v>975578.427866254</v>
      </c>
      <c r="O60" s="9"/>
      <c r="P60" s="81" t="n">
        <f aca="false">'Low pensions'!X60</f>
        <v>25055534.1384311</v>
      </c>
      <c r="Q60" s="67"/>
      <c r="R60" s="81" t="n">
        <f aca="false">'Low SIPA income'!G55</f>
        <v>19623554.1745227</v>
      </c>
      <c r="S60" s="67"/>
      <c r="T60" s="81" t="n">
        <f aca="false">'Low SIPA income'!J55</f>
        <v>75032360.1930879</v>
      </c>
      <c r="U60" s="9"/>
      <c r="V60" s="81" t="n">
        <f aca="false">'Low SIPA income'!F55</f>
        <v>109947.577678062</v>
      </c>
      <c r="W60" s="67"/>
      <c r="X60" s="81" t="n">
        <f aca="false">'Low SIPA income'!M55</f>
        <v>276156.616361066</v>
      </c>
      <c r="Y60" s="9"/>
      <c r="Z60" s="9" t="n">
        <f aca="false">R60+V60-N60-L60-F60</f>
        <v>-7440143.40967606</v>
      </c>
      <c r="AA60" s="9"/>
      <c r="AB60" s="9" t="n">
        <f aca="false">T60-P60-D60</f>
        <v>-73282566.7971621</v>
      </c>
      <c r="AC60" s="50"/>
      <c r="AD60" s="9"/>
      <c r="AE60" s="9"/>
      <c r="AF60" s="9"/>
      <c r="AG60" s="9" t="n">
        <f aca="false">BF60/100*$AG$53</f>
        <v>5867151911.03272</v>
      </c>
      <c r="AH60" s="39" t="n">
        <f aca="false">(AG60-AG59)/AG59</f>
        <v>0.00976528592811389</v>
      </c>
      <c r="AI60" s="39"/>
      <c r="AJ60" s="39" t="n">
        <f aca="false">AB60/AG60</f>
        <v>-0.0124903135129942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12394068</v>
      </c>
      <c r="AX60" s="7"/>
      <c r="AY60" s="39" t="n">
        <f aca="false">(AW60-AW59)/AW59</f>
        <v>0.00147367893708947</v>
      </c>
      <c r="AZ60" s="38" t="n">
        <f aca="false">workers_and_wage_low!B48</f>
        <v>6089.07445277137</v>
      </c>
      <c r="BA60" s="39" t="n">
        <f aca="false">(AZ60-AZ59)/AZ59</f>
        <v>0.00827940580507776</v>
      </c>
      <c r="BB60" s="39"/>
      <c r="BC60" s="39"/>
      <c r="BD60" s="39"/>
      <c r="BE60" s="39"/>
      <c r="BF60" s="7" t="n">
        <f aca="false">BF59*(1+AY60)*(1+BA60)*(1-BE60)</f>
        <v>106.200341457986</v>
      </c>
      <c r="BG60" s="7"/>
      <c r="BH60" s="7"/>
      <c r="BI60" s="39" t="n">
        <f aca="false">T67/AG67</f>
        <v>0.0146070241463632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124065301.832216</v>
      </c>
      <c r="E61" s="9"/>
      <c r="F61" s="67" t="n">
        <f aca="false">'Low pensions'!I61</f>
        <v>22550337.1968994</v>
      </c>
      <c r="G61" s="81" t="n">
        <f aca="false">'Low pensions'!K61</f>
        <v>1412159.75293003</v>
      </c>
      <c r="H61" s="81" t="n">
        <f aca="false">'Low pensions'!V61</f>
        <v>7769286.30613388</v>
      </c>
      <c r="I61" s="81" t="n">
        <f aca="false">'Low pensions'!M61</f>
        <v>43675.0439050526</v>
      </c>
      <c r="J61" s="81" t="n">
        <f aca="false">'Low pensions'!W61</f>
        <v>240287.205344348</v>
      </c>
      <c r="K61" s="9"/>
      <c r="L61" s="81" t="n">
        <f aca="false">'Low pensions'!N61</f>
        <v>3821546.21333913</v>
      </c>
      <c r="M61" s="67"/>
      <c r="N61" s="81" t="n">
        <f aca="false">'Low pensions'!L61</f>
        <v>984104.175837144</v>
      </c>
      <c r="O61" s="9"/>
      <c r="P61" s="81" t="n">
        <f aca="false">'Low pensions'!X61</f>
        <v>25244272.2856654</v>
      </c>
      <c r="Q61" s="67"/>
      <c r="R61" s="81" t="n">
        <f aca="false">'Low SIPA income'!G56</f>
        <v>22755437.1721444</v>
      </c>
      <c r="S61" s="67"/>
      <c r="T61" s="81" t="n">
        <f aca="false">'Low SIPA income'!J56</f>
        <v>87007386.280118</v>
      </c>
      <c r="U61" s="9"/>
      <c r="V61" s="81" t="n">
        <f aca="false">'Low SIPA income'!F56</f>
        <v>112633.419120444</v>
      </c>
      <c r="W61" s="67"/>
      <c r="X61" s="81" t="n">
        <f aca="false">'Low SIPA income'!M56</f>
        <v>282902.675714757</v>
      </c>
      <c r="Y61" s="9"/>
      <c r="Z61" s="9" t="n">
        <f aca="false">R61+V61-N61-L61-F61</f>
        <v>-4487916.99481082</v>
      </c>
      <c r="AA61" s="9"/>
      <c r="AB61" s="9" t="n">
        <f aca="false">T61-P61-D61</f>
        <v>-62302187.8377637</v>
      </c>
      <c r="AC61" s="50"/>
      <c r="AD61" s="9"/>
      <c r="AE61" s="9"/>
      <c r="AF61" s="9"/>
      <c r="AG61" s="9" t="n">
        <f aca="false">BF61/100*$AG$53</f>
        <v>5935286097.91663</v>
      </c>
      <c r="AH61" s="39" t="n">
        <f aca="false">(AG61-AG60)/AG60</f>
        <v>0.011612821334281</v>
      </c>
      <c r="AI61" s="39" t="n">
        <f aca="false">(AG61-AG57)/AG57</f>
        <v>0.038737734393642</v>
      </c>
      <c r="AJ61" s="39" t="n">
        <f aca="false">AB61/AG61</f>
        <v>-0.0104969140172759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12440879</v>
      </c>
      <c r="AX61" s="7"/>
      <c r="AY61" s="39" t="n">
        <f aca="false">(AW61-AW60)/AW60</f>
        <v>0.00377688745938783</v>
      </c>
      <c r="AZ61" s="38" t="n">
        <f aca="false">workers_and_wage_low!B49</f>
        <v>6136.60850677014</v>
      </c>
      <c r="BA61" s="39" t="n">
        <f aca="false">(AZ61-AZ60)/AZ60</f>
        <v>0.00780644979256937</v>
      </c>
      <c r="BB61" s="39"/>
      <c r="BC61" s="39"/>
      <c r="BD61" s="39"/>
      <c r="BE61" s="39"/>
      <c r="BF61" s="7" t="n">
        <f aca="false">BF60*(1+AY61)*(1+BA61)*(1-BE61)</f>
        <v>107.433627048977</v>
      </c>
      <c r="BG61" s="7"/>
      <c r="BH61" s="7"/>
      <c r="BI61" s="39" t="n">
        <f aca="false">T68/AG68</f>
        <v>0.0127398982962607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125099808.760699</v>
      </c>
      <c r="E62" s="6"/>
      <c r="F62" s="8" t="n">
        <f aca="false">'Low pensions'!I62</f>
        <v>22738371.0768424</v>
      </c>
      <c r="G62" s="80" t="n">
        <f aca="false">'Low pensions'!K62</f>
        <v>1525981.11448936</v>
      </c>
      <c r="H62" s="80" t="n">
        <f aca="false">'Low pensions'!V62</f>
        <v>8395497.85470239</v>
      </c>
      <c r="I62" s="80" t="n">
        <f aca="false">'Low pensions'!M62</f>
        <v>47195.2922007018</v>
      </c>
      <c r="J62" s="80" t="n">
        <f aca="false">'Low pensions'!W62</f>
        <v>259654.572825847</v>
      </c>
      <c r="K62" s="6"/>
      <c r="L62" s="80" t="n">
        <f aca="false">'Low pensions'!N62</f>
        <v>4608405.50104188</v>
      </c>
      <c r="M62" s="8"/>
      <c r="N62" s="80" t="n">
        <f aca="false">'Low pensions'!L62</f>
        <v>993977.1996748</v>
      </c>
      <c r="O62" s="6"/>
      <c r="P62" s="80" t="n">
        <f aca="false">'Low pensions'!X62</f>
        <v>29381607.3342685</v>
      </c>
      <c r="Q62" s="8"/>
      <c r="R62" s="80" t="n">
        <f aca="false">'Low SIPA income'!G57</f>
        <v>19918949.6959903</v>
      </c>
      <c r="S62" s="8"/>
      <c r="T62" s="80" t="n">
        <f aca="false">'Low SIPA income'!J57</f>
        <v>76161830.5718512</v>
      </c>
      <c r="U62" s="6"/>
      <c r="V62" s="80" t="n">
        <f aca="false">'Low SIPA income'!F57</f>
        <v>109864.770261638</v>
      </c>
      <c r="W62" s="8"/>
      <c r="X62" s="80" t="n">
        <f aca="false">'Low SIPA income'!M57</f>
        <v>275948.62800505</v>
      </c>
      <c r="Y62" s="6"/>
      <c r="Z62" s="6" t="n">
        <f aca="false">R62+V62-N62-L62-F62</f>
        <v>-8311939.31130722</v>
      </c>
      <c r="AA62" s="6"/>
      <c r="AB62" s="6" t="n">
        <f aca="false">T62-P62-D62</f>
        <v>-78319585.5231165</v>
      </c>
      <c r="AC62" s="50"/>
      <c r="AD62" s="6"/>
      <c r="AE62" s="6"/>
      <c r="AF62" s="6"/>
      <c r="AG62" s="6" t="n">
        <f aca="false">BF62/100*$AG$53</f>
        <v>5954760125.64892</v>
      </c>
      <c r="AH62" s="61" t="n">
        <f aca="false">(AG62-AG61)/AG61</f>
        <v>0.00328105965087733</v>
      </c>
      <c r="AI62" s="61"/>
      <c r="AJ62" s="61" t="n">
        <f aca="false">AB62/AG62</f>
        <v>-0.013152433325697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0.00865487068236416</v>
      </c>
      <c r="AV62" s="5"/>
      <c r="AW62" s="65" t="n">
        <f aca="false">workers_and_wage_low!C50</f>
        <v>12455269</v>
      </c>
      <c r="AX62" s="5"/>
      <c r="AY62" s="61" t="n">
        <f aca="false">(AW62-AW61)/AW61</f>
        <v>0.00115667068219215</v>
      </c>
      <c r="AZ62" s="66" t="n">
        <f aca="false">workers_and_wage_low!B50</f>
        <v>6149.62998862077</v>
      </c>
      <c r="BA62" s="61" t="n">
        <f aca="false">(AZ62-AZ61)/AZ61</f>
        <v>0.00212193458915633</v>
      </c>
      <c r="BB62" s="61"/>
      <c r="BC62" s="61"/>
      <c r="BD62" s="61"/>
      <c r="BE62" s="61"/>
      <c r="BF62" s="5" t="n">
        <f aca="false">BF61*(1+AY62)*(1+BA62)*(1-BE62)</f>
        <v>107.786123187835</v>
      </c>
      <c r="BG62" s="5"/>
      <c r="BH62" s="5"/>
      <c r="BI62" s="61" t="n">
        <f aca="false">T69/AG69</f>
        <v>0.0145262888643024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126330776.395145</v>
      </c>
      <c r="E63" s="9"/>
      <c r="F63" s="67" t="n">
        <f aca="false">'Low pensions'!I63</f>
        <v>22962114.0156438</v>
      </c>
      <c r="G63" s="81" t="n">
        <f aca="false">'Low pensions'!K63</f>
        <v>1608227.26143941</v>
      </c>
      <c r="H63" s="81" t="n">
        <f aca="false">'Low pensions'!V63</f>
        <v>8847991.88868509</v>
      </c>
      <c r="I63" s="81" t="n">
        <f aca="false">'Low pensions'!M63</f>
        <v>49738.9874671986</v>
      </c>
      <c r="J63" s="81" t="n">
        <f aca="false">'Low pensions'!W63</f>
        <v>273649.233670674</v>
      </c>
      <c r="K63" s="9"/>
      <c r="L63" s="81" t="n">
        <f aca="false">'Low pensions'!N63</f>
        <v>3853254.1032663</v>
      </c>
      <c r="M63" s="67"/>
      <c r="N63" s="81" t="n">
        <f aca="false">'Low pensions'!L63</f>
        <v>1005431.84140044</v>
      </c>
      <c r="O63" s="9"/>
      <c r="P63" s="81" t="n">
        <f aca="false">'Low pensions'!X63</f>
        <v>25526143.2004811</v>
      </c>
      <c r="Q63" s="67"/>
      <c r="R63" s="81" t="n">
        <f aca="false">'Low SIPA income'!G58</f>
        <v>22962252.2032694</v>
      </c>
      <c r="S63" s="67"/>
      <c r="T63" s="81" t="n">
        <f aca="false">'Low SIPA income'!J58</f>
        <v>87798161.4766347</v>
      </c>
      <c r="U63" s="9"/>
      <c r="V63" s="81" t="n">
        <f aca="false">'Low SIPA income'!F58</f>
        <v>110601.678961516</v>
      </c>
      <c r="W63" s="67"/>
      <c r="X63" s="81" t="n">
        <f aca="false">'Low SIPA income'!M58</f>
        <v>277799.530202471</v>
      </c>
      <c r="Y63" s="9"/>
      <c r="Z63" s="9" t="n">
        <f aca="false">R63+V63-N63-L63-F63</f>
        <v>-4747946.0780797</v>
      </c>
      <c r="AA63" s="9"/>
      <c r="AB63" s="9" t="n">
        <f aca="false">T63-P63-D63</f>
        <v>-64058758.1189914</v>
      </c>
      <c r="AC63" s="50"/>
      <c r="AD63" s="9"/>
      <c r="AE63" s="9"/>
      <c r="AF63" s="9"/>
      <c r="AG63" s="9" t="n">
        <f aca="false">BF63/100*$AG$53</f>
        <v>5998160043.79342</v>
      </c>
      <c r="AH63" s="39" t="n">
        <f aca="false">(AG63-AG62)/AG62</f>
        <v>0.0072882731174273</v>
      </c>
      <c r="AI63" s="39"/>
      <c r="AJ63" s="39" t="n">
        <f aca="false">AB63/AG63</f>
        <v>-0.0106797347271979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12465977</v>
      </c>
      <c r="AX63" s="7"/>
      <c r="AY63" s="39" t="n">
        <f aca="false">(AW63-AW62)/AW62</f>
        <v>0.000859716478222991</v>
      </c>
      <c r="AZ63" s="38" t="n">
        <f aca="false">workers_and_wage_low!B51</f>
        <v>6189.12927512528</v>
      </c>
      <c r="BA63" s="39" t="n">
        <f aca="false">(AZ63-AZ62)/AZ62</f>
        <v>0.00642303465047516</v>
      </c>
      <c r="BB63" s="39"/>
      <c r="BC63" s="39"/>
      <c r="BD63" s="39"/>
      <c r="BE63" s="39"/>
      <c r="BF63" s="7" t="n">
        <f aca="false">BF62*(1+AY63)*(1+BA63)*(1-BE63)</f>
        <v>108.571697891896</v>
      </c>
      <c r="BG63" s="7"/>
      <c r="BH63" s="7"/>
      <c r="BI63" s="39" t="n">
        <f aca="false">T70/AG70</f>
        <v>0.0128465626903449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127207760.314267</v>
      </c>
      <c r="E64" s="9"/>
      <c r="F64" s="67" t="n">
        <f aca="false">'Low pensions'!I64</f>
        <v>23121516.2240003</v>
      </c>
      <c r="G64" s="81" t="n">
        <f aca="false">'Low pensions'!K64</f>
        <v>1660147.54729947</v>
      </c>
      <c r="H64" s="81" t="n">
        <f aca="false">'Low pensions'!V64</f>
        <v>9133641.98252621</v>
      </c>
      <c r="I64" s="81" t="n">
        <f aca="false">'Low pensions'!M64</f>
        <v>51344.7695041075</v>
      </c>
      <c r="J64" s="81" t="n">
        <f aca="false">'Low pensions'!W64</f>
        <v>282483.77265545</v>
      </c>
      <c r="K64" s="9"/>
      <c r="L64" s="81" t="n">
        <f aca="false">'Low pensions'!N64</f>
        <v>3836014.02583812</v>
      </c>
      <c r="M64" s="67"/>
      <c r="N64" s="81" t="n">
        <f aca="false">'Low pensions'!L64</f>
        <v>1014297.37116764</v>
      </c>
      <c r="O64" s="9"/>
      <c r="P64" s="81" t="n">
        <f aca="false">'Low pensions'!X64</f>
        <v>25485459.8857753</v>
      </c>
      <c r="Q64" s="67"/>
      <c r="R64" s="81" t="n">
        <f aca="false">'Low SIPA income'!G59</f>
        <v>20377573.4476684</v>
      </c>
      <c r="S64" s="67"/>
      <c r="T64" s="81" t="n">
        <f aca="false">'Low SIPA income'!J59</f>
        <v>77915418.2360926</v>
      </c>
      <c r="U64" s="9"/>
      <c r="V64" s="81" t="n">
        <f aca="false">'Low SIPA income'!F59</f>
        <v>113770.412260006</v>
      </c>
      <c r="W64" s="67"/>
      <c r="X64" s="81" t="n">
        <f aca="false">'Low SIPA income'!M59</f>
        <v>285758.474677117</v>
      </c>
      <c r="Y64" s="9"/>
      <c r="Z64" s="9" t="n">
        <f aca="false">R64+V64-N64-L64-F64</f>
        <v>-7480483.76107763</v>
      </c>
      <c r="AA64" s="9"/>
      <c r="AB64" s="9" t="n">
        <f aca="false">T64-P64-D64</f>
        <v>-74777801.9639497</v>
      </c>
      <c r="AC64" s="50"/>
      <c r="AD64" s="9"/>
      <c r="AE64" s="9"/>
      <c r="AF64" s="9"/>
      <c r="AG64" s="9" t="n">
        <f aca="false">BF64/100*$AG$53</f>
        <v>6067469301.72467</v>
      </c>
      <c r="AH64" s="39" t="n">
        <f aca="false">(AG64-AG63)/AG63</f>
        <v>0.0115550864640519</v>
      </c>
      <c r="AI64" s="39"/>
      <c r="AJ64" s="39" t="n">
        <f aca="false">AB64/AG64</f>
        <v>-0.0123243807665733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12507601</v>
      </c>
      <c r="AX64" s="7"/>
      <c r="AY64" s="39" t="n">
        <f aca="false">(AW64-AW63)/AW63</f>
        <v>0.00333900824620485</v>
      </c>
      <c r="AZ64" s="38" t="n">
        <f aca="false">workers_and_wage_low!B52</f>
        <v>6239.81042058745</v>
      </c>
      <c r="BA64" s="39" t="n">
        <f aca="false">(AZ64-AZ63)/AZ63</f>
        <v>0.00818873596094761</v>
      </c>
      <c r="BB64" s="39"/>
      <c r="BC64" s="39"/>
      <c r="BD64" s="39"/>
      <c r="BE64" s="39"/>
      <c r="BF64" s="7" t="n">
        <f aca="false">BF63*(1+AY64)*(1+BA64)*(1-BE64)</f>
        <v>109.826253248586</v>
      </c>
      <c r="BG64" s="7"/>
      <c r="BH64" s="7"/>
      <c r="BI64" s="39" t="n">
        <f aca="false">T71/AG71</f>
        <v>0.0146309334477628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127622896.004722</v>
      </c>
      <c r="E65" s="9"/>
      <c r="F65" s="67" t="n">
        <f aca="false">'Low pensions'!I65</f>
        <v>23196972.049795</v>
      </c>
      <c r="G65" s="81" t="n">
        <f aca="false">'Low pensions'!K65</f>
        <v>1773224.75846854</v>
      </c>
      <c r="H65" s="81" t="n">
        <f aca="false">'Low pensions'!V65</f>
        <v>9755759.43520734</v>
      </c>
      <c r="I65" s="81" t="n">
        <f aca="false">'Low pensions'!M65</f>
        <v>54842.0028392333</v>
      </c>
      <c r="J65" s="81" t="n">
        <f aca="false">'Low pensions'!W65</f>
        <v>301724.51861466</v>
      </c>
      <c r="K65" s="9"/>
      <c r="L65" s="81" t="n">
        <f aca="false">'Low pensions'!N65</f>
        <v>3812959.64737541</v>
      </c>
      <c r="M65" s="67"/>
      <c r="N65" s="81" t="n">
        <f aca="false">'Low pensions'!L65</f>
        <v>1019095.74514257</v>
      </c>
      <c r="O65" s="9"/>
      <c r="P65" s="81" t="n">
        <f aca="false">'Low pensions'!X65</f>
        <v>25392229.8441973</v>
      </c>
      <c r="Q65" s="67"/>
      <c r="R65" s="81" t="n">
        <f aca="false">'Low SIPA income'!G60</f>
        <v>23551145.4631246</v>
      </c>
      <c r="S65" s="67"/>
      <c r="T65" s="81" t="n">
        <f aca="false">'Low SIPA income'!J60</f>
        <v>90049845.8960711</v>
      </c>
      <c r="U65" s="9"/>
      <c r="V65" s="81" t="n">
        <f aca="false">'Low SIPA income'!F60</f>
        <v>116418.595035079</v>
      </c>
      <c r="W65" s="67"/>
      <c r="X65" s="81" t="n">
        <f aca="false">'Low SIPA income'!M60</f>
        <v>292409.946315822</v>
      </c>
      <c r="Y65" s="9"/>
      <c r="Z65" s="9" t="n">
        <f aca="false">R65+V65-N65-L65-F65</f>
        <v>-4361463.38415331</v>
      </c>
      <c r="AA65" s="9"/>
      <c r="AB65" s="9" t="n">
        <f aca="false">T65-P65-D65</f>
        <v>-62965279.952848</v>
      </c>
      <c r="AC65" s="50"/>
      <c r="AD65" s="9"/>
      <c r="AE65" s="9"/>
      <c r="AF65" s="9"/>
      <c r="AG65" s="9" t="n">
        <f aca="false">BF65/100*$AG$53</f>
        <v>6143282715.91643</v>
      </c>
      <c r="AH65" s="39" t="n">
        <f aca="false">(AG65-AG64)/AG64</f>
        <v>0.0124950634971001</v>
      </c>
      <c r="AI65" s="39" t="n">
        <f aca="false">(AG65-AG61)/AG61</f>
        <v>0.0350440761520833</v>
      </c>
      <c r="AJ65" s="39" t="n">
        <f aca="false">AB65/AG65</f>
        <v>-0.0102494517775836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12539800</v>
      </c>
      <c r="AX65" s="7"/>
      <c r="AY65" s="39" t="n">
        <f aca="false">(AW65-AW64)/AW64</f>
        <v>0.00257435458646306</v>
      </c>
      <c r="AZ65" s="38" t="n">
        <f aca="false">workers_and_wage_low!B53</f>
        <v>6301.5548114718</v>
      </c>
      <c r="BA65" s="39" t="n">
        <f aca="false">(AZ65-AZ64)/AZ64</f>
        <v>0.00989523506685836</v>
      </c>
      <c r="BB65" s="39"/>
      <c r="BC65" s="39"/>
      <c r="BD65" s="39"/>
      <c r="BE65" s="39"/>
      <c r="BF65" s="7" t="n">
        <f aca="false">BF64*(1+AY65)*(1+BA65)*(1-BE65)</f>
        <v>111.198539256576</v>
      </c>
      <c r="BG65" s="7"/>
      <c r="BH65" s="7"/>
      <c r="BI65" s="39" t="n">
        <f aca="false">T72/AG72</f>
        <v>0.0128096377315913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128522633.138963</v>
      </c>
      <c r="E66" s="6"/>
      <c r="F66" s="8" t="n">
        <f aca="false">'Low pensions'!I66</f>
        <v>23360509.9243343</v>
      </c>
      <c r="G66" s="80" t="n">
        <f aca="false">'Low pensions'!K66</f>
        <v>1816050.22439786</v>
      </c>
      <c r="H66" s="80" t="n">
        <f aca="false">'Low pensions'!V66</f>
        <v>9991372.51319524</v>
      </c>
      <c r="I66" s="80" t="n">
        <f aca="false">'Low pensions'!M66</f>
        <v>56166.5017855009</v>
      </c>
      <c r="J66" s="80" t="n">
        <f aca="false">'Low pensions'!W66</f>
        <v>309011.521026657</v>
      </c>
      <c r="K66" s="6"/>
      <c r="L66" s="80" t="n">
        <f aca="false">'Low pensions'!N66</f>
        <v>4607046.00036128</v>
      </c>
      <c r="M66" s="8"/>
      <c r="N66" s="80" t="n">
        <f aca="false">'Low pensions'!L66</f>
        <v>1027910.95703558</v>
      </c>
      <c r="O66" s="6"/>
      <c r="P66" s="80" t="n">
        <f aca="false">'Low pensions'!X66</f>
        <v>29561246.3996961</v>
      </c>
      <c r="Q66" s="8"/>
      <c r="R66" s="80" t="n">
        <f aca="false">'Low SIPA income'!G61</f>
        <v>20652142.7230325</v>
      </c>
      <c r="S66" s="8"/>
      <c r="T66" s="80" t="n">
        <f aca="false">'Low SIPA income'!J61</f>
        <v>78965257.6578334</v>
      </c>
      <c r="U66" s="6"/>
      <c r="V66" s="80" t="n">
        <f aca="false">'Low SIPA income'!F61</f>
        <v>121536.228365115</v>
      </c>
      <c r="W66" s="8"/>
      <c r="X66" s="80" t="n">
        <f aca="false">'Low SIPA income'!M61</f>
        <v>305263.965786241</v>
      </c>
      <c r="Y66" s="6"/>
      <c r="Z66" s="6" t="n">
        <f aca="false">R66+V66-N66-L66-F66</f>
        <v>-8221787.93033353</v>
      </c>
      <c r="AA66" s="6"/>
      <c r="AB66" s="6" t="n">
        <f aca="false">T66-P66-D66</f>
        <v>-79118621.8808261</v>
      </c>
      <c r="AC66" s="50"/>
      <c r="AD66" s="6"/>
      <c r="AE66" s="6"/>
      <c r="AF66" s="6"/>
      <c r="AG66" s="6" t="n">
        <f aca="false">BF66/100*$AG$53</f>
        <v>6190033201.94392</v>
      </c>
      <c r="AH66" s="61" t="n">
        <f aca="false">(AG66-AG65)/AG65</f>
        <v>0.00761001702011403</v>
      </c>
      <c r="AI66" s="61"/>
      <c r="AJ66" s="61" t="n">
        <f aca="false">AB66/AG66</f>
        <v>-0.0127816151060352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0.0029196528827979</v>
      </c>
      <c r="AV66" s="5"/>
      <c r="AW66" s="65" t="n">
        <f aca="false">workers_and_wage_low!C54</f>
        <v>12613535</v>
      </c>
      <c r="AX66" s="5"/>
      <c r="AY66" s="61" t="n">
        <f aca="false">(AW66-AW65)/AW65</f>
        <v>0.00588007783218233</v>
      </c>
      <c r="AZ66" s="66" t="n">
        <f aca="false">workers_and_wage_low!B54</f>
        <v>6312.39239226648</v>
      </c>
      <c r="BA66" s="61" t="n">
        <f aca="false">(AZ66-AZ65)/AZ65</f>
        <v>0.00171982647440424</v>
      </c>
      <c r="BB66" s="61"/>
      <c r="BC66" s="61"/>
      <c r="BD66" s="61"/>
      <c r="BE66" s="61"/>
      <c r="BF66" s="5" t="n">
        <f aca="false">BF65*(1+AY66)*(1+BA66)*(1-BE66)</f>
        <v>112.04476203293</v>
      </c>
      <c r="BG66" s="5"/>
      <c r="BH66" s="5"/>
      <c r="BI66" s="61" t="n">
        <f aca="false">T73/AG73</f>
        <v>0.0146394247073035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129143109.174214</v>
      </c>
      <c r="E67" s="9"/>
      <c r="F67" s="67" t="n">
        <f aca="false">'Low pensions'!I67</f>
        <v>23473288.7884556</v>
      </c>
      <c r="G67" s="81" t="n">
        <f aca="false">'Low pensions'!K67</f>
        <v>1880821.52879353</v>
      </c>
      <c r="H67" s="81" t="n">
        <f aca="false">'Low pensions'!V67</f>
        <v>10347725.1193558</v>
      </c>
      <c r="I67" s="81" t="n">
        <f aca="false">'Low pensions'!M67</f>
        <v>58169.7380039238</v>
      </c>
      <c r="J67" s="81" t="n">
        <f aca="false">'Low pensions'!W67</f>
        <v>320032.735650181</v>
      </c>
      <c r="K67" s="9"/>
      <c r="L67" s="81" t="n">
        <f aca="false">'Low pensions'!N67</f>
        <v>3812036.20605261</v>
      </c>
      <c r="M67" s="67"/>
      <c r="N67" s="81" t="n">
        <f aca="false">'Low pensions'!L67</f>
        <v>1035013.64165702</v>
      </c>
      <c r="O67" s="9"/>
      <c r="P67" s="81" t="n">
        <f aca="false">'Low pensions'!X67</f>
        <v>25475013.6728672</v>
      </c>
      <c r="Q67" s="67"/>
      <c r="R67" s="81" t="n">
        <f aca="false">'Low SIPA income'!G62</f>
        <v>23754700.8350846</v>
      </c>
      <c r="S67" s="67"/>
      <c r="T67" s="81" t="n">
        <f aca="false">'Low SIPA income'!J62</f>
        <v>90828157.5032503</v>
      </c>
      <c r="U67" s="9"/>
      <c r="V67" s="81" t="n">
        <f aca="false">'Low SIPA income'!F62</f>
        <v>123727.975523461</v>
      </c>
      <c r="W67" s="67"/>
      <c r="X67" s="81" t="n">
        <f aca="false">'Low SIPA income'!M62</f>
        <v>310769.002749767</v>
      </c>
      <c r="Y67" s="9"/>
      <c r="Z67" s="9" t="n">
        <f aca="false">R67+V67-N67-L67-F67</f>
        <v>-4441909.82555714</v>
      </c>
      <c r="AA67" s="9"/>
      <c r="AB67" s="9" t="n">
        <f aca="false">T67-P67-D67</f>
        <v>-63789965.3438309</v>
      </c>
      <c r="AC67" s="50"/>
      <c r="AD67" s="9"/>
      <c r="AE67" s="9"/>
      <c r="AF67" s="9"/>
      <c r="AG67" s="9" t="n">
        <f aca="false">BF67/100*$AG$53</f>
        <v>6218115106.34519</v>
      </c>
      <c r="AH67" s="39" t="n">
        <f aca="false">(AG67-AG66)/AG66</f>
        <v>0.00453663227403239</v>
      </c>
      <c r="AI67" s="39"/>
      <c r="AJ67" s="39" t="n">
        <f aca="false">AB67/AG67</f>
        <v>-0.0102587302185412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12634715</v>
      </c>
      <c r="AX67" s="7"/>
      <c r="AY67" s="39" t="n">
        <f aca="false">(AW67-AW66)/AW66</f>
        <v>0.00167914862883403</v>
      </c>
      <c r="AZ67" s="38" t="n">
        <f aca="false">workers_and_wage_low!B55</f>
        <v>6330.39971332099</v>
      </c>
      <c r="BA67" s="39" t="n">
        <f aca="false">(AZ67-AZ66)/AZ66</f>
        <v>0.0028526935487373</v>
      </c>
      <c r="BB67" s="39"/>
      <c r="BC67" s="39"/>
      <c r="BD67" s="39"/>
      <c r="BE67" s="39"/>
      <c r="BF67" s="7" t="n">
        <f aca="false">BF66*(1+AY67)*(1+BA67)*(1-BE67)</f>
        <v>112.553067916505</v>
      </c>
      <c r="BG67" s="7"/>
      <c r="BH67" s="7"/>
      <c r="BI67" s="39" t="n">
        <f aca="false">T74/AG74</f>
        <v>0.0128050035980923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129653487.100066</v>
      </c>
      <c r="E68" s="9"/>
      <c r="F68" s="67" t="n">
        <f aca="false">'Low pensions'!I68</f>
        <v>23566056.0179375</v>
      </c>
      <c r="G68" s="81" t="n">
        <f aca="false">'Low pensions'!K68</f>
        <v>1941735.79452487</v>
      </c>
      <c r="H68" s="81" t="n">
        <f aca="false">'Low pensions'!V68</f>
        <v>10682857.4367956</v>
      </c>
      <c r="I68" s="81" t="n">
        <f aca="false">'Low pensions'!M68</f>
        <v>60053.6843667482</v>
      </c>
      <c r="J68" s="81" t="n">
        <f aca="false">'Low pensions'!W68</f>
        <v>330397.6526844</v>
      </c>
      <c r="K68" s="9"/>
      <c r="L68" s="81" t="n">
        <f aca="false">'Low pensions'!N68</f>
        <v>3834259.04835711</v>
      </c>
      <c r="M68" s="67"/>
      <c r="N68" s="81" t="n">
        <f aca="false">'Low pensions'!L68</f>
        <v>1040974.35103778</v>
      </c>
      <c r="O68" s="9"/>
      <c r="P68" s="81" t="n">
        <f aca="false">'Low pensions'!X68</f>
        <v>25623122.1715475</v>
      </c>
      <c r="Q68" s="67"/>
      <c r="R68" s="81" t="n">
        <f aca="false">'Low SIPA income'!G63</f>
        <v>20689402.0857723</v>
      </c>
      <c r="S68" s="67"/>
      <c r="T68" s="81" t="n">
        <f aca="false">'Low SIPA income'!J63</f>
        <v>79107722.0606011</v>
      </c>
      <c r="U68" s="9"/>
      <c r="V68" s="81" t="n">
        <f aca="false">'Low SIPA income'!F63</f>
        <v>121890.813372302</v>
      </c>
      <c r="W68" s="67"/>
      <c r="X68" s="81" t="n">
        <f aca="false">'Low SIPA income'!M63</f>
        <v>306154.5810946</v>
      </c>
      <c r="Y68" s="9"/>
      <c r="Z68" s="9" t="n">
        <f aca="false">R68+V68-N68-L68-F68</f>
        <v>-7629996.51818777</v>
      </c>
      <c r="AA68" s="9"/>
      <c r="AB68" s="9" t="n">
        <f aca="false">T68-P68-D68</f>
        <v>-76168887.2110122</v>
      </c>
      <c r="AC68" s="50"/>
      <c r="AD68" s="9"/>
      <c r="AE68" s="9"/>
      <c r="AF68" s="9"/>
      <c r="AG68" s="9" t="n">
        <f aca="false">BF68/100*$AG$53</f>
        <v>6209446906.16722</v>
      </c>
      <c r="AH68" s="39" t="n">
        <f aca="false">(AG68-AG67)/AG67</f>
        <v>-0.00139402375635095</v>
      </c>
      <c r="AI68" s="39"/>
      <c r="AJ68" s="39" t="n">
        <f aca="false">AB68/AG68</f>
        <v>-0.0122666138163387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12655646</v>
      </c>
      <c r="AX68" s="7"/>
      <c r="AY68" s="39" t="n">
        <f aca="false">(AW68-AW67)/AW67</f>
        <v>0.00165662620803081</v>
      </c>
      <c r="AZ68" s="38" t="n">
        <f aca="false">workers_and_wage_low!B56</f>
        <v>6311.11981923885</v>
      </c>
      <c r="BA68" s="39" t="n">
        <f aca="false">(AZ68-AZ67)/AZ67</f>
        <v>-0.00304560453608782</v>
      </c>
      <c r="BB68" s="39"/>
      <c r="BC68" s="39"/>
      <c r="BD68" s="39"/>
      <c r="BE68" s="39"/>
      <c r="BF68" s="7" t="n">
        <f aca="false">BF67*(1+AY68)*(1+BA68)*(1-BE68)</f>
        <v>112.396166265979</v>
      </c>
      <c r="BG68" s="7"/>
      <c r="BH68" s="7"/>
      <c r="BI68" s="39" t="n">
        <f aca="false">T75/AG75</f>
        <v>0.0146431689174818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130068551.918732</v>
      </c>
      <c r="E69" s="9"/>
      <c r="F69" s="67" t="n">
        <f aca="false">'Low pensions'!I69</f>
        <v>23641498.9619457</v>
      </c>
      <c r="G69" s="81" t="n">
        <f aca="false">'Low pensions'!K69</f>
        <v>2035313.52333743</v>
      </c>
      <c r="H69" s="81" t="n">
        <f aca="false">'Low pensions'!V69</f>
        <v>11197694.4908287</v>
      </c>
      <c r="I69" s="81" t="n">
        <f aca="false">'Low pensions'!M69</f>
        <v>62947.8409279618</v>
      </c>
      <c r="J69" s="81" t="n">
        <f aca="false">'Low pensions'!W69</f>
        <v>346320.44816996</v>
      </c>
      <c r="K69" s="9"/>
      <c r="L69" s="81" t="n">
        <f aca="false">'Low pensions'!N69</f>
        <v>3871939.44874197</v>
      </c>
      <c r="M69" s="67"/>
      <c r="N69" s="81" t="n">
        <f aca="false">'Low pensions'!L69</f>
        <v>1046883.38888468</v>
      </c>
      <c r="O69" s="9"/>
      <c r="P69" s="81" t="n">
        <f aca="false">'Low pensions'!X69</f>
        <v>25851155.7310553</v>
      </c>
      <c r="Q69" s="67"/>
      <c r="R69" s="81" t="n">
        <f aca="false">'Low SIPA income'!G64</f>
        <v>23612317.7890987</v>
      </c>
      <c r="S69" s="67"/>
      <c r="T69" s="81" t="n">
        <f aca="false">'Low SIPA income'!J64</f>
        <v>90283743.5863427</v>
      </c>
      <c r="U69" s="9"/>
      <c r="V69" s="81" t="n">
        <f aca="false">'Low SIPA income'!F64</f>
        <v>126586.536007548</v>
      </c>
      <c r="W69" s="67"/>
      <c r="X69" s="81" t="n">
        <f aca="false">'Low SIPA income'!M64</f>
        <v>317948.882539938</v>
      </c>
      <c r="Y69" s="9"/>
      <c r="Z69" s="9" t="n">
        <f aca="false">R69+V69-N69-L69-F69</f>
        <v>-4821417.47446605</v>
      </c>
      <c r="AA69" s="9"/>
      <c r="AB69" s="9" t="n">
        <f aca="false">T69-P69-D69</f>
        <v>-65635964.0634445</v>
      </c>
      <c r="AC69" s="50"/>
      <c r="AD69" s="9"/>
      <c r="AE69" s="9"/>
      <c r="AF69" s="9"/>
      <c r="AG69" s="9" t="n">
        <f aca="false">BF69/100*$AG$53</f>
        <v>6215196767.02907</v>
      </c>
      <c r="AH69" s="39" t="n">
        <f aca="false">(AG69-AG68)/AG68</f>
        <v>0.000925985993396145</v>
      </c>
      <c r="AI69" s="39" t="n">
        <f aca="false">(AG69-AG65)/AG65</f>
        <v>0.0117061275604858</v>
      </c>
      <c r="AJ69" s="39" t="n">
        <f aca="false">AB69/AG69</f>
        <v>-0.0105605609160495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12673805</v>
      </c>
      <c r="AX69" s="7"/>
      <c r="AY69" s="39" t="n">
        <f aca="false">(AW69-AW68)/AW68</f>
        <v>0.00143485366136189</v>
      </c>
      <c r="AZ69" s="38" t="n">
        <f aca="false">workers_and_wage_low!B57</f>
        <v>6307.91289587991</v>
      </c>
      <c r="BA69" s="39" t="n">
        <f aca="false">(AZ69-AZ68)/AZ68</f>
        <v>-0.00050813856348749</v>
      </c>
      <c r="BB69" s="39"/>
      <c r="BC69" s="39"/>
      <c r="BD69" s="39"/>
      <c r="BE69" s="39"/>
      <c r="BF69" s="7" t="n">
        <f aca="false">BF68*(1+AY69)*(1+BA69)*(1-BE69)</f>
        <v>112.500243541653</v>
      </c>
      <c r="BG69" s="7"/>
      <c r="BH69" s="7"/>
      <c r="BI69" s="39" t="n">
        <f aca="false">T76/AG76</f>
        <v>0.012806804443976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130563451.719805</v>
      </c>
      <c r="E70" s="6"/>
      <c r="F70" s="8" t="n">
        <f aca="false">'Low pensions'!I70</f>
        <v>23731452.8590311</v>
      </c>
      <c r="G70" s="80" t="n">
        <f aca="false">'Low pensions'!K70</f>
        <v>2098205.91706264</v>
      </c>
      <c r="H70" s="80" t="n">
        <f aca="false">'Low pensions'!V70</f>
        <v>11543709.8848487</v>
      </c>
      <c r="I70" s="80" t="n">
        <f aca="false">'Low pensions'!M70</f>
        <v>64892.966507093</v>
      </c>
      <c r="J70" s="80" t="n">
        <f aca="false">'Low pensions'!W70</f>
        <v>357021.955201512</v>
      </c>
      <c r="K70" s="6"/>
      <c r="L70" s="80" t="n">
        <f aca="false">'Low pensions'!N70</f>
        <v>4687984.81364579</v>
      </c>
      <c r="M70" s="8"/>
      <c r="N70" s="80" t="n">
        <f aca="false">'Low pensions'!L70</f>
        <v>1052523.17768802</v>
      </c>
      <c r="O70" s="6"/>
      <c r="P70" s="80" t="n">
        <f aca="false">'Low pensions'!X70</f>
        <v>30116647.4628469</v>
      </c>
      <c r="Q70" s="8"/>
      <c r="R70" s="80" t="n">
        <f aca="false">'Low SIPA income'!G65</f>
        <v>21012264.2103077</v>
      </c>
      <c r="S70" s="8"/>
      <c r="T70" s="80" t="n">
        <f aca="false">'Low SIPA income'!J65</f>
        <v>80342213.3767714</v>
      </c>
      <c r="U70" s="6"/>
      <c r="V70" s="80" t="n">
        <f aca="false">'Low SIPA income'!F65</f>
        <v>120803.259474067</v>
      </c>
      <c r="W70" s="8"/>
      <c r="X70" s="80" t="n">
        <f aca="false">'Low SIPA income'!M65</f>
        <v>303422.959252725</v>
      </c>
      <c r="Y70" s="6"/>
      <c r="Z70" s="6" t="n">
        <f aca="false">R70+V70-N70-L70-F70</f>
        <v>-8338893.38058314</v>
      </c>
      <c r="AA70" s="6"/>
      <c r="AB70" s="6" t="n">
        <f aca="false">T70-P70-D70</f>
        <v>-80337885.8058808</v>
      </c>
      <c r="AC70" s="50"/>
      <c r="AD70" s="6"/>
      <c r="AE70" s="6"/>
      <c r="AF70" s="6"/>
      <c r="AG70" s="6" t="n">
        <f aca="false">BF70/100*$AG$53</f>
        <v>6253985234.28793</v>
      </c>
      <c r="AH70" s="61" t="n">
        <f aca="false">(AG70-AG69)/AG69</f>
        <v>0.006240907361876</v>
      </c>
      <c r="AI70" s="61"/>
      <c r="AJ70" s="61" t="n">
        <f aca="false">AB70/AG70</f>
        <v>-0.0128458707202285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0.00561673159620297</v>
      </c>
      <c r="AV70" s="5"/>
      <c r="AW70" s="65" t="n">
        <f aca="false">workers_and_wage_low!C58</f>
        <v>12660545</v>
      </c>
      <c r="AX70" s="5"/>
      <c r="AY70" s="61" t="n">
        <f aca="false">(AW70-AW69)/AW69</f>
        <v>-0.00104625248692086</v>
      </c>
      <c r="AZ70" s="66" t="n">
        <f aca="false">workers_and_wage_low!B58</f>
        <v>6353.92780868143</v>
      </c>
      <c r="BA70" s="61" t="n">
        <f aca="false">(AZ70-AZ69)/AZ69</f>
        <v>0.00729479204311342</v>
      </c>
      <c r="BB70" s="61"/>
      <c r="BC70" s="61"/>
      <c r="BD70" s="61"/>
      <c r="BE70" s="61"/>
      <c r="BF70" s="5" t="n">
        <f aca="false">BF69*(1+AY70)*(1+BA70)*(1-BE70)</f>
        <v>113.202347139785</v>
      </c>
      <c r="BG70" s="5"/>
      <c r="BH70" s="5"/>
      <c r="BI70" s="61" t="n">
        <f aca="false">T77/AG77</f>
        <v>0.0146426510887843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130601075.474953</v>
      </c>
      <c r="E71" s="9"/>
      <c r="F71" s="67" t="n">
        <f aca="false">'Low pensions'!I71</f>
        <v>23738291.42189</v>
      </c>
      <c r="G71" s="81" t="n">
        <f aca="false">'Low pensions'!K71</f>
        <v>2168272.08121374</v>
      </c>
      <c r="H71" s="81" t="n">
        <f aca="false">'Low pensions'!V71</f>
        <v>11929193.2471474</v>
      </c>
      <c r="I71" s="81" t="n">
        <f aca="false">'Low pensions'!M71</f>
        <v>67059.9612746518</v>
      </c>
      <c r="J71" s="81" t="n">
        <f aca="false">'Low pensions'!W71</f>
        <v>368944.121045798</v>
      </c>
      <c r="K71" s="9"/>
      <c r="L71" s="81" t="n">
        <f aca="false">'Low pensions'!N71</f>
        <v>3867379.91302967</v>
      </c>
      <c r="M71" s="67"/>
      <c r="N71" s="81" t="n">
        <f aca="false">'Low pensions'!L71</f>
        <v>1053542.07795398</v>
      </c>
      <c r="O71" s="9"/>
      <c r="P71" s="81" t="n">
        <f aca="false">'Low pensions'!X71</f>
        <v>25864130.4211975</v>
      </c>
      <c r="Q71" s="67"/>
      <c r="R71" s="81" t="n">
        <f aca="false">'Low SIPA income'!G66</f>
        <v>23979087.0578982</v>
      </c>
      <c r="S71" s="67"/>
      <c r="T71" s="81" t="n">
        <f aca="false">'Low SIPA income'!J66</f>
        <v>91686117.6741134</v>
      </c>
      <c r="U71" s="9"/>
      <c r="V71" s="81" t="n">
        <f aca="false">'Low SIPA income'!F66</f>
        <v>123394.978938518</v>
      </c>
      <c r="W71" s="67"/>
      <c r="X71" s="81" t="n">
        <f aca="false">'Low SIPA income'!M66</f>
        <v>309932.611333969</v>
      </c>
      <c r="Y71" s="9"/>
      <c r="Z71" s="9" t="n">
        <f aca="false">R71+V71-N71-L71-F71</f>
        <v>-4556731.37603697</v>
      </c>
      <c r="AA71" s="9"/>
      <c r="AB71" s="9" t="n">
        <f aca="false">T71-P71-D71</f>
        <v>-64779088.2220369</v>
      </c>
      <c r="AC71" s="50"/>
      <c r="AD71" s="9"/>
      <c r="AE71" s="9"/>
      <c r="AF71" s="9"/>
      <c r="AG71" s="9" t="n">
        <f aca="false">BF71/100*$AG$53</f>
        <v>6266593857.55958</v>
      </c>
      <c r="AH71" s="39" t="n">
        <f aca="false">(AG71-AG70)/AG70</f>
        <v>0.00201609418623516</v>
      </c>
      <c r="AI71" s="39"/>
      <c r="AJ71" s="39" t="n">
        <f aca="false">AB71/AG71</f>
        <v>-0.0103372086486652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12721366</v>
      </c>
      <c r="AX71" s="7"/>
      <c r="AY71" s="39" t="n">
        <f aca="false">(AW71-AW70)/AW70</f>
        <v>0.00480397960751295</v>
      </c>
      <c r="AZ71" s="38" t="n">
        <f aca="false">workers_and_wage_low!B59</f>
        <v>6336.298476926</v>
      </c>
      <c r="BA71" s="39" t="n">
        <f aca="false">(AZ71-AZ70)/AZ70</f>
        <v>-0.00277455650839172</v>
      </c>
      <c r="BB71" s="39"/>
      <c r="BC71" s="39"/>
      <c r="BD71" s="39"/>
      <c r="BE71" s="39"/>
      <c r="BF71" s="7" t="n">
        <f aca="false">BF70*(1+AY71)*(1+BA71)*(1-BE71)</f>
        <v>113.430573733722</v>
      </c>
      <c r="BG71" s="7"/>
      <c r="BH71" s="7"/>
      <c r="BI71" s="39" t="n">
        <f aca="false">T78/AG78</f>
        <v>0.012864508886816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130988831.531646</v>
      </c>
      <c r="E72" s="9"/>
      <c r="F72" s="67" t="n">
        <f aca="false">'Low pensions'!I72</f>
        <v>23808770.6751496</v>
      </c>
      <c r="G72" s="81" t="n">
        <f aca="false">'Low pensions'!K72</f>
        <v>2256751.0473317</v>
      </c>
      <c r="H72" s="81" t="n">
        <f aca="false">'Low pensions'!V72</f>
        <v>12415978.413213</v>
      </c>
      <c r="I72" s="81" t="n">
        <f aca="false">'Low pensions'!M72</f>
        <v>69796.4241442792</v>
      </c>
      <c r="J72" s="81" t="n">
        <f aca="false">'Low pensions'!W72</f>
        <v>383999.332367412</v>
      </c>
      <c r="K72" s="9"/>
      <c r="L72" s="81" t="n">
        <f aca="false">'Low pensions'!N72</f>
        <v>3884106.76606956</v>
      </c>
      <c r="M72" s="67"/>
      <c r="N72" s="81" t="n">
        <f aca="false">'Low pensions'!L72</f>
        <v>1058955.06701292</v>
      </c>
      <c r="O72" s="9"/>
      <c r="P72" s="81" t="n">
        <f aca="false">'Low pensions'!X72</f>
        <v>25980706.8098499</v>
      </c>
      <c r="Q72" s="67"/>
      <c r="R72" s="81" t="n">
        <f aca="false">'Low SIPA income'!G67</f>
        <v>21071421.3440848</v>
      </c>
      <c r="S72" s="67"/>
      <c r="T72" s="81" t="n">
        <f aca="false">'Low SIPA income'!J67</f>
        <v>80568405.8050176</v>
      </c>
      <c r="U72" s="9"/>
      <c r="V72" s="81" t="n">
        <f aca="false">'Low SIPA income'!F67</f>
        <v>124679.879091713</v>
      </c>
      <c r="W72" s="67"/>
      <c r="X72" s="81" t="n">
        <f aca="false">'Low SIPA income'!M67</f>
        <v>313159.910071802</v>
      </c>
      <c r="Y72" s="9"/>
      <c r="Z72" s="9" t="n">
        <f aca="false">R72+V72-N72-L72-F72</f>
        <v>-7555731.28505558</v>
      </c>
      <c r="AA72" s="9"/>
      <c r="AB72" s="9" t="n">
        <f aca="false">T72-P72-D72</f>
        <v>-76401132.5364779</v>
      </c>
      <c r="AC72" s="50"/>
      <c r="AD72" s="9"/>
      <c r="AE72" s="9"/>
      <c r="AF72" s="9"/>
      <c r="AG72" s="9" t="n">
        <f aca="false">BF72/100*$AG$53</f>
        <v>6289670909.76497</v>
      </c>
      <c r="AH72" s="39" t="n">
        <f aca="false">(AG72-AG71)/AG71</f>
        <v>0.00368255111627447</v>
      </c>
      <c r="AI72" s="39"/>
      <c r="AJ72" s="39" t="n">
        <f aca="false">AB72/AG72</f>
        <v>-0.0121470794947097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12699713</v>
      </c>
      <c r="AX72" s="7"/>
      <c r="AY72" s="39" t="n">
        <f aca="false">(AW72-AW71)/AW71</f>
        <v>-0.00170209708611481</v>
      </c>
      <c r="AZ72" s="38" t="n">
        <f aca="false">workers_and_wage_low!B60</f>
        <v>6370.47538754957</v>
      </c>
      <c r="BA72" s="39" t="n">
        <f aca="false">(AZ72-AZ71)/AZ71</f>
        <v>0.00539382902305267</v>
      </c>
      <c r="BB72" s="39"/>
      <c r="BC72" s="39"/>
      <c r="BD72" s="39"/>
      <c r="BE72" s="39"/>
      <c r="BF72" s="7" t="n">
        <f aca="false">BF71*(1+AY72)*(1+BA72)*(1-BE72)</f>
        <v>113.848287619644</v>
      </c>
      <c r="BG72" s="7"/>
      <c r="BH72" s="7"/>
      <c r="BI72" s="39" t="n">
        <f aca="false">T79/AG79</f>
        <v>0.0146758082580906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131067533.091515</v>
      </c>
      <c r="E73" s="9"/>
      <c r="F73" s="67" t="n">
        <f aca="false">'Low pensions'!I73</f>
        <v>23823075.6152639</v>
      </c>
      <c r="G73" s="81" t="n">
        <f aca="false">'Low pensions'!K73</f>
        <v>2336121.96334619</v>
      </c>
      <c r="H73" s="81" t="n">
        <f aca="false">'Low pensions'!V73</f>
        <v>12852653.7749185</v>
      </c>
      <c r="I73" s="81" t="n">
        <f aca="false">'Low pensions'!M73</f>
        <v>72251.1947426661</v>
      </c>
      <c r="J73" s="81" t="n">
        <f aca="false">'Low pensions'!W73</f>
        <v>397504.755925318</v>
      </c>
      <c r="K73" s="9"/>
      <c r="L73" s="81" t="n">
        <f aca="false">'Low pensions'!N73</f>
        <v>3847895.75233981</v>
      </c>
      <c r="M73" s="67"/>
      <c r="N73" s="81" t="n">
        <f aca="false">'Low pensions'!L73</f>
        <v>1060937.52773131</v>
      </c>
      <c r="O73" s="9"/>
      <c r="P73" s="81" t="n">
        <f aca="false">'Low pensions'!X73</f>
        <v>25803714.6014183</v>
      </c>
      <c r="Q73" s="67"/>
      <c r="R73" s="81" t="n">
        <f aca="false">'Low SIPA income'!G68</f>
        <v>24334872.5738236</v>
      </c>
      <c r="S73" s="67"/>
      <c r="T73" s="81" t="n">
        <f aca="false">'Low SIPA income'!J68</f>
        <v>93046494.4307897</v>
      </c>
      <c r="U73" s="9"/>
      <c r="V73" s="81" t="n">
        <f aca="false">'Low SIPA income'!F68</f>
        <v>126363.368483567</v>
      </c>
      <c r="W73" s="67"/>
      <c r="X73" s="81" t="n">
        <f aca="false">'Low SIPA income'!M68</f>
        <v>317388.350060678</v>
      </c>
      <c r="Y73" s="9"/>
      <c r="Z73" s="9" t="n">
        <f aca="false">R73+V73-N73-L73-F73</f>
        <v>-4270672.9530279</v>
      </c>
      <c r="AA73" s="9"/>
      <c r="AB73" s="9" t="n">
        <f aca="false">T73-P73-D73</f>
        <v>-63824753.2621436</v>
      </c>
      <c r="AC73" s="50"/>
      <c r="AD73" s="9"/>
      <c r="AE73" s="9"/>
      <c r="AF73" s="9"/>
      <c r="AG73" s="9" t="n">
        <f aca="false">BF73/100*$AG$53</f>
        <v>6355884626.01056</v>
      </c>
      <c r="AH73" s="39" t="n">
        <f aca="false">(AG73-AG72)/AG72</f>
        <v>0.0105273737204263</v>
      </c>
      <c r="AI73" s="39" t="n">
        <f aca="false">(AG73-AG69)/AG69</f>
        <v>0.0226361069898584</v>
      </c>
      <c r="AJ73" s="39" t="n">
        <f aca="false">AB73/AG73</f>
        <v>-0.0100418363481536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12745565</v>
      </c>
      <c r="AX73" s="7"/>
      <c r="AY73" s="39" t="n">
        <f aca="false">(AW73-AW72)/AW72</f>
        <v>0.00361047529184321</v>
      </c>
      <c r="AZ73" s="38" t="n">
        <f aca="false">workers_and_wage_low!B61</f>
        <v>6414.38079934258</v>
      </c>
      <c r="BA73" s="39" t="n">
        <f aca="false">(AZ73-AZ72)/AZ72</f>
        <v>0.00689201497879098</v>
      </c>
      <c r="BB73" s="39"/>
      <c r="BC73" s="39"/>
      <c r="BD73" s="39"/>
      <c r="BE73" s="39"/>
      <c r="BF73" s="7" t="n">
        <f aca="false">BF72*(1+AY73)*(1+BA73)*(1-BE73)</f>
        <v>115.046811090847</v>
      </c>
      <c r="BG73" s="7"/>
      <c r="BH73" s="7"/>
      <c r="BI73" s="39" t="n">
        <f aca="false">T80/AG80</f>
        <v>0.0128702208487648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131134896.313587</v>
      </c>
      <c r="E74" s="6"/>
      <c r="F74" s="8" t="n">
        <f aca="false">'Low pensions'!I74</f>
        <v>23835319.6782691</v>
      </c>
      <c r="G74" s="80" t="n">
        <f aca="false">'Low pensions'!K74</f>
        <v>2388216.77243817</v>
      </c>
      <c r="H74" s="80" t="n">
        <f aca="false">'Low pensions'!V74</f>
        <v>13139264.044089</v>
      </c>
      <c r="I74" s="80" t="n">
        <f aca="false">'Low pensions'!M74</f>
        <v>73862.374405304</v>
      </c>
      <c r="J74" s="80" t="n">
        <f aca="false">'Low pensions'!W74</f>
        <v>406368.991054298</v>
      </c>
      <c r="K74" s="6"/>
      <c r="L74" s="80" t="n">
        <f aca="false">'Low pensions'!N74</f>
        <v>4640876.18846137</v>
      </c>
      <c r="M74" s="8"/>
      <c r="N74" s="80" t="n">
        <f aca="false">'Low pensions'!L74</f>
        <v>1063187.18839022</v>
      </c>
      <c r="O74" s="6"/>
      <c r="P74" s="80" t="n">
        <f aca="false">'Low pensions'!X74</f>
        <v>29930870.8233117</v>
      </c>
      <c r="Q74" s="8"/>
      <c r="R74" s="80" t="n">
        <f aca="false">'Low SIPA income'!G69</f>
        <v>21248188.2141109</v>
      </c>
      <c r="S74" s="8"/>
      <c r="T74" s="80" t="n">
        <f aca="false">'Low SIPA income'!J69</f>
        <v>81244289.2532477</v>
      </c>
      <c r="U74" s="6"/>
      <c r="V74" s="80" t="n">
        <f aca="false">'Low SIPA income'!F69</f>
        <v>124229.671635347</v>
      </c>
      <c r="W74" s="8"/>
      <c r="X74" s="80" t="n">
        <f aca="false">'Low SIPA income'!M69</f>
        <v>312029.118739822</v>
      </c>
      <c r="Y74" s="6"/>
      <c r="Z74" s="6" t="n">
        <f aca="false">R74+V74-N74-L74-F74</f>
        <v>-8166965.16937438</v>
      </c>
      <c r="AA74" s="6"/>
      <c r="AB74" s="6" t="n">
        <f aca="false">T74-P74-D74</f>
        <v>-79821477.8836507</v>
      </c>
      <c r="AC74" s="50"/>
      <c r="AD74" s="6"/>
      <c r="AE74" s="6"/>
      <c r="AF74" s="6"/>
      <c r="AG74" s="6" t="n">
        <f aca="false">BF74/100*$AG$53</f>
        <v>6344729904.28142</v>
      </c>
      <c r="AH74" s="61" t="n">
        <f aca="false">(AG74-AG73)/AG73</f>
        <v>-0.00175502268928796</v>
      </c>
      <c r="AI74" s="61"/>
      <c r="AJ74" s="61" t="n">
        <f aca="false">AB74/AG74</f>
        <v>-0.0125807527015117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0.000735399716026421</v>
      </c>
      <c r="AV74" s="5"/>
      <c r="AW74" s="65" t="n">
        <f aca="false">workers_and_wage_low!C62</f>
        <v>12747919</v>
      </c>
      <c r="AX74" s="5"/>
      <c r="AY74" s="61" t="n">
        <f aca="false">(AW74-AW73)/AW73</f>
        <v>0.000184691694718908</v>
      </c>
      <c r="AZ74" s="66" t="n">
        <f aca="false">workers_and_wage_low!B62</f>
        <v>6401.94103016365</v>
      </c>
      <c r="BA74" s="61" t="n">
        <f aca="false">(AZ74-AZ73)/AZ73</f>
        <v>-0.00193935620102332</v>
      </c>
      <c r="BB74" s="61"/>
      <c r="BC74" s="61"/>
      <c r="BD74" s="61"/>
      <c r="BE74" s="61"/>
      <c r="BF74" s="5" t="n">
        <f aca="false">BF73*(1+AY74)*(1+BA74)*(1-BE74)</f>
        <v>114.844901327052</v>
      </c>
      <c r="BG74" s="5"/>
      <c r="BH74" s="5"/>
      <c r="BI74" s="61" t="n">
        <f aca="false">T81/AG81</f>
        <v>0.0146815941214546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131565111.843601</v>
      </c>
      <c r="E75" s="9"/>
      <c r="F75" s="67" t="n">
        <f aca="false">'Low pensions'!I75</f>
        <v>23913516.4434073</v>
      </c>
      <c r="G75" s="81" t="n">
        <f aca="false">'Low pensions'!K75</f>
        <v>2440176.55128351</v>
      </c>
      <c r="H75" s="81" t="n">
        <f aca="false">'Low pensions'!V75</f>
        <v>13425131.4166828</v>
      </c>
      <c r="I75" s="81" t="n">
        <f aca="false">'Low pensions'!M75</f>
        <v>75469.3778747488</v>
      </c>
      <c r="J75" s="81" t="n">
        <f aca="false">'Low pensions'!W75</f>
        <v>415210.250000505</v>
      </c>
      <c r="K75" s="9"/>
      <c r="L75" s="81" t="n">
        <f aca="false">'Low pensions'!N75</f>
        <v>3798986.41625754</v>
      </c>
      <c r="M75" s="67"/>
      <c r="N75" s="81" t="n">
        <f aca="false">'Low pensions'!L75</f>
        <v>1068728.67383484</v>
      </c>
      <c r="O75" s="9"/>
      <c r="P75" s="81" t="n">
        <f aca="false">'Low pensions'!X75</f>
        <v>25592788.4110841</v>
      </c>
      <c r="Q75" s="67"/>
      <c r="R75" s="81" t="n">
        <f aca="false">'Low SIPA income'!G70</f>
        <v>24348520.6985311</v>
      </c>
      <c r="S75" s="67"/>
      <c r="T75" s="81" t="n">
        <f aca="false">'Low SIPA income'!J70</f>
        <v>93098679.218515</v>
      </c>
      <c r="U75" s="9"/>
      <c r="V75" s="81" t="n">
        <f aca="false">'Low SIPA income'!F70</f>
        <v>128991.965156599</v>
      </c>
      <c r="W75" s="67"/>
      <c r="X75" s="81" t="n">
        <f aca="false">'Low SIPA income'!M70</f>
        <v>323990.627057886</v>
      </c>
      <c r="Y75" s="9"/>
      <c r="Z75" s="9" t="n">
        <f aca="false">R75+V75-N75-L75-F75</f>
        <v>-4303718.86981199</v>
      </c>
      <c r="AA75" s="9"/>
      <c r="AB75" s="9" t="n">
        <f aca="false">T75-P75-D75</f>
        <v>-64059221.0361705</v>
      </c>
      <c r="AC75" s="50"/>
      <c r="AD75" s="9"/>
      <c r="AE75" s="9"/>
      <c r="AF75" s="9"/>
      <c r="AG75" s="9" t="n">
        <f aca="false">BF75/100*$AG$53</f>
        <v>6357823210.47794</v>
      </c>
      <c r="AH75" s="39" t="n">
        <f aca="false">(AG75-AG74)/AG74</f>
        <v>0.00206365068238636</v>
      </c>
      <c r="AI75" s="39"/>
      <c r="AJ75" s="39" t="n">
        <f aca="false">AB75/AG75</f>
        <v>-0.0100756530836841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12763892</v>
      </c>
      <c r="AX75" s="7"/>
      <c r="AY75" s="39" t="n">
        <f aca="false">(AW75-AW74)/AW74</f>
        <v>0.00125298882115583</v>
      </c>
      <c r="AZ75" s="38" t="n">
        <f aca="false">workers_and_wage_low!B63</f>
        <v>6407.12434495915</v>
      </c>
      <c r="BA75" s="39" t="n">
        <f aca="false">(AZ75-AZ74)/AZ74</f>
        <v>0.000809647382111466</v>
      </c>
      <c r="BB75" s="39"/>
      <c r="BC75" s="39"/>
      <c r="BD75" s="39"/>
      <c r="BE75" s="39"/>
      <c r="BF75" s="7" t="n">
        <f aca="false">BF74*(1+AY75)*(1+BA75)*(1-BE75)</f>
        <v>115.081901086045</v>
      </c>
      <c r="BG75" s="7"/>
      <c r="BH75" s="7"/>
      <c r="BI75" s="39" t="n">
        <f aca="false">T82/AG82</f>
        <v>0.0129030090720465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132362389.445296</v>
      </c>
      <c r="E76" s="9"/>
      <c r="F76" s="67" t="n">
        <f aca="false">'Low pensions'!I76</f>
        <v>24058431.0850696</v>
      </c>
      <c r="G76" s="81" t="n">
        <f aca="false">'Low pensions'!K76</f>
        <v>2459703.0265561</v>
      </c>
      <c r="H76" s="81" t="n">
        <f aca="false">'Low pensions'!V76</f>
        <v>13532560.322391</v>
      </c>
      <c r="I76" s="81" t="n">
        <f aca="false">'Low pensions'!M76</f>
        <v>76073.2894811165</v>
      </c>
      <c r="J76" s="81" t="n">
        <f aca="false">'Low pensions'!W76</f>
        <v>418532.79347601</v>
      </c>
      <c r="K76" s="9"/>
      <c r="L76" s="81" t="n">
        <f aca="false">'Low pensions'!N76</f>
        <v>3812668.83724436</v>
      </c>
      <c r="M76" s="67"/>
      <c r="N76" s="81" t="n">
        <f aca="false">'Low pensions'!L76</f>
        <v>1076463.79423857</v>
      </c>
      <c r="O76" s="9"/>
      <c r="P76" s="81" t="n">
        <f aca="false">'Low pensions'!X76</f>
        <v>25706342.9088601</v>
      </c>
      <c r="Q76" s="67"/>
      <c r="R76" s="81" t="n">
        <f aca="false">'Low SIPA income'!G71</f>
        <v>21251766.1350727</v>
      </c>
      <c r="S76" s="67"/>
      <c r="T76" s="81" t="n">
        <f aca="false">'Low SIPA income'!J71</f>
        <v>81257969.7441492</v>
      </c>
      <c r="U76" s="9"/>
      <c r="V76" s="81" t="n">
        <f aca="false">'Low SIPA income'!F71</f>
        <v>131592.867407324</v>
      </c>
      <c r="W76" s="67"/>
      <c r="X76" s="81" t="n">
        <f aca="false">'Low SIPA income'!M71</f>
        <v>330523.343650782</v>
      </c>
      <c r="Y76" s="9"/>
      <c r="Z76" s="9" t="n">
        <f aca="false">R76+V76-N76-L76-F76</f>
        <v>-7564204.71407259</v>
      </c>
      <c r="AA76" s="9"/>
      <c r="AB76" s="9" t="n">
        <f aca="false">T76-P76-D76</f>
        <v>-76810762.6100068</v>
      </c>
      <c r="AC76" s="50"/>
      <c r="AD76" s="9"/>
      <c r="AE76" s="9"/>
      <c r="AF76" s="9"/>
      <c r="AG76" s="9" t="n">
        <f aca="false">BF76/100*$AG$53</f>
        <v>6344905952.11446</v>
      </c>
      <c r="AH76" s="39" t="n">
        <f aca="false">(AG76-AG75)/AG75</f>
        <v>-0.00203171084439584</v>
      </c>
      <c r="AI76" s="39"/>
      <c r="AJ76" s="39" t="n">
        <f aca="false">AB76/AG76</f>
        <v>-0.0121058945853105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12751087</v>
      </c>
      <c r="AX76" s="7"/>
      <c r="AY76" s="39" t="n">
        <f aca="false">(AW76-AW75)/AW75</f>
        <v>-0.001003220647746</v>
      </c>
      <c r="AZ76" s="38" t="n">
        <f aca="false">workers_and_wage_low!B64</f>
        <v>6400.52806285524</v>
      </c>
      <c r="BA76" s="39" t="n">
        <f aca="false">(AZ76-AZ75)/AZ75</f>
        <v>-0.00102952303541602</v>
      </c>
      <c r="BB76" s="39"/>
      <c r="BC76" s="39"/>
      <c r="BD76" s="39"/>
      <c r="BE76" s="39"/>
      <c r="BF76" s="7" t="n">
        <f aca="false">BF75*(1+AY76)*(1+BA76)*(1-BE76)</f>
        <v>114.848087939614</v>
      </c>
      <c r="BG76" s="7"/>
      <c r="BH76" s="7"/>
      <c r="BI76" s="39" t="n">
        <f aca="false">T83/AG83</f>
        <v>0.0146940836213788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132294736.846973</v>
      </c>
      <c r="E77" s="9"/>
      <c r="F77" s="67" t="n">
        <f aca="false">'Low pensions'!I77</f>
        <v>24046134.4245054</v>
      </c>
      <c r="G77" s="81" t="n">
        <f aca="false">'Low pensions'!K77</f>
        <v>2512175.2924258</v>
      </c>
      <c r="H77" s="81" t="n">
        <f aca="false">'Low pensions'!V77</f>
        <v>13821247.2473847</v>
      </c>
      <c r="I77" s="81" t="n">
        <f aca="false">'Low pensions'!M77</f>
        <v>77696.143064715</v>
      </c>
      <c r="J77" s="81" t="n">
        <f aca="false">'Low pensions'!W77</f>
        <v>427461.255073752</v>
      </c>
      <c r="K77" s="9"/>
      <c r="L77" s="81" t="n">
        <f aca="false">'Low pensions'!N77</f>
        <v>3761741.34502278</v>
      </c>
      <c r="M77" s="67"/>
      <c r="N77" s="81" t="n">
        <f aca="false">'Low pensions'!L77</f>
        <v>1077230.35576166</v>
      </c>
      <c r="O77" s="9"/>
      <c r="P77" s="81" t="n">
        <f aca="false">'Low pensions'!X77</f>
        <v>25446297.304951</v>
      </c>
      <c r="Q77" s="67"/>
      <c r="R77" s="81" t="n">
        <f aca="false">'Low SIPA income'!G72</f>
        <v>24411535.5869051</v>
      </c>
      <c r="S77" s="67"/>
      <c r="T77" s="81" t="n">
        <f aca="false">'Low SIPA income'!J72</f>
        <v>93339622.1058205</v>
      </c>
      <c r="U77" s="9"/>
      <c r="V77" s="81" t="n">
        <f aca="false">'Low SIPA income'!F72</f>
        <v>133903.738731606</v>
      </c>
      <c r="W77" s="67"/>
      <c r="X77" s="81" t="n">
        <f aca="false">'Low SIPA income'!M72</f>
        <v>336327.586174688</v>
      </c>
      <c r="Y77" s="9"/>
      <c r="Z77" s="9" t="n">
        <f aca="false">R77+V77-N77-L77-F77</f>
        <v>-4339666.79965313</v>
      </c>
      <c r="AA77" s="9"/>
      <c r="AB77" s="9" t="n">
        <f aca="false">T77-P77-D77</f>
        <v>-64401412.0461033</v>
      </c>
      <c r="AC77" s="50"/>
      <c r="AD77" s="9"/>
      <c r="AE77" s="9"/>
      <c r="AF77" s="9"/>
      <c r="AG77" s="9" t="n">
        <f aca="false">BF77/100*$AG$53</f>
        <v>6374502918.89525</v>
      </c>
      <c r="AH77" s="39" t="n">
        <f aca="false">(AG77-AG76)/AG76</f>
        <v>0.00466468171540312</v>
      </c>
      <c r="AI77" s="39" t="n">
        <f aca="false">(AG77-AG73)/AG73</f>
        <v>0.00292930000782124</v>
      </c>
      <c r="AJ77" s="39" t="n">
        <f aca="false">AB77/AG77</f>
        <v>-0.0101029700457435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12761393</v>
      </c>
      <c r="AX77" s="7"/>
      <c r="AY77" s="39" t="n">
        <f aca="false">(AW77-AW76)/AW76</f>
        <v>0.000808244818657421</v>
      </c>
      <c r="AZ77" s="38" t="n">
        <f aca="false">workers_and_wage_low!B65</f>
        <v>6425.19136145219</v>
      </c>
      <c r="BA77" s="39" t="n">
        <f aca="false">(AZ77-AZ76)/AZ76</f>
        <v>0.00385332246882577</v>
      </c>
      <c r="BB77" s="39"/>
      <c r="BC77" s="39"/>
      <c r="BD77" s="39"/>
      <c r="BE77" s="39"/>
      <c r="BF77" s="7" t="n">
        <f aca="false">BF76*(1+AY77)*(1+BA77)*(1-BE77)</f>
        <v>115.383817715475</v>
      </c>
      <c r="BG77" s="7"/>
      <c r="BH77" s="7"/>
      <c r="BI77" s="39" t="n">
        <f aca="false">T84/AG84</f>
        <v>0.0127798564819518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132147145.807073</v>
      </c>
      <c r="E78" s="6"/>
      <c r="F78" s="8" t="n">
        <f aca="false">'Low pensions'!I78</f>
        <v>24019308.0059352</v>
      </c>
      <c r="G78" s="80" t="n">
        <f aca="false">'Low pensions'!K78</f>
        <v>2626461.08438907</v>
      </c>
      <c r="H78" s="80" t="n">
        <f aca="false">'Low pensions'!V78</f>
        <v>14450013.9550066</v>
      </c>
      <c r="I78" s="80" t="n">
        <f aca="false">'Low pensions'!M78</f>
        <v>81230.7551872912</v>
      </c>
      <c r="J78" s="80" t="n">
        <f aca="false">'Low pensions'!W78</f>
        <v>446907.648092989</v>
      </c>
      <c r="K78" s="6"/>
      <c r="L78" s="80" t="n">
        <f aca="false">'Low pensions'!N78</f>
        <v>4530964.39696402</v>
      </c>
      <c r="M78" s="8"/>
      <c r="N78" s="80" t="n">
        <f aca="false">'Low pensions'!L78</f>
        <v>1077490.40824838</v>
      </c>
      <c r="O78" s="6"/>
      <c r="P78" s="80" t="n">
        <f aca="false">'Low pensions'!X78</f>
        <v>29439230.1102607</v>
      </c>
      <c r="Q78" s="8"/>
      <c r="R78" s="80" t="n">
        <f aca="false">'Low SIPA income'!G73</f>
        <v>21493353.992758</v>
      </c>
      <c r="S78" s="8"/>
      <c r="T78" s="80" t="n">
        <f aca="false">'Low SIPA income'!J73</f>
        <v>82181701.8568394</v>
      </c>
      <c r="U78" s="6"/>
      <c r="V78" s="80" t="n">
        <f aca="false">'Low SIPA income'!F73</f>
        <v>128313.209176679</v>
      </c>
      <c r="W78" s="8"/>
      <c r="X78" s="80" t="n">
        <f aca="false">'Low SIPA income'!M73</f>
        <v>322285.787727107</v>
      </c>
      <c r="Y78" s="6"/>
      <c r="Z78" s="6" t="n">
        <f aca="false">R78+V78-N78-L78-F78</f>
        <v>-8006095.60921294</v>
      </c>
      <c r="AA78" s="6"/>
      <c r="AB78" s="6" t="n">
        <f aca="false">T78-P78-D78</f>
        <v>-79404674.060494</v>
      </c>
      <c r="AC78" s="50"/>
      <c r="AD78" s="6"/>
      <c r="AE78" s="6"/>
      <c r="AF78" s="6"/>
      <c r="AG78" s="6" t="n">
        <f aca="false">BF78/100*$AG$53</f>
        <v>6388250230.13991</v>
      </c>
      <c r="AH78" s="61" t="n">
        <f aca="false">(AG78-AG77)/AG77</f>
        <v>0.00215660913793193</v>
      </c>
      <c r="AI78" s="61"/>
      <c r="AJ78" s="61" t="n">
        <f aca="false">AB78/AG78</f>
        <v>-0.01242980021131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0.00279245654795827</v>
      </c>
      <c r="AV78" s="5"/>
      <c r="AW78" s="65" t="n">
        <f aca="false">workers_and_wage_low!C66</f>
        <v>12751497</v>
      </c>
      <c r="AX78" s="5"/>
      <c r="AY78" s="61" t="n">
        <f aca="false">(AW78-AW77)/AW77</f>
        <v>-0.000775463932503293</v>
      </c>
      <c r="AZ78" s="66" t="n">
        <f aca="false">workers_and_wage_low!B66</f>
        <v>6444.04511241936</v>
      </c>
      <c r="BA78" s="61" t="n">
        <f aca="false">(AZ78-AZ77)/AZ77</f>
        <v>0.00293434855190243</v>
      </c>
      <c r="BB78" s="61"/>
      <c r="BC78" s="61"/>
      <c r="BD78" s="61"/>
      <c r="BE78" s="61"/>
      <c r="BF78" s="5" t="n">
        <f aca="false">BF77*(1+AY78)*(1+BA78)*(1-BE78)</f>
        <v>115.63265551113</v>
      </c>
      <c r="BG78" s="5"/>
      <c r="BH78" s="5"/>
      <c r="BI78" s="61" t="n">
        <f aca="false">T85/AG85</f>
        <v>0.0146586035231759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132105232.080177</v>
      </c>
      <c r="E79" s="9"/>
      <c r="F79" s="67" t="n">
        <f aca="false">'Low pensions'!I79</f>
        <v>24011689.6899297</v>
      </c>
      <c r="G79" s="81" t="n">
        <f aca="false">'Low pensions'!K79</f>
        <v>2693031.54272834</v>
      </c>
      <c r="H79" s="81" t="n">
        <f aca="false">'Low pensions'!V79</f>
        <v>14816264.9753286</v>
      </c>
      <c r="I79" s="81" t="n">
        <f aca="false">'Low pensions'!M79</f>
        <v>83289.6353421137</v>
      </c>
      <c r="J79" s="81" t="n">
        <f aca="false">'Low pensions'!W79</f>
        <v>458234.999236968</v>
      </c>
      <c r="K79" s="9"/>
      <c r="L79" s="81" t="n">
        <f aca="false">'Low pensions'!N79</f>
        <v>3781494.71078515</v>
      </c>
      <c r="M79" s="67"/>
      <c r="N79" s="81" t="n">
        <f aca="false">'Low pensions'!L79</f>
        <v>1077444.67643216</v>
      </c>
      <c r="O79" s="9"/>
      <c r="P79" s="81" t="n">
        <f aca="false">'Low pensions'!X79</f>
        <v>25549976.7428897</v>
      </c>
      <c r="Q79" s="67"/>
      <c r="R79" s="81" t="n">
        <f aca="false">'Low SIPA income'!G74</f>
        <v>24579474.8238398</v>
      </c>
      <c r="S79" s="67"/>
      <c r="T79" s="81" t="n">
        <f aca="false">'Low SIPA income'!J74</f>
        <v>93981752.3338196</v>
      </c>
      <c r="U79" s="9"/>
      <c r="V79" s="81" t="n">
        <f aca="false">'Low SIPA income'!F74</f>
        <v>130306.567245312</v>
      </c>
      <c r="W79" s="67"/>
      <c r="X79" s="81" t="n">
        <f aca="false">'Low SIPA income'!M74</f>
        <v>327292.528494435</v>
      </c>
      <c r="Y79" s="9"/>
      <c r="Z79" s="9" t="n">
        <f aca="false">R79+V79-N79-L79-F79</f>
        <v>-4160847.68606186</v>
      </c>
      <c r="AA79" s="9"/>
      <c r="AB79" s="9" t="n">
        <f aca="false">T79-P79-D79</f>
        <v>-63673456.4892471</v>
      </c>
      <c r="AC79" s="50"/>
      <c r="AD79" s="9"/>
      <c r="AE79" s="9"/>
      <c r="AF79" s="9"/>
      <c r="AG79" s="9" t="n">
        <f aca="false">BF79/100*$AG$53</f>
        <v>6403855288.99294</v>
      </c>
      <c r="AH79" s="39" t="n">
        <f aca="false">(AG79-AG78)/AG78</f>
        <v>0.00244277514042942</v>
      </c>
      <c r="AI79" s="39"/>
      <c r="AJ79" s="39" t="n">
        <f aca="false">AB79/AG79</f>
        <v>-0.00994298803077111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12804049</v>
      </c>
      <c r="AX79" s="7"/>
      <c r="AY79" s="39" t="n">
        <f aca="false">(AW79-AW78)/AW78</f>
        <v>0.00412124160794611</v>
      </c>
      <c r="AZ79" s="38" t="n">
        <f aca="false">workers_and_wage_low!B67</f>
        <v>6433.27339164684</v>
      </c>
      <c r="BA79" s="39" t="n">
        <f aca="false">(AZ79-AZ78)/AZ78</f>
        <v>-0.00167157749280242</v>
      </c>
      <c r="BB79" s="39"/>
      <c r="BC79" s="39"/>
      <c r="BD79" s="39"/>
      <c r="BE79" s="39"/>
      <c r="BF79" s="7" t="n">
        <f aca="false">BF78*(1+AY79)*(1+BA79)*(1-BE79)</f>
        <v>115.915120087434</v>
      </c>
      <c r="BG79" s="7"/>
      <c r="BH79" s="7"/>
      <c r="BI79" s="39" t="n">
        <f aca="false">T86/AG86</f>
        <v>0.0128435970216574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132558390.952542</v>
      </c>
      <c r="E80" s="9"/>
      <c r="F80" s="67" t="n">
        <f aca="false">'Low pensions'!I80</f>
        <v>24094056.6791255</v>
      </c>
      <c r="G80" s="81" t="n">
        <f aca="false">'Low pensions'!K80</f>
        <v>2726786.45319447</v>
      </c>
      <c r="H80" s="81" t="n">
        <f aca="false">'Low pensions'!V80</f>
        <v>15001974.5334046</v>
      </c>
      <c r="I80" s="81" t="n">
        <f aca="false">'Low pensions'!M80</f>
        <v>84333.6016451898</v>
      </c>
      <c r="J80" s="81" t="n">
        <f aca="false">'Low pensions'!W80</f>
        <v>463978.593816636</v>
      </c>
      <c r="K80" s="9"/>
      <c r="L80" s="81" t="n">
        <f aca="false">'Low pensions'!N80</f>
        <v>3778243.94281782</v>
      </c>
      <c r="M80" s="67"/>
      <c r="N80" s="81" t="n">
        <f aca="false">'Low pensions'!L80</f>
        <v>1081325.00280237</v>
      </c>
      <c r="O80" s="9"/>
      <c r="P80" s="81" t="n">
        <f aca="false">'Low pensions'!X80</f>
        <v>25554456.9032613</v>
      </c>
      <c r="Q80" s="67"/>
      <c r="R80" s="81" t="n">
        <f aca="false">'Low SIPA income'!G75</f>
        <v>21731024.4645933</v>
      </c>
      <c r="S80" s="67"/>
      <c r="T80" s="81" t="n">
        <f aca="false">'Low SIPA income'!J75</f>
        <v>83090455.5052056</v>
      </c>
      <c r="U80" s="9"/>
      <c r="V80" s="81" t="n">
        <f aca="false">'Low SIPA income'!F75</f>
        <v>130197.765605639</v>
      </c>
      <c r="W80" s="67"/>
      <c r="X80" s="81" t="n">
        <f aca="false">'Low SIPA income'!M75</f>
        <v>327019.250143959</v>
      </c>
      <c r="Y80" s="9"/>
      <c r="Z80" s="9" t="n">
        <f aca="false">R80+V80-N80-L80-F80</f>
        <v>-7092403.39454679</v>
      </c>
      <c r="AA80" s="9"/>
      <c r="AB80" s="9" t="n">
        <f aca="false">T80-P80-D80</f>
        <v>-75022392.3505976</v>
      </c>
      <c r="AC80" s="50"/>
      <c r="AD80" s="9"/>
      <c r="AE80" s="9"/>
      <c r="AF80" s="9"/>
      <c r="AG80" s="9" t="n">
        <f aca="false">BF80/100*$AG$53</f>
        <v>6456024063.73471</v>
      </c>
      <c r="AH80" s="39" t="n">
        <f aca="false">(AG80-AG79)/AG79</f>
        <v>0.00814646371404371</v>
      </c>
      <c r="AI80" s="39"/>
      <c r="AJ80" s="39" t="n">
        <f aca="false">AB80/AG80</f>
        <v>-0.0116205255138405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12901126</v>
      </c>
      <c r="AX80" s="7"/>
      <c r="AY80" s="39" t="n">
        <f aca="false">(AW80-AW79)/AW79</f>
        <v>0.0075817423066719</v>
      </c>
      <c r="AZ80" s="38" t="n">
        <f aca="false">workers_and_wage_low!B68</f>
        <v>6436.87906159022</v>
      </c>
      <c r="BA80" s="39" t="n">
        <f aca="false">(AZ80-AZ79)/AZ79</f>
        <v>0.000560472052697881</v>
      </c>
      <c r="BB80" s="39"/>
      <c r="BC80" s="39"/>
      <c r="BD80" s="39"/>
      <c r="BE80" s="39"/>
      <c r="BF80" s="7" t="n">
        <f aca="false">BF79*(1+AY80)*(1+BA80)*(1-BE80)</f>
        <v>116.859418407136</v>
      </c>
      <c r="BG80" s="7"/>
      <c r="BH80" s="7"/>
      <c r="BI80" s="39" t="n">
        <f aca="false">T87/AG87</f>
        <v>0.014703895345271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132854992.463004</v>
      </c>
      <c r="E81" s="9"/>
      <c r="F81" s="67" t="n">
        <f aca="false">'Low pensions'!I81</f>
        <v>24147967.5145908</v>
      </c>
      <c r="G81" s="81" t="n">
        <f aca="false">'Low pensions'!K81</f>
        <v>2814472.23286193</v>
      </c>
      <c r="H81" s="81" t="n">
        <f aca="false">'Low pensions'!V81</f>
        <v>15484395.8216473</v>
      </c>
      <c r="I81" s="81" t="n">
        <f aca="false">'Low pensions'!M81</f>
        <v>87045.5329751102</v>
      </c>
      <c r="J81" s="81" t="n">
        <f aca="false">'Low pensions'!W81</f>
        <v>478898.839844757</v>
      </c>
      <c r="K81" s="9"/>
      <c r="L81" s="81" t="n">
        <f aca="false">'Low pensions'!N81</f>
        <v>3741669.02409994</v>
      </c>
      <c r="M81" s="67"/>
      <c r="N81" s="81" t="n">
        <f aca="false">'Low pensions'!L81</f>
        <v>1085267.63748559</v>
      </c>
      <c r="O81" s="9"/>
      <c r="P81" s="81" t="n">
        <f aca="false">'Low pensions'!X81</f>
        <v>25386360.6889262</v>
      </c>
      <c r="Q81" s="67"/>
      <c r="R81" s="81" t="n">
        <f aca="false">'Low SIPA income'!G76</f>
        <v>24750411.1387518</v>
      </c>
      <c r="S81" s="67"/>
      <c r="T81" s="81" t="n">
        <f aca="false">'Low SIPA income'!J76</f>
        <v>94635342.1492266</v>
      </c>
      <c r="U81" s="9"/>
      <c r="V81" s="81" t="n">
        <f aca="false">'Low SIPA income'!F76</f>
        <v>127748.683886273</v>
      </c>
      <c r="W81" s="67"/>
      <c r="X81" s="81" t="n">
        <f aca="false">'Low SIPA income'!M76</f>
        <v>320867.862954765</v>
      </c>
      <c r="Y81" s="9"/>
      <c r="Z81" s="9" t="n">
        <f aca="false">R81+V81-N81-L81-F81</f>
        <v>-4096744.35353822</v>
      </c>
      <c r="AA81" s="9"/>
      <c r="AB81" s="9" t="n">
        <f aca="false">T81-P81-D81</f>
        <v>-63606011.0027031</v>
      </c>
      <c r="AC81" s="50"/>
      <c r="AD81" s="9"/>
      <c r="AE81" s="9"/>
      <c r="AF81" s="9"/>
      <c r="AG81" s="9" t="n">
        <f aca="false">BF81/100*$AG$53</f>
        <v>6445849229.06524</v>
      </c>
      <c r="AH81" s="39" t="n">
        <f aca="false">(AG81-AG80)/AG80</f>
        <v>-0.00157602180057197</v>
      </c>
      <c r="AI81" s="39" t="n">
        <f aca="false">(AG81-AG77)/AG77</f>
        <v>0.0111924507805169</v>
      </c>
      <c r="AJ81" s="39" t="n">
        <f aca="false">AB81/AG81</f>
        <v>-0.00986774724979521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12867163</v>
      </c>
      <c r="AX81" s="7"/>
      <c r="AY81" s="39" t="n">
        <f aca="false">(AW81-AW80)/AW80</f>
        <v>-0.00263256090979966</v>
      </c>
      <c r="AZ81" s="38" t="n">
        <f aca="false">workers_and_wage_low!B69</f>
        <v>6443.6978268751</v>
      </c>
      <c r="BA81" s="39" t="n">
        <f aca="false">(AZ81-AZ80)/AZ80</f>
        <v>0.0010593278543278</v>
      </c>
      <c r="BB81" s="39"/>
      <c r="BC81" s="39"/>
      <c r="BD81" s="39"/>
      <c r="BE81" s="39"/>
      <c r="BF81" s="7" t="n">
        <f aca="false">BF80*(1+AY81)*(1+BA81)*(1-BE81)</f>
        <v>116.675245416124</v>
      </c>
      <c r="BG81" s="7"/>
      <c r="BH81" s="7"/>
      <c r="BI81" s="39" t="n">
        <f aca="false">T88/AG88</f>
        <v>0.0128770607141977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132634583.294545</v>
      </c>
      <c r="E82" s="6"/>
      <c r="F82" s="8" t="n">
        <f aca="false">'Low pensions'!I82</f>
        <v>24107905.5391904</v>
      </c>
      <c r="G82" s="80" t="n">
        <f aca="false">'Low pensions'!K82</f>
        <v>2879618.71567664</v>
      </c>
      <c r="H82" s="80" t="n">
        <f aca="false">'Low pensions'!V82</f>
        <v>15842812.5487739</v>
      </c>
      <c r="I82" s="80" t="n">
        <f aca="false">'Low pensions'!M82</f>
        <v>89060.3726497931</v>
      </c>
      <c r="J82" s="80" t="n">
        <f aca="false">'Low pensions'!W82</f>
        <v>489983.89326105</v>
      </c>
      <c r="K82" s="6"/>
      <c r="L82" s="80" t="n">
        <f aca="false">'Low pensions'!N82</f>
        <v>4388683.75695771</v>
      </c>
      <c r="M82" s="8"/>
      <c r="N82" s="80" t="n">
        <f aca="false">'Low pensions'!L82</f>
        <v>1084327.25603445</v>
      </c>
      <c r="O82" s="6"/>
      <c r="P82" s="80" t="n">
        <f aca="false">'Low pensions'!X82</f>
        <v>28738549.512217</v>
      </c>
      <c r="Q82" s="8"/>
      <c r="R82" s="80" t="n">
        <f aca="false">'Low SIPA income'!G77</f>
        <v>21802391.7838926</v>
      </c>
      <c r="S82" s="8"/>
      <c r="T82" s="80" t="n">
        <f aca="false">'Low SIPA income'!J77</f>
        <v>83363334.6360734</v>
      </c>
      <c r="U82" s="6"/>
      <c r="V82" s="80" t="n">
        <f aca="false">'Low SIPA income'!F77</f>
        <v>127855.851547806</v>
      </c>
      <c r="W82" s="8"/>
      <c r="X82" s="80" t="n">
        <f aca="false">'Low SIPA income'!M77</f>
        <v>321137.037223242</v>
      </c>
      <c r="Y82" s="6"/>
      <c r="Z82" s="6" t="n">
        <f aca="false">R82+V82-N82-L82-F82</f>
        <v>-7650668.91674219</v>
      </c>
      <c r="AA82" s="6"/>
      <c r="AB82" s="6" t="n">
        <f aca="false">T82-P82-D82</f>
        <v>-78009798.1706883</v>
      </c>
      <c r="AC82" s="50"/>
      <c r="AD82" s="6"/>
      <c r="AE82" s="6"/>
      <c r="AF82" s="6"/>
      <c r="AG82" s="6" t="n">
        <f aca="false">BF82/100*$AG$53</f>
        <v>6460766955.2581</v>
      </c>
      <c r="AH82" s="61" t="n">
        <f aca="false">(AG82-AG81)/AG81</f>
        <v>0.00231431509840283</v>
      </c>
      <c r="AI82" s="61"/>
      <c r="AJ82" s="61" t="n">
        <f aca="false">AB82/AG82</f>
        <v>-0.0120743866341132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0.000259085592257628</v>
      </c>
      <c r="AV82" s="5"/>
      <c r="AW82" s="65" t="n">
        <f aca="false">workers_and_wage_low!C70</f>
        <v>12842971</v>
      </c>
      <c r="AX82" s="5"/>
      <c r="AY82" s="61" t="n">
        <f aca="false">(AW82-AW81)/AW81</f>
        <v>-0.00188013472744536</v>
      </c>
      <c r="AZ82" s="66" t="n">
        <f aca="false">workers_and_wage_low!B70</f>
        <v>6470.77650566723</v>
      </c>
      <c r="BA82" s="61" t="n">
        <f aca="false">(AZ82-AZ81)/AZ81</f>
        <v>0.0042023508115459</v>
      </c>
      <c r="BB82" s="61"/>
      <c r="BC82" s="61"/>
      <c r="BD82" s="61"/>
      <c r="BE82" s="61"/>
      <c r="BF82" s="5" t="n">
        <f aca="false">BF81*(1+AY82)*(1+BA82)*(1-BE82)</f>
        <v>116.9452686982</v>
      </c>
      <c r="BG82" s="5"/>
      <c r="BH82" s="5"/>
      <c r="BI82" s="61" t="n">
        <f aca="false">T89/AG89</f>
        <v>0.0146856038885664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132356064.154924</v>
      </c>
      <c r="E83" s="9"/>
      <c r="F83" s="67" t="n">
        <f aca="false">'Low pensions'!I83</f>
        <v>24057281.3886706</v>
      </c>
      <c r="G83" s="81" t="n">
        <f aca="false">'Low pensions'!K83</f>
        <v>2987853.12934167</v>
      </c>
      <c r="H83" s="81" t="n">
        <f aca="false">'Low pensions'!V83</f>
        <v>16438286.3584441</v>
      </c>
      <c r="I83" s="81" t="n">
        <f aca="false">'Low pensions'!M83</f>
        <v>92407.828742526</v>
      </c>
      <c r="J83" s="81" t="n">
        <f aca="false">'Low pensions'!W83</f>
        <v>508400.609024046</v>
      </c>
      <c r="K83" s="9"/>
      <c r="L83" s="81" t="n">
        <f aca="false">'Low pensions'!N83</f>
        <v>3711602.72056074</v>
      </c>
      <c r="M83" s="67"/>
      <c r="N83" s="81" t="n">
        <f aca="false">'Low pensions'!L83</f>
        <v>1083390.5267489</v>
      </c>
      <c r="O83" s="9"/>
      <c r="P83" s="81" t="n">
        <f aca="false">'Low pensions'!X83</f>
        <v>25220019.187496</v>
      </c>
      <c r="Q83" s="67"/>
      <c r="R83" s="81" t="n">
        <f aca="false">'Low SIPA income'!G78</f>
        <v>24765087.3389728</v>
      </c>
      <c r="S83" s="67"/>
      <c r="T83" s="81" t="n">
        <f aca="false">'Low SIPA income'!J78</f>
        <v>94691457.8727828</v>
      </c>
      <c r="U83" s="9"/>
      <c r="V83" s="81" t="n">
        <f aca="false">'Low SIPA income'!F78</f>
        <v>132420.828540702</v>
      </c>
      <c r="W83" s="67"/>
      <c r="X83" s="81" t="n">
        <f aca="false">'Low SIPA income'!M78</f>
        <v>332602.943310008</v>
      </c>
      <c r="Y83" s="9"/>
      <c r="Z83" s="9" t="n">
        <f aca="false">R83+V83-N83-L83-F83</f>
        <v>-3954766.4684668</v>
      </c>
      <c r="AA83" s="9"/>
      <c r="AB83" s="9" t="n">
        <f aca="false">T83-P83-D83</f>
        <v>-62884625.4696372</v>
      </c>
      <c r="AC83" s="50"/>
      <c r="AD83" s="9"/>
      <c r="AE83" s="9"/>
      <c r="AF83" s="9"/>
      <c r="AG83" s="9" t="n">
        <f aca="false">BF83/100*$AG$53</f>
        <v>6444189397.08589</v>
      </c>
      <c r="AH83" s="39" t="n">
        <f aca="false">(AG83-AG82)/AG82</f>
        <v>-0.00256588084464477</v>
      </c>
      <c r="AI83" s="39"/>
      <c r="AJ83" s="39" t="n">
        <f aca="false">AB83/AG83</f>
        <v>-0.00975834532394006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12843009</v>
      </c>
      <c r="AX83" s="7"/>
      <c r="AY83" s="39" t="n">
        <f aca="false">(AW83-AW82)/AW82</f>
        <v>2.95881692795226E-006</v>
      </c>
      <c r="AZ83" s="38" t="n">
        <f aca="false">workers_and_wage_low!B71</f>
        <v>6454.15416752075</v>
      </c>
      <c r="BA83" s="39" t="n">
        <f aca="false">(AZ83-AZ82)/AZ82</f>
        <v>-0.00256883206086903</v>
      </c>
      <c r="BB83" s="39"/>
      <c r="BC83" s="39"/>
      <c r="BD83" s="39"/>
      <c r="BE83" s="39"/>
      <c r="BF83" s="7" t="n">
        <f aca="false">BF82*(1+AY83)*(1+BA83)*(1-BE83)</f>
        <v>116.645201073376</v>
      </c>
      <c r="BG83" s="7"/>
      <c r="BH83" s="7"/>
      <c r="BI83" s="39" t="n">
        <f aca="false">T90/AG90</f>
        <v>0.0128804010238874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132539010.142813</v>
      </c>
      <c r="E84" s="9"/>
      <c r="F84" s="67" t="n">
        <f aca="false">'Low pensions'!I84</f>
        <v>24090533.9875423</v>
      </c>
      <c r="G84" s="81" t="n">
        <f aca="false">'Low pensions'!K84</f>
        <v>3112866.64882171</v>
      </c>
      <c r="H84" s="81" t="n">
        <f aca="false">'Low pensions'!V84</f>
        <v>17126073.8576719</v>
      </c>
      <c r="I84" s="81" t="n">
        <f aca="false">'Low pensions'!M84</f>
        <v>96274.2262522173</v>
      </c>
      <c r="J84" s="81" t="n">
        <f aca="false">'Low pensions'!W84</f>
        <v>529672.387350675</v>
      </c>
      <c r="K84" s="9"/>
      <c r="L84" s="81" t="n">
        <f aca="false">'Low pensions'!N84</f>
        <v>3638049.12780289</v>
      </c>
      <c r="M84" s="67"/>
      <c r="N84" s="81" t="n">
        <f aca="false">'Low pensions'!L84</f>
        <v>1086671.62390177</v>
      </c>
      <c r="O84" s="9"/>
      <c r="P84" s="81" t="n">
        <f aca="false">'Low pensions'!X84</f>
        <v>24856400.8734714</v>
      </c>
      <c r="Q84" s="67"/>
      <c r="R84" s="81" t="n">
        <f aca="false">'Low SIPA income'!G79</f>
        <v>21594183.5063267</v>
      </c>
      <c r="S84" s="67"/>
      <c r="T84" s="81" t="n">
        <f aca="false">'Low SIPA income'!J79</f>
        <v>82567232.2410349</v>
      </c>
      <c r="U84" s="9"/>
      <c r="V84" s="81" t="n">
        <f aca="false">'Low SIPA income'!F79</f>
        <v>132580.756970745</v>
      </c>
      <c r="W84" s="67"/>
      <c r="X84" s="81" t="n">
        <f aca="false">'Low SIPA income'!M79</f>
        <v>333004.637417631</v>
      </c>
      <c r="Y84" s="9"/>
      <c r="Z84" s="9" t="n">
        <f aca="false">R84+V84-N84-L84-F84</f>
        <v>-7088490.47594953</v>
      </c>
      <c r="AA84" s="9"/>
      <c r="AB84" s="9" t="n">
        <f aca="false">T84-P84-D84</f>
        <v>-74828178.7752497</v>
      </c>
      <c r="AC84" s="50"/>
      <c r="AD84" s="9"/>
      <c r="AE84" s="9"/>
      <c r="AF84" s="9"/>
      <c r="AG84" s="9" t="n">
        <f aca="false">BF84/100*$AG$53</f>
        <v>6460732353.10891</v>
      </c>
      <c r="AH84" s="39" t="n">
        <f aca="false">(AG84-AG83)/AG83</f>
        <v>0.00256711201419769</v>
      </c>
      <c r="AI84" s="39"/>
      <c r="AJ84" s="39" t="n">
        <f aca="false">AB84/AG84</f>
        <v>-0.0115819963876452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12891188</v>
      </c>
      <c r="AX84" s="7"/>
      <c r="AY84" s="39" t="n">
        <f aca="false">(AW84-AW83)/AW83</f>
        <v>0.00375137944698162</v>
      </c>
      <c r="AZ84" s="38" t="n">
        <f aca="false">workers_and_wage_low!B72</f>
        <v>6446.5392892319</v>
      </c>
      <c r="BA84" s="39" t="n">
        <f aca="false">(AZ84-AZ83)/AZ83</f>
        <v>-0.00117984140000515</v>
      </c>
      <c r="BB84" s="39"/>
      <c r="BC84" s="39"/>
      <c r="BD84" s="39"/>
      <c r="BE84" s="39"/>
      <c r="BF84" s="7" t="n">
        <f aca="false">BF83*(1+AY84)*(1+BA84)*(1-BE84)</f>
        <v>116.94464237045</v>
      </c>
      <c r="BG84" s="7"/>
      <c r="BH84" s="7"/>
      <c r="BI84" s="39" t="n">
        <f aca="false">T91/AG91</f>
        <v>0.0147099707590092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133128962.256086</v>
      </c>
      <c r="E85" s="9"/>
      <c r="F85" s="67" t="n">
        <f aca="false">'Low pensions'!I85</f>
        <v>24197764.7675255</v>
      </c>
      <c r="G85" s="81" t="n">
        <f aca="false">'Low pensions'!K85</f>
        <v>3184654.05186252</v>
      </c>
      <c r="H85" s="81" t="n">
        <f aca="false">'Low pensions'!V85</f>
        <v>17521026.9684943</v>
      </c>
      <c r="I85" s="81" t="n">
        <f aca="false">'Low pensions'!M85</f>
        <v>98494.4552122429</v>
      </c>
      <c r="J85" s="81" t="n">
        <f aca="false">'Low pensions'!W85</f>
        <v>541887.432015287</v>
      </c>
      <c r="K85" s="9"/>
      <c r="L85" s="81" t="n">
        <f aca="false">'Low pensions'!N85</f>
        <v>3734172.71362124</v>
      </c>
      <c r="M85" s="67"/>
      <c r="N85" s="81" t="n">
        <f aca="false">'Low pensions'!L85</f>
        <v>1092641.41970198</v>
      </c>
      <c r="O85" s="9"/>
      <c r="P85" s="81" t="n">
        <f aca="false">'Low pensions'!X85</f>
        <v>25388030.6723533</v>
      </c>
      <c r="Q85" s="67"/>
      <c r="R85" s="81" t="n">
        <f aca="false">'Low SIPA income'!G80</f>
        <v>24737026.9717372</v>
      </c>
      <c r="S85" s="67"/>
      <c r="T85" s="81" t="n">
        <f aca="false">'Low SIPA income'!J80</f>
        <v>94584166.6266179</v>
      </c>
      <c r="U85" s="9"/>
      <c r="V85" s="81" t="n">
        <f aca="false">'Low SIPA income'!F80</f>
        <v>131036.967233907</v>
      </c>
      <c r="W85" s="67"/>
      <c r="X85" s="81" t="n">
        <f aca="false">'Low SIPA income'!M80</f>
        <v>329127.082685624</v>
      </c>
      <c r="Y85" s="9"/>
      <c r="Z85" s="9" t="n">
        <f aca="false">R85+V85-N85-L85-F85</f>
        <v>-4156514.96187763</v>
      </c>
      <c r="AA85" s="9"/>
      <c r="AB85" s="9" t="n">
        <f aca="false">T85-P85-D85</f>
        <v>-63932826.3018212</v>
      </c>
      <c r="AC85" s="50"/>
      <c r="AD85" s="9"/>
      <c r="AE85" s="9"/>
      <c r="AF85" s="9"/>
      <c r="AG85" s="9" t="n">
        <f aca="false">BF85/100*$AG$53</f>
        <v>6452467759.0929</v>
      </c>
      <c r="AH85" s="39" t="n">
        <f aca="false">(AG85-AG84)/AG84</f>
        <v>-0.00127920389892524</v>
      </c>
      <c r="AI85" s="39" t="n">
        <f aca="false">(AG85-AG81)/AG81</f>
        <v>0.00102678945666532</v>
      </c>
      <c r="AJ85" s="39" t="n">
        <f aca="false">AB85/AG85</f>
        <v>-0.0099082752039677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12848306</v>
      </c>
      <c r="AX85" s="7"/>
      <c r="AY85" s="39" t="n">
        <f aca="false">(AW85-AW84)/AW84</f>
        <v>-0.00332645835279107</v>
      </c>
      <c r="AZ85" s="38" t="n">
        <f aca="false">workers_and_wage_low!B73</f>
        <v>6459.78104364838</v>
      </c>
      <c r="BA85" s="39" t="n">
        <f aca="false">(AZ85-AZ84)/AZ84</f>
        <v>0.00205408728968799</v>
      </c>
      <c r="BB85" s="39"/>
      <c r="BC85" s="39"/>
      <c r="BD85" s="39"/>
      <c r="BE85" s="39"/>
      <c r="BF85" s="7" t="n">
        <f aca="false">BF84*(1+AY85)*(1+BA85)*(1-BE85)</f>
        <v>116.795046327971</v>
      </c>
      <c r="BG85" s="7"/>
      <c r="BH85" s="7"/>
      <c r="BI85" s="39" t="n">
        <f aca="false">T92/AG92</f>
        <v>0.012912476010935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133179852.495617</v>
      </c>
      <c r="E86" s="6"/>
      <c r="F86" s="8" t="n">
        <f aca="false">'Low pensions'!I86</f>
        <v>24207014.6709596</v>
      </c>
      <c r="G86" s="80" t="n">
        <f aca="false">'Low pensions'!K86</f>
        <v>3276596.10743817</v>
      </c>
      <c r="H86" s="80" t="n">
        <f aca="false">'Low pensions'!V86</f>
        <v>18026865.0309795</v>
      </c>
      <c r="I86" s="80" t="n">
        <f aca="false">'Low pensions'!M86</f>
        <v>101338.023941387</v>
      </c>
      <c r="J86" s="80" t="n">
        <f aca="false">'Low pensions'!W86</f>
        <v>557531.908174625</v>
      </c>
      <c r="K86" s="6"/>
      <c r="L86" s="80" t="n">
        <f aca="false">'Low pensions'!N86</f>
        <v>4439000.43728304</v>
      </c>
      <c r="M86" s="8"/>
      <c r="N86" s="80" t="n">
        <f aca="false">'Low pensions'!L86</f>
        <v>1094500.03409095</v>
      </c>
      <c r="O86" s="6"/>
      <c r="P86" s="80" t="n">
        <f aca="false">'Low pensions'!X86</f>
        <v>29055610.6290327</v>
      </c>
      <c r="Q86" s="8"/>
      <c r="R86" s="80" t="n">
        <f aca="false">'Low SIPA income'!G81</f>
        <v>21724329.2659148</v>
      </c>
      <c r="S86" s="8"/>
      <c r="T86" s="80" t="n">
        <f aca="false">'Low SIPA income'!J81</f>
        <v>83064855.832774</v>
      </c>
      <c r="U86" s="6"/>
      <c r="V86" s="80" t="n">
        <f aca="false">'Low SIPA income'!F81</f>
        <v>130478.147023307</v>
      </c>
      <c r="W86" s="8"/>
      <c r="X86" s="80" t="n">
        <f aca="false">'Low SIPA income'!M81</f>
        <v>327723.487428936</v>
      </c>
      <c r="Y86" s="6"/>
      <c r="Z86" s="6" t="n">
        <f aca="false">R86+V86-N86-L86-F86</f>
        <v>-7885707.72939549</v>
      </c>
      <c r="AA86" s="6"/>
      <c r="AB86" s="6" t="n">
        <f aca="false">T86-P86-D86</f>
        <v>-79170607.2918758</v>
      </c>
      <c r="AC86" s="50"/>
      <c r="AD86" s="6"/>
      <c r="AE86" s="6"/>
      <c r="AF86" s="6"/>
      <c r="AG86" s="6" t="n">
        <f aca="false">BF86/100*$AG$53</f>
        <v>6467413738.74522</v>
      </c>
      <c r="AH86" s="61" t="n">
        <f aca="false">(AG86-AG85)/AG85</f>
        <v>0.00231631992755872</v>
      </c>
      <c r="AI86" s="61"/>
      <c r="AJ86" s="61" t="n">
        <f aca="false">AB86/AG86</f>
        <v>-0.0122414632015233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0.00414671750961136</v>
      </c>
      <c r="AV86" s="5"/>
      <c r="AW86" s="65" t="n">
        <f aca="false">workers_and_wage_low!C74</f>
        <v>12874723</v>
      </c>
      <c r="AX86" s="5"/>
      <c r="AY86" s="61" t="n">
        <f aca="false">(AW86-AW85)/AW85</f>
        <v>0.00205606871442819</v>
      </c>
      <c r="AZ86" s="66" t="n">
        <f aca="false">workers_and_wage_low!B74</f>
        <v>6461.45876000144</v>
      </c>
      <c r="BA86" s="61" t="n">
        <f aca="false">(AZ86-AZ85)/AZ85</f>
        <v>0.000259717216686775</v>
      </c>
      <c r="BB86" s="61"/>
      <c r="BC86" s="61"/>
      <c r="BD86" s="61"/>
      <c r="BE86" s="61"/>
      <c r="BF86" s="5" t="n">
        <f aca="false">BF85*(1+AY86)*(1+BA86)*(1-BE86)</f>
        <v>117.065581021221</v>
      </c>
      <c r="BG86" s="5"/>
      <c r="BH86" s="5"/>
      <c r="BI86" s="61" t="n">
        <f aca="false">T93/AG93</f>
        <v>0.0147559117156398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132585101.228784</v>
      </c>
      <c r="E87" s="9"/>
      <c r="F87" s="67" t="n">
        <f aca="false">'Low pensions'!I87</f>
        <v>24098911.5880081</v>
      </c>
      <c r="G87" s="81" t="n">
        <f aca="false">'Low pensions'!K87</f>
        <v>3377171.44163656</v>
      </c>
      <c r="H87" s="81" t="n">
        <f aca="false">'Low pensions'!V87</f>
        <v>18580200.845218</v>
      </c>
      <c r="I87" s="81" t="n">
        <f aca="false">'Low pensions'!M87</f>
        <v>104448.601287729</v>
      </c>
      <c r="J87" s="81" t="n">
        <f aca="false">'Low pensions'!W87</f>
        <v>574645.386965507</v>
      </c>
      <c r="K87" s="9"/>
      <c r="L87" s="81" t="n">
        <f aca="false">'Low pensions'!N87</f>
        <v>3668275.03689664</v>
      </c>
      <c r="M87" s="67"/>
      <c r="N87" s="81" t="n">
        <f aca="false">'Low pensions'!L87</f>
        <v>1090310.09389874</v>
      </c>
      <c r="O87" s="9"/>
      <c r="P87" s="81" t="n">
        <f aca="false">'Low pensions'!X87</f>
        <v>25033261.0478479</v>
      </c>
      <c r="Q87" s="67"/>
      <c r="R87" s="81" t="n">
        <f aca="false">'Low SIPA income'!G82</f>
        <v>25006743.1858038</v>
      </c>
      <c r="S87" s="67"/>
      <c r="T87" s="81" t="n">
        <f aca="false">'Low SIPA income'!J82</f>
        <v>95615449.9478643</v>
      </c>
      <c r="U87" s="9"/>
      <c r="V87" s="81" t="n">
        <f aca="false">'Low SIPA income'!F82</f>
        <v>127230.405108596</v>
      </c>
      <c r="W87" s="67"/>
      <c r="X87" s="81" t="n">
        <f aca="false">'Low SIPA income'!M82</f>
        <v>319566.096089157</v>
      </c>
      <c r="Y87" s="9"/>
      <c r="Z87" s="9" t="n">
        <f aca="false">R87+V87-N87-L87-F87</f>
        <v>-3723523.12789109</v>
      </c>
      <c r="AA87" s="9"/>
      <c r="AB87" s="9" t="n">
        <f aca="false">T87-P87-D87</f>
        <v>-62002912.3287678</v>
      </c>
      <c r="AC87" s="50"/>
      <c r="AD87" s="9"/>
      <c r="AE87" s="9"/>
      <c r="AF87" s="9"/>
      <c r="AG87" s="9" t="n">
        <f aca="false">BF87/100*$AG$53</f>
        <v>6502729222.60805</v>
      </c>
      <c r="AH87" s="39" t="n">
        <f aca="false">(AG87-AG86)/AG86</f>
        <v>0.00546052646226537</v>
      </c>
      <c r="AI87" s="39"/>
      <c r="AJ87" s="39" t="n">
        <f aca="false">AB87/AG87</f>
        <v>-0.00953490606885523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12876002</v>
      </c>
      <c r="AX87" s="7"/>
      <c r="AY87" s="39" t="n">
        <f aca="false">(AW87-AW86)/AW86</f>
        <v>9.93419431237472E-005</v>
      </c>
      <c r="AZ87" s="38" t="n">
        <f aca="false">workers_and_wage_low!B75</f>
        <v>6496.096391707</v>
      </c>
      <c r="BA87" s="39" t="n">
        <f aca="false">(AZ87-AZ86)/AZ86</f>
        <v>0.00536065198155735</v>
      </c>
      <c r="BB87" s="39"/>
      <c r="BC87" s="39"/>
      <c r="BD87" s="39"/>
      <c r="BE87" s="39"/>
      <c r="BF87" s="7" t="n">
        <f aca="false">BF86*(1+AY87)*(1+BA87)*(1-BE87)</f>
        <v>117.704820724207</v>
      </c>
      <c r="BG87" s="7"/>
      <c r="BH87" s="7"/>
      <c r="BI87" s="39" t="n">
        <f aca="false">T94/AG94</f>
        <v>0.0128689756458503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132248165.133321</v>
      </c>
      <c r="E88" s="9"/>
      <c r="F88" s="67" t="n">
        <f aca="false">'Low pensions'!I88</f>
        <v>24037669.4642693</v>
      </c>
      <c r="G88" s="81" t="n">
        <f aca="false">'Low pensions'!K88</f>
        <v>3476276.17246232</v>
      </c>
      <c r="H88" s="81" t="n">
        <f aca="false">'Low pensions'!V88</f>
        <v>19125445.8335984</v>
      </c>
      <c r="I88" s="81" t="n">
        <f aca="false">'Low pensions'!M88</f>
        <v>107513.696055536</v>
      </c>
      <c r="J88" s="81" t="n">
        <f aca="false">'Low pensions'!W88</f>
        <v>591508.63402882</v>
      </c>
      <c r="K88" s="9"/>
      <c r="L88" s="81" t="n">
        <f aca="false">'Low pensions'!N88</f>
        <v>3593676.00980137</v>
      </c>
      <c r="M88" s="67"/>
      <c r="N88" s="81" t="n">
        <f aca="false">'Low pensions'!L88</f>
        <v>1087748.0388105</v>
      </c>
      <c r="O88" s="9"/>
      <c r="P88" s="81" t="n">
        <f aca="false">'Low pensions'!X88</f>
        <v>24632070.6704547</v>
      </c>
      <c r="Q88" s="67"/>
      <c r="R88" s="81" t="n">
        <f aca="false">'Low SIPA income'!G83</f>
        <v>21993234.9024558</v>
      </c>
      <c r="S88" s="67"/>
      <c r="T88" s="81" t="n">
        <f aca="false">'Low SIPA income'!J83</f>
        <v>84093039.8405972</v>
      </c>
      <c r="U88" s="9"/>
      <c r="V88" s="81" t="n">
        <f aca="false">'Low SIPA income'!F83</f>
        <v>129614.726931481</v>
      </c>
      <c r="W88" s="67"/>
      <c r="X88" s="81" t="n">
        <f aca="false">'Low SIPA income'!M83</f>
        <v>325554.825089187</v>
      </c>
      <c r="Y88" s="9"/>
      <c r="Z88" s="9" t="n">
        <f aca="false">R88+V88-N88-L88-F88</f>
        <v>-6596243.88349393</v>
      </c>
      <c r="AA88" s="9"/>
      <c r="AB88" s="9" t="n">
        <f aca="false">T88-P88-D88</f>
        <v>-72787195.9631785</v>
      </c>
      <c r="AC88" s="50"/>
      <c r="AD88" s="9"/>
      <c r="AE88" s="9"/>
      <c r="AF88" s="9"/>
      <c r="AG88" s="9" t="n">
        <f aca="false">BF88/100*$AG$53</f>
        <v>6530453005.31042</v>
      </c>
      <c r="AH88" s="39" t="n">
        <f aca="false">(AG88-AG87)/AG87</f>
        <v>0.00426340721769172</v>
      </c>
      <c r="AI88" s="39"/>
      <c r="AJ88" s="39" t="n">
        <f aca="false">AB88/AG88</f>
        <v>-0.0111458111564373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12889789</v>
      </c>
      <c r="AX88" s="7"/>
      <c r="AY88" s="39" t="n">
        <f aca="false">(AW88-AW87)/AW87</f>
        <v>0.0010707516199516</v>
      </c>
      <c r="AZ88" s="38" t="n">
        <f aca="false">workers_and_wage_low!B76</f>
        <v>6516.81400679552</v>
      </c>
      <c r="BA88" s="39" t="n">
        <f aca="false">(AZ88-AZ87)/AZ87</f>
        <v>0.00318924071308018</v>
      </c>
      <c r="BB88" s="39"/>
      <c r="BC88" s="39"/>
      <c r="BD88" s="39"/>
      <c r="BE88" s="39"/>
      <c r="BF88" s="7" t="n">
        <f aca="false">BF87*(1+AY88)*(1+BA88)*(1-BE88)</f>
        <v>118.20664430644</v>
      </c>
      <c r="BG88" s="7"/>
      <c r="BH88" s="7"/>
      <c r="BI88" s="39" t="n">
        <f aca="false">T95/AG95</f>
        <v>0.0147096625548658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132090527.378062</v>
      </c>
      <c r="E89" s="9"/>
      <c r="F89" s="67" t="n">
        <f aca="false">'Low pensions'!I89</f>
        <v>24009016.9362574</v>
      </c>
      <c r="G89" s="81" t="n">
        <f aca="false">'Low pensions'!K89</f>
        <v>3540539.66895994</v>
      </c>
      <c r="H89" s="81" t="n">
        <f aca="false">'Low pensions'!V89</f>
        <v>19479004.6305315</v>
      </c>
      <c r="I89" s="81" t="n">
        <f aca="false">'Low pensions'!M89</f>
        <v>109501.22687505</v>
      </c>
      <c r="J89" s="81" t="n">
        <f aca="false">'Low pensions'!W89</f>
        <v>602443.442181388</v>
      </c>
      <c r="K89" s="9"/>
      <c r="L89" s="81" t="n">
        <f aca="false">'Low pensions'!N89</f>
        <v>3595373.32726668</v>
      </c>
      <c r="M89" s="67"/>
      <c r="N89" s="81" t="n">
        <f aca="false">'Low pensions'!L89</f>
        <v>1086934.88313937</v>
      </c>
      <c r="O89" s="9"/>
      <c r="P89" s="81" t="n">
        <f aca="false">'Low pensions'!X89</f>
        <v>24636404.316268</v>
      </c>
      <c r="Q89" s="67"/>
      <c r="R89" s="81" t="n">
        <f aca="false">'Low SIPA income'!G84</f>
        <v>25196155.1845679</v>
      </c>
      <c r="S89" s="67"/>
      <c r="T89" s="81" t="n">
        <f aca="false">'Low SIPA income'!J84</f>
        <v>96339683.1417986</v>
      </c>
      <c r="U89" s="9"/>
      <c r="V89" s="81" t="n">
        <f aca="false">'Low SIPA income'!F84</f>
        <v>129563.466507398</v>
      </c>
      <c r="W89" s="67"/>
      <c r="X89" s="81" t="n">
        <f aca="false">'Low SIPA income'!M84</f>
        <v>325426.073682681</v>
      </c>
      <c r="Y89" s="9"/>
      <c r="Z89" s="9" t="n">
        <f aca="false">R89+V89-N89-L89-F89</f>
        <v>-3365606.49558819</v>
      </c>
      <c r="AA89" s="9"/>
      <c r="AB89" s="9" t="n">
        <f aca="false">T89-P89-D89</f>
        <v>-60387248.5525314</v>
      </c>
      <c r="AC89" s="50"/>
      <c r="AD89" s="9"/>
      <c r="AE89" s="9"/>
      <c r="AF89" s="9"/>
      <c r="AG89" s="9" t="n">
        <f aca="false">BF89/100*$AG$53</f>
        <v>6560144470.24577</v>
      </c>
      <c r="AH89" s="39" t="n">
        <f aca="false">(AG89-AG88)/AG88</f>
        <v>0.00454661643092962</v>
      </c>
      <c r="AI89" s="39" t="n">
        <f aca="false">(AG89-AG85)/AG85</f>
        <v>0.0166876790668399</v>
      </c>
      <c r="AJ89" s="39" t="n">
        <f aca="false">AB89/AG89</f>
        <v>-0.00920517053037842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12912960</v>
      </c>
      <c r="AX89" s="7"/>
      <c r="AY89" s="39" t="n">
        <f aca="false">(AW89-AW88)/AW88</f>
        <v>0.00179762446072624</v>
      </c>
      <c r="AZ89" s="38" t="n">
        <f aca="false">workers_and_wage_low!B77</f>
        <v>6534.69653011018</v>
      </c>
      <c r="BA89" s="39" t="n">
        <f aca="false">(AZ89-AZ88)/AZ88</f>
        <v>0.00274405918229561</v>
      </c>
      <c r="BB89" s="39"/>
      <c r="BC89" s="39"/>
      <c r="BD89" s="39"/>
      <c r="BE89" s="39"/>
      <c r="BF89" s="7" t="n">
        <f aca="false">BF88*(1+AY89)*(1+BA89)*(1-BE89)</f>
        <v>118.744084577689</v>
      </c>
      <c r="BG89" s="7"/>
      <c r="BH89" s="7"/>
      <c r="BI89" s="39" t="n">
        <f aca="false">T96/AG96</f>
        <v>0.0128405853105333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132014213.794176</v>
      </c>
      <c r="E90" s="6"/>
      <c r="F90" s="8" t="n">
        <f aca="false">'Low pensions'!I90</f>
        <v>23995146.039045</v>
      </c>
      <c r="G90" s="80" t="n">
        <f aca="false">'Low pensions'!K90</f>
        <v>3615793.82719644</v>
      </c>
      <c r="H90" s="80" t="n">
        <f aca="false">'Low pensions'!V90</f>
        <v>19893030.8055824</v>
      </c>
      <c r="I90" s="80" t="n">
        <f aca="false">'Low pensions'!M90</f>
        <v>111828.67506793</v>
      </c>
      <c r="J90" s="80" t="n">
        <f aca="false">'Low pensions'!W90</f>
        <v>615248.375430381</v>
      </c>
      <c r="K90" s="6"/>
      <c r="L90" s="80" t="n">
        <f aca="false">'Low pensions'!N90</f>
        <v>4261820.16594757</v>
      </c>
      <c r="M90" s="8"/>
      <c r="N90" s="80" t="n">
        <f aca="false">'Low pensions'!L90</f>
        <v>1087707.35900149</v>
      </c>
      <c r="O90" s="6"/>
      <c r="P90" s="80" t="n">
        <f aca="false">'Low pensions'!X90</f>
        <v>28098850.0646143</v>
      </c>
      <c r="Q90" s="8"/>
      <c r="R90" s="80" t="n">
        <f aca="false">'Low SIPA income'!G85</f>
        <v>22216305.9185321</v>
      </c>
      <c r="S90" s="8"/>
      <c r="T90" s="80" t="n">
        <f aca="false">'Low SIPA income'!J85</f>
        <v>84945971.2045091</v>
      </c>
      <c r="U90" s="6"/>
      <c r="V90" s="80" t="n">
        <f aca="false">'Low SIPA income'!F85</f>
        <v>129108.554246073</v>
      </c>
      <c r="W90" s="8"/>
      <c r="X90" s="80" t="n">
        <f aca="false">'Low SIPA income'!M85</f>
        <v>324283.465237079</v>
      </c>
      <c r="Y90" s="6"/>
      <c r="Z90" s="6" t="n">
        <f aca="false">R90+V90-N90-L90-F90</f>
        <v>-6999259.09121592</v>
      </c>
      <c r="AA90" s="6"/>
      <c r="AB90" s="6" t="n">
        <f aca="false">T90-P90-D90</f>
        <v>-75167092.6542809</v>
      </c>
      <c r="AC90" s="50"/>
      <c r="AD90" s="6"/>
      <c r="AE90" s="6"/>
      <c r="AF90" s="6"/>
      <c r="AG90" s="6" t="n">
        <f aca="false">BF90/100*$AG$53</f>
        <v>6594978762.46031</v>
      </c>
      <c r="AH90" s="61" t="n">
        <f aca="false">(AG90-AG89)/AG89</f>
        <v>0.00530998857914266</v>
      </c>
      <c r="AI90" s="61"/>
      <c r="AJ90" s="61" t="n">
        <f aca="false">AB90/AG90</f>
        <v>-0.011397624671992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0.00158835558297734</v>
      </c>
      <c r="AV90" s="5"/>
      <c r="AW90" s="65" t="n">
        <f aca="false">workers_and_wage_low!C78</f>
        <v>12938606</v>
      </c>
      <c r="AX90" s="5"/>
      <c r="AY90" s="61" t="n">
        <f aca="false">(AW90-AW89)/AW89</f>
        <v>0.00198606671127302</v>
      </c>
      <c r="AZ90" s="66" t="n">
        <f aca="false">workers_and_wage_low!B78</f>
        <v>6556.37429731469</v>
      </c>
      <c r="BA90" s="61" t="n">
        <f aca="false">(AZ90-AZ89)/AZ89</f>
        <v>0.00331733342238924</v>
      </c>
      <c r="BB90" s="61"/>
      <c r="BC90" s="61"/>
      <c r="BD90" s="61"/>
      <c r="BE90" s="61"/>
      <c r="BF90" s="5" t="n">
        <f aca="false">BF89*(1+AY90)*(1+BA90)*(1-BE90)</f>
        <v>119.374614310637</v>
      </c>
      <c r="BG90" s="5"/>
      <c r="BH90" s="5"/>
      <c r="BI90" s="61" t="n">
        <f aca="false">T97/AG97</f>
        <v>0.0147915035857343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132064268.562244</v>
      </c>
      <c r="E91" s="9"/>
      <c r="F91" s="67" t="n">
        <f aca="false">'Low pensions'!I91</f>
        <v>24004244.0856509</v>
      </c>
      <c r="G91" s="81" t="n">
        <f aca="false">'Low pensions'!K91</f>
        <v>3703381.5288814</v>
      </c>
      <c r="H91" s="81" t="n">
        <f aca="false">'Low pensions'!V91</f>
        <v>20374912.4977031</v>
      </c>
      <c r="I91" s="81" t="n">
        <f aca="false">'Low pensions'!M91</f>
        <v>114537.573058188</v>
      </c>
      <c r="J91" s="81" t="n">
        <f aca="false">'Low pensions'!W91</f>
        <v>630151.932918656</v>
      </c>
      <c r="K91" s="9"/>
      <c r="L91" s="81" t="n">
        <f aca="false">'Low pensions'!N91</f>
        <v>3584768.04473385</v>
      </c>
      <c r="M91" s="67"/>
      <c r="N91" s="81" t="n">
        <f aca="false">'Low pensions'!L91</f>
        <v>1090084.23701622</v>
      </c>
      <c r="O91" s="9"/>
      <c r="P91" s="81" t="n">
        <f aca="false">'Low pensions'!X91</f>
        <v>24598700.2706106</v>
      </c>
      <c r="Q91" s="67"/>
      <c r="R91" s="81" t="n">
        <f aca="false">'Low SIPA income'!G86</f>
        <v>25376204.5721546</v>
      </c>
      <c r="S91" s="67"/>
      <c r="T91" s="81" t="n">
        <f aca="false">'Low SIPA income'!J86</f>
        <v>97028117.580423</v>
      </c>
      <c r="U91" s="9"/>
      <c r="V91" s="81" t="n">
        <f aca="false">'Low SIPA income'!F86</f>
        <v>133996.702058673</v>
      </c>
      <c r="W91" s="67"/>
      <c r="X91" s="81" t="n">
        <f aca="false">'Low SIPA income'!M86</f>
        <v>336561.083250208</v>
      </c>
      <c r="Y91" s="9"/>
      <c r="Z91" s="9" t="n">
        <f aca="false">R91+V91-N91-L91-F91</f>
        <v>-3168895.09318773</v>
      </c>
      <c r="AA91" s="9"/>
      <c r="AB91" s="9" t="n">
        <f aca="false">T91-P91-D91</f>
        <v>-59634851.2524314</v>
      </c>
      <c r="AC91" s="50"/>
      <c r="AD91" s="9"/>
      <c r="AE91" s="9"/>
      <c r="AF91" s="9"/>
      <c r="AG91" s="9" t="n">
        <f aca="false">BF91/100*$AG$53</f>
        <v>6596078209.12883</v>
      </c>
      <c r="AH91" s="39" t="n">
        <f aca="false">(AG91-AG90)/AG90</f>
        <v>0.000166709660201763</v>
      </c>
      <c r="AI91" s="39"/>
      <c r="AJ91" s="39" t="n">
        <f aca="false">AB91/AG91</f>
        <v>-0.00904095575608822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12965355</v>
      </c>
      <c r="AX91" s="7"/>
      <c r="AY91" s="39" t="n">
        <f aca="false">(AW91-AW90)/AW90</f>
        <v>0.00206737881963482</v>
      </c>
      <c r="AZ91" s="38" t="n">
        <f aca="false">workers_and_wage_low!B79</f>
        <v>6543.93850837674</v>
      </c>
      <c r="BA91" s="39" t="n">
        <f aca="false">(AZ91-AZ90)/AZ90</f>
        <v>-0.00189674786307489</v>
      </c>
      <c r="BB91" s="39"/>
      <c r="BC91" s="39"/>
      <c r="BD91" s="39"/>
      <c r="BE91" s="39"/>
      <c r="BF91" s="7" t="n">
        <f aca="false">BF90*(1+AY91)*(1+BA91)*(1-BE91)</f>
        <v>119.394515212026</v>
      </c>
      <c r="BG91" s="7"/>
      <c r="BH91" s="7"/>
      <c r="BI91" s="39" t="n">
        <f aca="false">T98/AG98</f>
        <v>0.0129153122273229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131660590.341721</v>
      </c>
      <c r="E92" s="9"/>
      <c r="F92" s="67" t="n">
        <f aca="false">'Low pensions'!I92</f>
        <v>23930870.7906409</v>
      </c>
      <c r="G92" s="81" t="n">
        <f aca="false">'Low pensions'!K92</f>
        <v>3785638.1221988</v>
      </c>
      <c r="H92" s="81" t="n">
        <f aca="false">'Low pensions'!V92</f>
        <v>20827464.0045168</v>
      </c>
      <c r="I92" s="81" t="n">
        <f aca="false">'Low pensions'!M92</f>
        <v>117081.59140821</v>
      </c>
      <c r="J92" s="81" t="n">
        <f aca="false">'Low pensions'!W92</f>
        <v>644148.371273716</v>
      </c>
      <c r="K92" s="9"/>
      <c r="L92" s="81" t="n">
        <f aca="false">'Low pensions'!N92</f>
        <v>3555595.1063521</v>
      </c>
      <c r="M92" s="67"/>
      <c r="N92" s="81" t="n">
        <f aca="false">'Low pensions'!L92</f>
        <v>1087977.33561301</v>
      </c>
      <c r="O92" s="9"/>
      <c r="P92" s="81" t="n">
        <f aca="false">'Low pensions'!X92</f>
        <v>24435730.2047813</v>
      </c>
      <c r="Q92" s="67"/>
      <c r="R92" s="81" t="n">
        <f aca="false">'Low SIPA income'!G87</f>
        <v>22280236.1398139</v>
      </c>
      <c r="S92" s="67"/>
      <c r="T92" s="81" t="n">
        <f aca="false">'Low SIPA income'!J87</f>
        <v>85190413.9465211</v>
      </c>
      <c r="U92" s="9"/>
      <c r="V92" s="81" t="n">
        <f aca="false">'Low SIPA income'!F87</f>
        <v>136078.612971497</v>
      </c>
      <c r="W92" s="67"/>
      <c r="X92" s="81" t="n">
        <f aca="false">'Low SIPA income'!M87</f>
        <v>341790.243231653</v>
      </c>
      <c r="Y92" s="9"/>
      <c r="Z92" s="9" t="n">
        <f aca="false">R92+V92-N92-L92-F92</f>
        <v>-6158128.47982061</v>
      </c>
      <c r="AA92" s="9"/>
      <c r="AB92" s="9" t="n">
        <f aca="false">T92-P92-D92</f>
        <v>-70905906.5999807</v>
      </c>
      <c r="AC92" s="50"/>
      <c r="AD92" s="9"/>
      <c r="AE92" s="9"/>
      <c r="AF92" s="9"/>
      <c r="AG92" s="9" t="n">
        <f aca="false">BF92/100*$AG$53</f>
        <v>6597527373.86519</v>
      </c>
      <c r="AH92" s="39" t="n">
        <f aca="false">(AG92-AG91)/AG91</f>
        <v>0.000219700963270898</v>
      </c>
      <c r="AI92" s="39"/>
      <c r="AJ92" s="39" t="n">
        <f aca="false">AB92/AG92</f>
        <v>-0.0107473455708362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12950586</v>
      </c>
      <c r="AX92" s="7"/>
      <c r="AY92" s="39" t="n">
        <f aca="false">(AW92-AW91)/AW91</f>
        <v>-0.00113911265831132</v>
      </c>
      <c r="AZ92" s="38" t="n">
        <f aca="false">workers_and_wage_low!B80</f>
        <v>6552.84064169346</v>
      </c>
      <c r="BA92" s="39" t="n">
        <f aca="false">(AZ92-AZ91)/AZ91</f>
        <v>0.00136036322855589</v>
      </c>
      <c r="BB92" s="39"/>
      <c r="BC92" s="39"/>
      <c r="BD92" s="39"/>
      <c r="BE92" s="39"/>
      <c r="BF92" s="7" t="n">
        <f aca="false">BF91*(1+AY92)*(1+BA92)*(1-BE92)</f>
        <v>119.420746302027</v>
      </c>
      <c r="BG92" s="7"/>
      <c r="BH92" s="7"/>
      <c r="BI92" s="39" t="n">
        <f aca="false">T99/AG99</f>
        <v>0.0148047661565817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131192425.88455</v>
      </c>
      <c r="E93" s="9"/>
      <c r="F93" s="67" t="n">
        <f aca="false">'Low pensions'!I93</f>
        <v>23845776.3587821</v>
      </c>
      <c r="G93" s="81" t="n">
        <f aca="false">'Low pensions'!K93</f>
        <v>3878729.01734851</v>
      </c>
      <c r="H93" s="81" t="n">
        <f aca="false">'Low pensions'!V93</f>
        <v>21339622.643376</v>
      </c>
      <c r="I93" s="81" t="n">
        <f aca="false">'Low pensions'!M93</f>
        <v>119960.691258202</v>
      </c>
      <c r="J93" s="81" t="n">
        <f aca="false">'Low pensions'!W93</f>
        <v>659988.329176583</v>
      </c>
      <c r="K93" s="9"/>
      <c r="L93" s="81" t="n">
        <f aca="false">'Low pensions'!N93</f>
        <v>3487576.06265954</v>
      </c>
      <c r="M93" s="67"/>
      <c r="N93" s="81" t="n">
        <f aca="false">'Low pensions'!L93</f>
        <v>1084584.13839555</v>
      </c>
      <c r="O93" s="9"/>
      <c r="P93" s="81" t="n">
        <f aca="false">'Low pensions'!X93</f>
        <v>24064110.6937763</v>
      </c>
      <c r="Q93" s="67"/>
      <c r="R93" s="81" t="n">
        <f aca="false">'Low SIPA income'!G88</f>
        <v>25477778.509943</v>
      </c>
      <c r="S93" s="67"/>
      <c r="T93" s="81" t="n">
        <f aca="false">'Low SIPA income'!J88</f>
        <v>97416494.3351426</v>
      </c>
      <c r="U93" s="9"/>
      <c r="V93" s="81" t="n">
        <f aca="false">'Low SIPA income'!F88</f>
        <v>134262.294228936</v>
      </c>
      <c r="W93" s="67"/>
      <c r="X93" s="81" t="n">
        <f aca="false">'Low SIPA income'!M88</f>
        <v>337228.174209563</v>
      </c>
      <c r="Y93" s="9"/>
      <c r="Z93" s="9" t="n">
        <f aca="false">R93+V93-N93-L93-F93</f>
        <v>-2805895.75566525</v>
      </c>
      <c r="AA93" s="9"/>
      <c r="AB93" s="9" t="n">
        <f aca="false">T93-P93-D93</f>
        <v>-57840042.2431832</v>
      </c>
      <c r="AC93" s="50"/>
      <c r="AD93" s="9"/>
      <c r="AE93" s="9"/>
      <c r="AF93" s="9"/>
      <c r="AG93" s="9" t="n">
        <f aca="false">BF93/100*$AG$53</f>
        <v>6601862101.94597</v>
      </c>
      <c r="AH93" s="39" t="n">
        <f aca="false">(AG93-AG92)/AG92</f>
        <v>0.000657023129294045</v>
      </c>
      <c r="AI93" s="39" t="n">
        <f aca="false">(AG93-AG89)/AG89</f>
        <v>0.0063592550269905</v>
      </c>
      <c r="AJ93" s="39" t="n">
        <f aca="false">AB93/AG93</f>
        <v>-0.00876117091663188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12949478</v>
      </c>
      <c r="AX93" s="7"/>
      <c r="AY93" s="39" t="n">
        <f aca="false">(AW93-AW92)/AW92</f>
        <v>-8.55559740694359E-005</v>
      </c>
      <c r="AZ93" s="38" t="n">
        <f aca="false">workers_and_wage_low!B81</f>
        <v>6557.70706057287</v>
      </c>
      <c r="BA93" s="39" t="n">
        <f aca="false">(AZ93-AZ92)/AZ92</f>
        <v>0.000742642640878157</v>
      </c>
      <c r="BB93" s="39"/>
      <c r="BC93" s="39"/>
      <c r="BD93" s="39"/>
      <c r="BE93" s="39"/>
      <c r="BF93" s="7" t="n">
        <f aca="false">BF92*(1+AY93)*(1+BA93)*(1-BE93)</f>
        <v>119.499208494465</v>
      </c>
      <c r="BG93" s="7"/>
      <c r="BH93" s="7"/>
      <c r="BI93" s="39" t="n">
        <f aca="false">T100/AG100</f>
        <v>0.0129130971016677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131090697.767015</v>
      </c>
      <c r="E94" s="6"/>
      <c r="F94" s="8" t="n">
        <f aca="false">'Low pensions'!I94</f>
        <v>23827286.0692416</v>
      </c>
      <c r="G94" s="80" t="n">
        <f aca="false">'Low pensions'!K94</f>
        <v>4001920.80439899</v>
      </c>
      <c r="H94" s="80" t="n">
        <f aca="false">'Low pensions'!V94</f>
        <v>22017387.5082743</v>
      </c>
      <c r="I94" s="80" t="n">
        <f aca="false">'Low pensions'!M94</f>
        <v>123770.746527803</v>
      </c>
      <c r="J94" s="80" t="n">
        <f aca="false">'Low pensions'!W94</f>
        <v>680950.129121883</v>
      </c>
      <c r="K94" s="6"/>
      <c r="L94" s="80" t="n">
        <f aca="false">'Low pensions'!N94</f>
        <v>4255544.13271093</v>
      </c>
      <c r="M94" s="8"/>
      <c r="N94" s="80" t="n">
        <f aca="false">'Low pensions'!L94</f>
        <v>1084706.19269938</v>
      </c>
      <c r="O94" s="6"/>
      <c r="P94" s="80" t="n">
        <f aca="false">'Low pensions'!X94</f>
        <v>28049772.1668074</v>
      </c>
      <c r="Q94" s="8"/>
      <c r="R94" s="80" t="n">
        <f aca="false">'Low SIPA income'!G89</f>
        <v>22223130.3734458</v>
      </c>
      <c r="S94" s="8"/>
      <c r="T94" s="80" t="n">
        <f aca="false">'Low SIPA income'!J89</f>
        <v>84972065.0993588</v>
      </c>
      <c r="U94" s="6"/>
      <c r="V94" s="80" t="n">
        <f aca="false">'Low SIPA income'!F89</f>
        <v>132742.963742581</v>
      </c>
      <c r="W94" s="8"/>
      <c r="X94" s="80" t="n">
        <f aca="false">'Low SIPA income'!M89</f>
        <v>333412.054062972</v>
      </c>
      <c r="Y94" s="6"/>
      <c r="Z94" s="6" t="n">
        <f aca="false">R94+V94-N94-L94-F94</f>
        <v>-6811663.05746354</v>
      </c>
      <c r="AA94" s="6"/>
      <c r="AB94" s="6" t="n">
        <f aca="false">T94-P94-D94</f>
        <v>-74168404.8344639</v>
      </c>
      <c r="AC94" s="50"/>
      <c r="AD94" s="6"/>
      <c r="AE94" s="6"/>
      <c r="AF94" s="6"/>
      <c r="AG94" s="6" t="n">
        <f aca="false">BF94/100*$AG$53</f>
        <v>6602861598.13806</v>
      </c>
      <c r="AH94" s="61" t="n">
        <f aca="false">(AG94-AG93)/AG93</f>
        <v>0.000151396102593279</v>
      </c>
      <c r="AI94" s="61"/>
      <c r="AJ94" s="61" t="n">
        <f aca="false">AB94/AG94</f>
        <v>-0.0112327668439058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0.004747635258075</v>
      </c>
      <c r="AV94" s="5"/>
      <c r="AW94" s="65" t="n">
        <f aca="false">workers_and_wage_low!C82</f>
        <v>12985130</v>
      </c>
      <c r="AX94" s="5"/>
      <c r="AY94" s="61" t="n">
        <f aca="false">(AW94-AW93)/AW93</f>
        <v>0.00275316116989426</v>
      </c>
      <c r="AZ94" s="66" t="n">
        <f aca="false">workers_and_wage_low!B82</f>
        <v>6540.69229182171</v>
      </c>
      <c r="BA94" s="61" t="n">
        <f aca="false">(AZ94-AZ93)/AZ93</f>
        <v>-0.00259462165570815</v>
      </c>
      <c r="BB94" s="61"/>
      <c r="BC94" s="61"/>
      <c r="BD94" s="61"/>
      <c r="BE94" s="61"/>
      <c r="BF94" s="5" t="n">
        <f aca="false">BF93*(1+AY94)*(1+BA94)*(1-BE94)</f>
        <v>119.517300208894</v>
      </c>
      <c r="BG94" s="5"/>
      <c r="BH94" s="5"/>
      <c r="BI94" s="61" t="n">
        <f aca="false">T101/AG101</f>
        <v>0.0148004245546762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130886994.614014</v>
      </c>
      <c r="E95" s="9"/>
      <c r="F95" s="67" t="n">
        <f aca="false">'Low pensions'!I95</f>
        <v>23790260.6099035</v>
      </c>
      <c r="G95" s="81" t="n">
        <f aca="false">'Low pensions'!K95</f>
        <v>4090146.9295745</v>
      </c>
      <c r="H95" s="81" t="n">
        <f aca="false">'Low pensions'!V95</f>
        <v>22502781.6180747</v>
      </c>
      <c r="I95" s="81" t="n">
        <f aca="false">'Low pensions'!M95</f>
        <v>126499.38957447</v>
      </c>
      <c r="J95" s="81" t="n">
        <f aca="false">'Low pensions'!W95</f>
        <v>695962.318084786</v>
      </c>
      <c r="K95" s="9"/>
      <c r="L95" s="81" t="n">
        <f aca="false">'Low pensions'!N95</f>
        <v>3513298.51856421</v>
      </c>
      <c r="M95" s="67"/>
      <c r="N95" s="81" t="n">
        <f aca="false">'Low pensions'!L95</f>
        <v>1083788.9129445</v>
      </c>
      <c r="O95" s="9"/>
      <c r="P95" s="81" t="n">
        <f aca="false">'Low pensions'!X95</f>
        <v>24193209.5439428</v>
      </c>
      <c r="Q95" s="67"/>
      <c r="R95" s="81" t="n">
        <f aca="false">'Low SIPA income'!G90</f>
        <v>25448798.5135654</v>
      </c>
      <c r="S95" s="67"/>
      <c r="T95" s="81" t="n">
        <f aca="false">'Low SIPA income'!J90</f>
        <v>97305686.8072475</v>
      </c>
      <c r="U95" s="9"/>
      <c r="V95" s="81" t="n">
        <f aca="false">'Low SIPA income'!F90</f>
        <v>135805.727938659</v>
      </c>
      <c r="W95" s="67"/>
      <c r="X95" s="81" t="n">
        <f aca="false">'Low SIPA income'!M90</f>
        <v>341104.834704101</v>
      </c>
      <c r="Y95" s="9"/>
      <c r="Z95" s="9" t="n">
        <f aca="false">R95+V95-N95-L95-F95</f>
        <v>-2802743.79990818</v>
      </c>
      <c r="AA95" s="9"/>
      <c r="AB95" s="9" t="n">
        <f aca="false">T95-P95-D95</f>
        <v>-57774517.3507092</v>
      </c>
      <c r="AC95" s="50"/>
      <c r="AD95" s="9"/>
      <c r="AE95" s="9"/>
      <c r="AF95" s="9"/>
      <c r="AG95" s="9" t="n">
        <f aca="false">BF95/100*$AG$53</f>
        <v>6615086270.28701</v>
      </c>
      <c r="AH95" s="39" t="n">
        <f aca="false">(AG95-AG94)/AG94</f>
        <v>0.001851420322424</v>
      </c>
      <c r="AI95" s="39"/>
      <c r="AJ95" s="39" t="n">
        <f aca="false">AB95/AG95</f>
        <v>-0.0087337511545715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13053283</v>
      </c>
      <c r="AX95" s="7"/>
      <c r="AY95" s="39" t="n">
        <f aca="false">(AW95-AW94)/AW94</f>
        <v>0.00524854198610256</v>
      </c>
      <c r="AZ95" s="38" t="n">
        <f aca="false">workers_and_wage_low!B83</f>
        <v>6518.58877557477</v>
      </c>
      <c r="BA95" s="39" t="n">
        <f aca="false">(AZ95-AZ94)/AZ94</f>
        <v>-0.00337938482056042</v>
      </c>
      <c r="BB95" s="39"/>
      <c r="BC95" s="39"/>
      <c r="BD95" s="39"/>
      <c r="BE95" s="39"/>
      <c r="BF95" s="7" t="n">
        <f aca="false">BF94*(1+AY95)*(1+BA95)*(1-BE95)</f>
        <v>119.738576967382</v>
      </c>
      <c r="BG95" s="7"/>
      <c r="BH95" s="7"/>
      <c r="BI95" s="39" t="n">
        <f aca="false">T102/AG102</f>
        <v>0.0129459504490682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130926841.720537</v>
      </c>
      <c r="E96" s="9"/>
      <c r="F96" s="67" t="n">
        <f aca="false">'Low pensions'!I96</f>
        <v>23797503.2931932</v>
      </c>
      <c r="G96" s="81" t="n">
        <f aca="false">'Low pensions'!K96</f>
        <v>4169751.46690806</v>
      </c>
      <c r="H96" s="81" t="n">
        <f aca="false">'Low pensions'!V96</f>
        <v>22940742.2953482</v>
      </c>
      <c r="I96" s="81" t="n">
        <f aca="false">'Low pensions'!M96</f>
        <v>128961.385574475</v>
      </c>
      <c r="J96" s="81" t="n">
        <f aca="false">'Low pensions'!W96</f>
        <v>709507.493670558</v>
      </c>
      <c r="K96" s="9"/>
      <c r="L96" s="81" t="n">
        <f aca="false">'Low pensions'!N96</f>
        <v>3463107.25988019</v>
      </c>
      <c r="M96" s="67"/>
      <c r="N96" s="81" t="n">
        <f aca="false">'Low pensions'!L96</f>
        <v>1084417.44652032</v>
      </c>
      <c r="O96" s="9"/>
      <c r="P96" s="81" t="n">
        <f aca="false">'Low pensions'!X96</f>
        <v>23936224.8703189</v>
      </c>
      <c r="Q96" s="67"/>
      <c r="R96" s="81" t="n">
        <f aca="false">'Low SIPA income'!G91</f>
        <v>22296621.9337531</v>
      </c>
      <c r="S96" s="67"/>
      <c r="T96" s="81" t="n">
        <f aca="false">'Low SIPA income'!J91</f>
        <v>85253066.4498321</v>
      </c>
      <c r="U96" s="9"/>
      <c r="V96" s="81" t="n">
        <f aca="false">'Low SIPA income'!F91</f>
        <v>134031.111729362</v>
      </c>
      <c r="W96" s="67"/>
      <c r="X96" s="81" t="n">
        <f aca="false">'Low SIPA income'!M91</f>
        <v>336647.510422396</v>
      </c>
      <c r="Y96" s="9"/>
      <c r="Z96" s="9" t="n">
        <f aca="false">R96+V96-N96-L96-F96</f>
        <v>-5914374.95411131</v>
      </c>
      <c r="AA96" s="9"/>
      <c r="AB96" s="9" t="n">
        <f aca="false">T96-P96-D96</f>
        <v>-69610000.1410236</v>
      </c>
      <c r="AC96" s="50"/>
      <c r="AD96" s="9"/>
      <c r="AE96" s="9"/>
      <c r="AF96" s="9"/>
      <c r="AG96" s="9" t="n">
        <f aca="false">BF96/100*$AG$53</f>
        <v>6639344265.70864</v>
      </c>
      <c r="AH96" s="39" t="n">
        <f aca="false">(AG96-AG95)/AG95</f>
        <v>0.00366707166474854</v>
      </c>
      <c r="AI96" s="39"/>
      <c r="AJ96" s="39" t="n">
        <f aca="false">AB96/AG96</f>
        <v>-0.0104844691516526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13090282</v>
      </c>
      <c r="AX96" s="7"/>
      <c r="AY96" s="39" t="n">
        <f aca="false">(AW96-AW95)/AW95</f>
        <v>0.00283445934635754</v>
      </c>
      <c r="AZ96" s="38" t="n">
        <f aca="false">workers_and_wage_low!B84</f>
        <v>6524.00089246255</v>
      </c>
      <c r="BA96" s="39" t="n">
        <f aca="false">(AZ96-AZ95)/AZ95</f>
        <v>0.000830258983056441</v>
      </c>
      <c r="BB96" s="39"/>
      <c r="BC96" s="39"/>
      <c r="BD96" s="39"/>
      <c r="BE96" s="39"/>
      <c r="BF96" s="7" t="n">
        <f aca="false">BF95*(1+AY96)*(1+BA96)*(1-BE96)</f>
        <v>120.177666910156</v>
      </c>
      <c r="BG96" s="7"/>
      <c r="BH96" s="7"/>
      <c r="BI96" s="39" t="n">
        <f aca="false">T103/AG103</f>
        <v>0.0148519967686463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130549756.259941</v>
      </c>
      <c r="E97" s="9"/>
      <c r="F97" s="67" t="n">
        <f aca="false">'Low pensions'!I97</f>
        <v>23728963.5470844</v>
      </c>
      <c r="G97" s="81" t="n">
        <f aca="false">'Low pensions'!K97</f>
        <v>4246731.55906968</v>
      </c>
      <c r="H97" s="81" t="n">
        <f aca="false">'Low pensions'!V97</f>
        <v>23364264.0496224</v>
      </c>
      <c r="I97" s="81" t="n">
        <f aca="false">'Low pensions'!M97</f>
        <v>131342.213167103</v>
      </c>
      <c r="J97" s="81" t="n">
        <f aca="false">'Low pensions'!W97</f>
        <v>722606.104627493</v>
      </c>
      <c r="K97" s="9"/>
      <c r="L97" s="81" t="n">
        <f aca="false">'Low pensions'!N97</f>
        <v>3489704.84644731</v>
      </c>
      <c r="M97" s="67"/>
      <c r="N97" s="81" t="n">
        <f aca="false">'Low pensions'!L97</f>
        <v>1081762.00382812</v>
      </c>
      <c r="O97" s="9"/>
      <c r="P97" s="81" t="n">
        <f aca="false">'Low pensions'!X97</f>
        <v>24059630.4112451</v>
      </c>
      <c r="Q97" s="67"/>
      <c r="R97" s="81" t="n">
        <f aca="false">'Low SIPA income'!G92</f>
        <v>26026362.0422715</v>
      </c>
      <c r="S97" s="67"/>
      <c r="T97" s="81" t="n">
        <f aca="false">'Low SIPA income'!J92</f>
        <v>99514051.0176683</v>
      </c>
      <c r="U97" s="9"/>
      <c r="V97" s="81" t="n">
        <f aca="false">'Low SIPA income'!F92</f>
        <v>134385.589541878</v>
      </c>
      <c r="W97" s="67"/>
      <c r="X97" s="81" t="n">
        <f aca="false">'Low SIPA income'!M92</f>
        <v>337537.856488649</v>
      </c>
      <c r="Y97" s="9"/>
      <c r="Z97" s="9" t="n">
        <f aca="false">R97+V97-N97-L97-F97</f>
        <v>-2139682.76554646</v>
      </c>
      <c r="AA97" s="9"/>
      <c r="AB97" s="9" t="n">
        <f aca="false">T97-P97-D97</f>
        <v>-55095335.6535175</v>
      </c>
      <c r="AC97" s="50"/>
      <c r="AD97" s="9"/>
      <c r="AE97" s="9"/>
      <c r="AF97" s="9"/>
      <c r="AG97" s="9" t="n">
        <f aca="false">BF97/100*$AG$53</f>
        <v>6727784666.43815</v>
      </c>
      <c r="AH97" s="39" t="n">
        <f aca="false">(AG97-AG96)/AG96</f>
        <v>0.0133206529425342</v>
      </c>
      <c r="AI97" s="39" t="n">
        <f aca="false">(AG97-AG93)/AG93</f>
        <v>0.0190737950214179</v>
      </c>
      <c r="AJ97" s="39" t="n">
        <f aca="false">AB97/AG97</f>
        <v>-0.00818922399944859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13161097</v>
      </c>
      <c r="AX97" s="7"/>
      <c r="AY97" s="39" t="n">
        <f aca="false">(AW97-AW96)/AW96</f>
        <v>0.00540973830815868</v>
      </c>
      <c r="AZ97" s="38" t="n">
        <f aca="false">workers_and_wage_low!B85</f>
        <v>6575.33400787648</v>
      </c>
      <c r="BA97" s="39" t="n">
        <f aca="false">(AZ97-AZ96)/AZ96</f>
        <v>0.00786834892576991</v>
      </c>
      <c r="BB97" s="39"/>
      <c r="BC97" s="39"/>
      <c r="BD97" s="39"/>
      <c r="BE97" s="39"/>
      <c r="BF97" s="7" t="n">
        <f aca="false">BF96*(1+AY97)*(1+BA97)*(1-BE97)</f>
        <v>121.77851190251</v>
      </c>
      <c r="BG97" s="7"/>
      <c r="BH97" s="7"/>
      <c r="BI97" s="39" t="n">
        <f aca="false">T104/AG104</f>
        <v>0.0129973011893166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131151233.651241</v>
      </c>
      <c r="E98" s="6"/>
      <c r="F98" s="8" t="n">
        <f aca="false">'Low pensions'!I98</f>
        <v>23838289.1827764</v>
      </c>
      <c r="G98" s="80" t="n">
        <f aca="false">'Low pensions'!K98</f>
        <v>4318669.74449203</v>
      </c>
      <c r="H98" s="80" t="n">
        <f aca="false">'Low pensions'!V98</f>
        <v>23760046.72062</v>
      </c>
      <c r="I98" s="80" t="n">
        <f aca="false">'Low pensions'!M98</f>
        <v>133567.105499755</v>
      </c>
      <c r="J98" s="80" t="n">
        <f aca="false">'Low pensions'!W98</f>
        <v>734846.805792377</v>
      </c>
      <c r="K98" s="6"/>
      <c r="L98" s="80" t="n">
        <f aca="false">'Low pensions'!N98</f>
        <v>4245732.93885263</v>
      </c>
      <c r="M98" s="8"/>
      <c r="N98" s="80" t="n">
        <f aca="false">'Low pensions'!L98</f>
        <v>1086098.21379555</v>
      </c>
      <c r="O98" s="6"/>
      <c r="P98" s="80" t="n">
        <f aca="false">'Low pensions'!X98</f>
        <v>28006520.3245947</v>
      </c>
      <c r="Q98" s="8"/>
      <c r="R98" s="80" t="n">
        <f aca="false">'Low SIPA income'!G93</f>
        <v>22659010.8057917</v>
      </c>
      <c r="S98" s="8"/>
      <c r="T98" s="80" t="n">
        <f aca="false">'Low SIPA income'!J93</f>
        <v>86638691.7109315</v>
      </c>
      <c r="U98" s="6"/>
      <c r="V98" s="80" t="n">
        <f aca="false">'Low SIPA income'!F93</f>
        <v>135656.475866786</v>
      </c>
      <c r="W98" s="8"/>
      <c r="X98" s="80" t="n">
        <f aca="false">'Low SIPA income'!M93</f>
        <v>340729.956530121</v>
      </c>
      <c r="Y98" s="6"/>
      <c r="Z98" s="6" t="n">
        <f aca="false">R98+V98-N98-L98-F98</f>
        <v>-6375453.05376611</v>
      </c>
      <c r="AA98" s="6"/>
      <c r="AB98" s="6" t="n">
        <f aca="false">T98-P98-D98</f>
        <v>-72519062.2649038</v>
      </c>
      <c r="AC98" s="50"/>
      <c r="AD98" s="6"/>
      <c r="AE98" s="6"/>
      <c r="AF98" s="6"/>
      <c r="AG98" s="6" t="n">
        <f aca="false">BF98/100*$AG$53</f>
        <v>6708215038.55272</v>
      </c>
      <c r="AH98" s="61" t="n">
        <f aca="false">(AG98-AG97)/AG97</f>
        <v>-0.00290877738448763</v>
      </c>
      <c r="AI98" s="61"/>
      <c r="AJ98" s="61" t="n">
        <f aca="false">AB98/AG98</f>
        <v>-0.0108104856281634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-0.000630594020980837</v>
      </c>
      <c r="AV98" s="5"/>
      <c r="AW98" s="65" t="n">
        <f aca="false">workers_and_wage_low!C86</f>
        <v>13106371</v>
      </c>
      <c r="AX98" s="5"/>
      <c r="AY98" s="61" t="n">
        <f aca="false">(AW98-AW97)/AW97</f>
        <v>-0.00415816401930629</v>
      </c>
      <c r="AZ98" s="66" t="n">
        <f aca="false">workers_and_wage_low!B86</f>
        <v>6583.58344481725</v>
      </c>
      <c r="BA98" s="61" t="n">
        <f aca="false">(AZ98-AZ97)/AZ97</f>
        <v>0.00125460348187573</v>
      </c>
      <c r="BB98" s="61"/>
      <c r="BC98" s="61"/>
      <c r="BD98" s="61"/>
      <c r="BE98" s="61"/>
      <c r="BF98" s="5" t="n">
        <f aca="false">BF97*(1+AY98)*(1+BA98)*(1-BE98)</f>
        <v>121.424285321171</v>
      </c>
      <c r="BG98" s="5"/>
      <c r="BH98" s="5"/>
      <c r="BI98" s="61" t="n">
        <f aca="false">T105/AG105</f>
        <v>0.0147931231442266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131237888.830009</v>
      </c>
      <c r="E99" s="9"/>
      <c r="F99" s="67" t="n">
        <f aca="false">'Low pensions'!I99</f>
        <v>23854039.7872744</v>
      </c>
      <c r="G99" s="81" t="n">
        <f aca="false">'Low pensions'!K99</f>
        <v>4380723.04259809</v>
      </c>
      <c r="H99" s="81" t="n">
        <f aca="false">'Low pensions'!V99</f>
        <v>24101445.6581166</v>
      </c>
      <c r="I99" s="81" t="n">
        <f aca="false">'Low pensions'!M99</f>
        <v>135486.279667982</v>
      </c>
      <c r="J99" s="81" t="n">
        <f aca="false">'Low pensions'!W99</f>
        <v>745405.535818039</v>
      </c>
      <c r="K99" s="9"/>
      <c r="L99" s="81" t="n">
        <f aca="false">'Low pensions'!N99</f>
        <v>3533232.66610146</v>
      </c>
      <c r="M99" s="67"/>
      <c r="N99" s="81" t="n">
        <f aca="false">'Low pensions'!L99</f>
        <v>1087449.06764817</v>
      </c>
      <c r="O99" s="9"/>
      <c r="P99" s="81" t="n">
        <f aca="false">'Low pensions'!X99</f>
        <v>24316785.0215359</v>
      </c>
      <c r="Q99" s="67"/>
      <c r="R99" s="81" t="n">
        <f aca="false">'Low SIPA income'!G94</f>
        <v>25900404.273515</v>
      </c>
      <c r="S99" s="67"/>
      <c r="T99" s="81" t="n">
        <f aca="false">'Low SIPA income'!J94</f>
        <v>99032440.5718538</v>
      </c>
      <c r="U99" s="9"/>
      <c r="V99" s="81" t="n">
        <f aca="false">'Low SIPA income'!F94</f>
        <v>135341.950294086</v>
      </c>
      <c r="W99" s="67"/>
      <c r="X99" s="81" t="n">
        <f aca="false">'Low SIPA income'!M94</f>
        <v>339939.958971739</v>
      </c>
      <c r="Y99" s="9"/>
      <c r="Z99" s="9" t="n">
        <f aca="false">R99+V99-N99-L99-F99</f>
        <v>-2438975.29721495</v>
      </c>
      <c r="AA99" s="9"/>
      <c r="AB99" s="9" t="n">
        <f aca="false">T99-P99-D99</f>
        <v>-56522233.2796911</v>
      </c>
      <c r="AC99" s="50"/>
      <c r="AD99" s="9"/>
      <c r="AE99" s="9"/>
      <c r="AF99" s="9"/>
      <c r="AG99" s="9" t="n">
        <f aca="false">BF99/100*$AG$53</f>
        <v>6689226937.08521</v>
      </c>
      <c r="AH99" s="39" t="n">
        <f aca="false">(AG99-AG98)/AG98</f>
        <v>-0.00283057435672162</v>
      </c>
      <c r="AI99" s="39"/>
      <c r="AJ99" s="39" t="n">
        <f aca="false">AB99/AG99</f>
        <v>-0.00844974072658989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13066938</v>
      </c>
      <c r="AX99" s="7"/>
      <c r="AY99" s="39" t="n">
        <f aca="false">(AW99-AW98)/AW98</f>
        <v>-0.00300868943813661</v>
      </c>
      <c r="AZ99" s="38" t="n">
        <f aca="false">workers_and_wage_low!B87</f>
        <v>6584.75961906156</v>
      </c>
      <c r="BA99" s="39" t="n">
        <f aca="false">(AZ99-AZ98)/AZ98</f>
        <v>0.000178652591580378</v>
      </c>
      <c r="BB99" s="39"/>
      <c r="BC99" s="39"/>
      <c r="BD99" s="39"/>
      <c r="BE99" s="39"/>
      <c r="BF99" s="7" t="n">
        <f aca="false">BF98*(1+AY99)*(1+BA99)*(1-BE99)</f>
        <v>121.080584852858</v>
      </c>
      <c r="BG99" s="7"/>
      <c r="BH99" s="7"/>
      <c r="BI99" s="39" t="n">
        <f aca="false">T106/AG106</f>
        <v>0.0129290593294738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131716842.45193</v>
      </c>
      <c r="E100" s="9"/>
      <c r="F100" s="67" t="n">
        <f aca="false">'Low pensions'!I100</f>
        <v>23941095.2775404</v>
      </c>
      <c r="G100" s="81" t="n">
        <f aca="false">'Low pensions'!K100</f>
        <v>4409337.35818916</v>
      </c>
      <c r="H100" s="81" t="n">
        <f aca="false">'Low pensions'!V100</f>
        <v>24258873.1799107</v>
      </c>
      <c r="I100" s="81" t="n">
        <f aca="false">'Low pensions'!M100</f>
        <v>136371.258500696</v>
      </c>
      <c r="J100" s="81" t="n">
        <f aca="false">'Low pensions'!W100</f>
        <v>750274.428244664</v>
      </c>
      <c r="K100" s="9"/>
      <c r="L100" s="81" t="n">
        <f aca="false">'Low pensions'!N100</f>
        <v>3470596.00719419</v>
      </c>
      <c r="M100" s="67"/>
      <c r="N100" s="81" t="n">
        <f aca="false">'Low pensions'!L100</f>
        <v>1092136.67033859</v>
      </c>
      <c r="O100" s="9"/>
      <c r="P100" s="81" t="n">
        <f aca="false">'Low pensions'!X100</f>
        <v>24017552.9076402</v>
      </c>
      <c r="Q100" s="67"/>
      <c r="R100" s="81" t="n">
        <f aca="false">'Low SIPA income'!G95</f>
        <v>22598314.3569332</v>
      </c>
      <c r="S100" s="67"/>
      <c r="T100" s="81" t="n">
        <f aca="false">'Low SIPA income'!J95</f>
        <v>86406613.5780567</v>
      </c>
      <c r="U100" s="9"/>
      <c r="V100" s="81" t="n">
        <f aca="false">'Low SIPA income'!F95</f>
        <v>140635.59679289</v>
      </c>
      <c r="W100" s="67"/>
      <c r="X100" s="81" t="n">
        <f aca="false">'Low SIPA income'!M95</f>
        <v>353236.072776098</v>
      </c>
      <c r="Y100" s="9"/>
      <c r="Z100" s="9" t="n">
        <f aca="false">R100+V100-N100-L100-F100</f>
        <v>-5764878.00134711</v>
      </c>
      <c r="AA100" s="9"/>
      <c r="AB100" s="9" t="n">
        <f aca="false">T100-P100-D100</f>
        <v>-69327781.781514</v>
      </c>
      <c r="AC100" s="50"/>
      <c r="AD100" s="9"/>
      <c r="AE100" s="9"/>
      <c r="AF100" s="9"/>
      <c r="AG100" s="9" t="n">
        <f aca="false">BF100/100*$AG$53</f>
        <v>6691393466.47501</v>
      </c>
      <c r="AH100" s="39" t="n">
        <f aca="false">(AG100-AG99)/AG99</f>
        <v>0.000323883373994089</v>
      </c>
      <c r="AI100" s="39"/>
      <c r="AJ100" s="39" t="n">
        <f aca="false">AB100/AG100</f>
        <v>-0.0103607390790659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13043086</v>
      </c>
      <c r="AX100" s="7"/>
      <c r="AY100" s="39" t="n">
        <f aca="false">(AW100-AW99)/AW99</f>
        <v>-0.00182537025889309</v>
      </c>
      <c r="AZ100" s="38" t="n">
        <f aca="false">workers_and_wage_low!B88</f>
        <v>6598.93781805728</v>
      </c>
      <c r="BA100" s="39" t="n">
        <f aca="false">(AZ100-AZ99)/AZ99</f>
        <v>0.00215318399090593</v>
      </c>
      <c r="BB100" s="39"/>
      <c r="BC100" s="39"/>
      <c r="BD100" s="39"/>
      <c r="BE100" s="39"/>
      <c r="BF100" s="7" t="n">
        <f aca="false">BF99*(1+AY100)*(1+BA100)*(1-BE100)</f>
        <v>121.119800841205</v>
      </c>
      <c r="BG100" s="7"/>
      <c r="BH100" s="7"/>
      <c r="BI100" s="39" t="n">
        <f aca="false">T107/AG107</f>
        <v>0.01482444592021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131343748.192038</v>
      </c>
      <c r="E101" s="9"/>
      <c r="F101" s="67" t="n">
        <f aca="false">'Low pensions'!I101</f>
        <v>23873280.9794042</v>
      </c>
      <c r="G101" s="81" t="n">
        <f aca="false">'Low pensions'!K101</f>
        <v>4473662.84615459</v>
      </c>
      <c r="H101" s="81" t="n">
        <f aca="false">'Low pensions'!V101</f>
        <v>24612773.0356092</v>
      </c>
      <c r="I101" s="81" t="n">
        <f aca="false">'Low pensions'!M101</f>
        <v>138360.7065821</v>
      </c>
      <c r="J101" s="81" t="n">
        <f aca="false">'Low pensions'!W101</f>
        <v>761219.784606467</v>
      </c>
      <c r="K101" s="9"/>
      <c r="L101" s="81" t="n">
        <f aca="false">'Low pensions'!N101</f>
        <v>3437389.87434141</v>
      </c>
      <c r="M101" s="67"/>
      <c r="N101" s="81" t="n">
        <f aca="false">'Low pensions'!L101</f>
        <v>1087820.56141237</v>
      </c>
      <c r="O101" s="9"/>
      <c r="P101" s="81" t="n">
        <f aca="false">'Low pensions'!X101</f>
        <v>23821500.1685578</v>
      </c>
      <c r="Q101" s="67"/>
      <c r="R101" s="81" t="n">
        <f aca="false">'Low SIPA income'!G96</f>
        <v>25976129.5954118</v>
      </c>
      <c r="S101" s="67"/>
      <c r="T101" s="81" t="n">
        <f aca="false">'Low SIPA income'!J96</f>
        <v>99321982.9033684</v>
      </c>
      <c r="U101" s="9"/>
      <c r="V101" s="81" t="n">
        <f aca="false">'Low SIPA income'!F96</f>
        <v>136153.477373438</v>
      </c>
      <c r="W101" s="67"/>
      <c r="X101" s="81" t="n">
        <f aca="false">'Low SIPA income'!M96</f>
        <v>341978.281025322</v>
      </c>
      <c r="Y101" s="9"/>
      <c r="Z101" s="9" t="n">
        <f aca="false">R101+V101-N101-L101-F101</f>
        <v>-2286208.34237279</v>
      </c>
      <c r="AA101" s="9"/>
      <c r="AB101" s="9" t="n">
        <f aca="false">T101-P101-D101</f>
        <v>-55843265.457227</v>
      </c>
      <c r="AC101" s="50"/>
      <c r="AD101" s="9"/>
      <c r="AE101" s="9"/>
      <c r="AF101" s="9"/>
      <c r="AG101" s="9" t="n">
        <f aca="false">BF101/100*$AG$53</f>
        <v>6710752285.27734</v>
      </c>
      <c r="AH101" s="39" t="n">
        <f aca="false">(AG101-AG100)/AG100</f>
        <v>0.00289309228329181</v>
      </c>
      <c r="AI101" s="39" t="n">
        <f aca="false">(AG101-AG97)/AG97</f>
        <v>-0.00253164778679421</v>
      </c>
      <c r="AJ101" s="39" t="n">
        <f aca="false">AB101/AG101</f>
        <v>-0.00832146130318967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13073260</v>
      </c>
      <c r="AX101" s="7"/>
      <c r="AY101" s="39" t="n">
        <f aca="false">(AW101-AW100)/AW100</f>
        <v>0.00231340957193719</v>
      </c>
      <c r="AZ101" s="38" t="n">
        <f aca="false">workers_and_wage_low!B89</f>
        <v>6602.75427918601</v>
      </c>
      <c r="BA101" s="39" t="n">
        <f aca="false">(AZ101-AZ100)/AZ100</f>
        <v>0.000578344763043748</v>
      </c>
      <c r="BB101" s="39"/>
      <c r="BC101" s="39"/>
      <c r="BD101" s="39"/>
      <c r="BE101" s="39"/>
      <c r="BF101" s="7" t="n">
        <f aca="false">BF100*(1+AY101)*(1+BA101)*(1-BE101)</f>
        <v>121.470211602373</v>
      </c>
      <c r="BG101" s="7"/>
      <c r="BH101" s="7"/>
      <c r="BI101" s="39" t="n">
        <f aca="false">T108/AG108</f>
        <v>0.0130017213058655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131213808.986955</v>
      </c>
      <c r="E102" s="6"/>
      <c r="F102" s="8" t="n">
        <f aca="false">'Low pensions'!I102</f>
        <v>23849662.9907609</v>
      </c>
      <c r="G102" s="80" t="n">
        <f aca="false">'Low pensions'!K102</f>
        <v>4577709.93918901</v>
      </c>
      <c r="H102" s="80" t="n">
        <f aca="false">'Low pensions'!V102</f>
        <v>25185209.4426291</v>
      </c>
      <c r="I102" s="80" t="n">
        <f aca="false">'Low pensions'!M102</f>
        <v>141578.657913064</v>
      </c>
      <c r="J102" s="80" t="n">
        <f aca="false">'Low pensions'!W102</f>
        <v>778924.00338029</v>
      </c>
      <c r="K102" s="6"/>
      <c r="L102" s="80" t="n">
        <f aca="false">'Low pensions'!N102</f>
        <v>4152102.60063309</v>
      </c>
      <c r="M102" s="8"/>
      <c r="N102" s="80" t="n">
        <f aca="false">'Low pensions'!L102</f>
        <v>1087818.72670804</v>
      </c>
      <c r="O102" s="6"/>
      <c r="P102" s="80" t="n">
        <f aca="false">'Low pensions'!X102</f>
        <v>27530137.8088847</v>
      </c>
      <c r="Q102" s="8"/>
      <c r="R102" s="80" t="n">
        <f aca="false">'Low SIPA income'!G97</f>
        <v>22860494.4400602</v>
      </c>
      <c r="S102" s="8"/>
      <c r="T102" s="80" t="n">
        <f aca="false">'Low SIPA income'!J97</f>
        <v>87409081.849486</v>
      </c>
      <c r="U102" s="6"/>
      <c r="V102" s="80" t="n">
        <f aca="false">'Low SIPA income'!F97</f>
        <v>136234.649495435</v>
      </c>
      <c r="W102" s="8"/>
      <c r="X102" s="80" t="n">
        <f aca="false">'Low SIPA income'!M97</f>
        <v>342182.161993205</v>
      </c>
      <c r="Y102" s="6"/>
      <c r="Z102" s="6" t="n">
        <f aca="false">R102+V102-N102-L102-F102</f>
        <v>-6092855.22854642</v>
      </c>
      <c r="AA102" s="6"/>
      <c r="AB102" s="6" t="n">
        <f aca="false">T102-P102-D102</f>
        <v>-71334864.9463539</v>
      </c>
      <c r="AC102" s="50"/>
      <c r="AD102" s="6"/>
      <c r="AE102" s="6"/>
      <c r="AF102" s="6"/>
      <c r="AG102" s="6" t="n">
        <f aca="false">BF102/100*$AG$53</f>
        <v>6751847397.63758</v>
      </c>
      <c r="AH102" s="61" t="n">
        <f aca="false">(AG102-AG101)/AG101</f>
        <v>0.00612377131702452</v>
      </c>
      <c r="AI102" s="61"/>
      <c r="AJ102" s="61" t="n">
        <f aca="false">AB102/AG102</f>
        <v>-0.0105652365560444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0.00321029971431535</v>
      </c>
      <c r="AV102" s="5"/>
      <c r="AW102" s="65" t="n">
        <f aca="false">workers_and_wage_low!C90</f>
        <v>13088907</v>
      </c>
      <c r="AX102" s="5"/>
      <c r="AY102" s="61" t="n">
        <f aca="false">(AW102-AW101)/AW101</f>
        <v>0.00119687055868238</v>
      </c>
      <c r="AZ102" s="66" t="n">
        <f aca="false">workers_and_wage_low!B90</f>
        <v>6635.2465052625</v>
      </c>
      <c r="BA102" s="61" t="n">
        <f aca="false">(AZ102-AZ101)/AZ101</f>
        <v>0.00492101094522288</v>
      </c>
      <c r="BB102" s="61"/>
      <c r="BC102" s="61"/>
      <c r="BD102" s="61"/>
      <c r="BE102" s="61"/>
      <c r="BF102" s="5" t="n">
        <f aca="false">BF101*(1+AY102)*(1+BA102)*(1-BE102)</f>
        <v>122.214067400056</v>
      </c>
      <c r="BG102" s="5"/>
      <c r="BH102" s="5"/>
      <c r="BI102" s="61" t="n">
        <f aca="false">T109/AG109</f>
        <v>0.0148619667430306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130886192.349059</v>
      </c>
      <c r="E103" s="9"/>
      <c r="F103" s="67" t="n">
        <f aca="false">'Low pensions'!I103</f>
        <v>23790114.7887513</v>
      </c>
      <c r="G103" s="81" t="n">
        <f aca="false">'Low pensions'!K103</f>
        <v>4659795.55622387</v>
      </c>
      <c r="H103" s="81" t="n">
        <f aca="false">'Low pensions'!V103</f>
        <v>25636820.2883824</v>
      </c>
      <c r="I103" s="81" t="n">
        <f aca="false">'Low pensions'!M103</f>
        <v>144117.388336821</v>
      </c>
      <c r="J103" s="81" t="n">
        <f aca="false">'Low pensions'!W103</f>
        <v>792891.349125228</v>
      </c>
      <c r="K103" s="9"/>
      <c r="L103" s="81" t="n">
        <f aca="false">'Low pensions'!N103</f>
        <v>3470392.14336386</v>
      </c>
      <c r="M103" s="67"/>
      <c r="N103" s="81" t="n">
        <f aca="false">'Low pensions'!L103</f>
        <v>1084602.97245418</v>
      </c>
      <c r="O103" s="9"/>
      <c r="P103" s="81" t="n">
        <f aca="false">'Low pensions'!X103</f>
        <v>23975046.8742957</v>
      </c>
      <c r="Q103" s="67"/>
      <c r="R103" s="81" t="n">
        <f aca="false">'Low SIPA income'!G98</f>
        <v>26257818.8691436</v>
      </c>
      <c r="S103" s="67"/>
      <c r="T103" s="81" t="n">
        <f aca="false">'Low SIPA income'!J98</f>
        <v>100399046.25597</v>
      </c>
      <c r="U103" s="9"/>
      <c r="V103" s="81" t="n">
        <f aca="false">'Low SIPA income'!F98</f>
        <v>132908.684564303</v>
      </c>
      <c r="W103" s="67"/>
      <c r="X103" s="81" t="n">
        <f aca="false">'Low SIPA income'!M98</f>
        <v>333828.296988499</v>
      </c>
      <c r="Y103" s="9"/>
      <c r="Z103" s="9" t="n">
        <f aca="false">R103+V103-N103-L103-F103</f>
        <v>-1954382.35086145</v>
      </c>
      <c r="AA103" s="9"/>
      <c r="AB103" s="9" t="n">
        <f aca="false">T103-P103-D103</f>
        <v>-54462192.9673841</v>
      </c>
      <c r="AC103" s="50"/>
      <c r="AD103" s="9"/>
      <c r="AE103" s="9"/>
      <c r="AF103" s="9"/>
      <c r="AG103" s="9" t="n">
        <f aca="false">BF103/100*$AG$53</f>
        <v>6759969573.10956</v>
      </c>
      <c r="AH103" s="39" t="n">
        <f aca="false">(AG103-AG102)/AG102</f>
        <v>0.001202956019834</v>
      </c>
      <c r="AI103" s="39"/>
      <c r="AJ103" s="39" t="n">
        <f aca="false">AB103/AG103</f>
        <v>-0.00805657368400427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13100941</v>
      </c>
      <c r="AX103" s="7"/>
      <c r="AY103" s="39" t="n">
        <f aca="false">(AW103-AW102)/AW102</f>
        <v>0.000919404500314656</v>
      </c>
      <c r="AZ103" s="38" t="n">
        <f aca="false">workers_and_wage_low!B91</f>
        <v>6637.12621128128</v>
      </c>
      <c r="BA103" s="39" t="n">
        <f aca="false">(AZ103-AZ102)/AZ102</f>
        <v>0.000283291060443367</v>
      </c>
      <c r="BB103" s="39"/>
      <c r="BC103" s="39"/>
      <c r="BD103" s="39"/>
      <c r="BE103" s="39"/>
      <c r="BF103" s="7" t="n">
        <f aca="false">BF102*(1+AY103)*(1+BA103)*(1-BE103)</f>
        <v>122.361085548144</v>
      </c>
      <c r="BG103" s="7"/>
      <c r="BH103" s="7"/>
      <c r="BI103" s="39" t="n">
        <f aca="false">T110/AG110</f>
        <v>0.0129930755949884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131561386.14066</v>
      </c>
      <c r="E104" s="9"/>
      <c r="F104" s="67" t="n">
        <f aca="false">'Low pensions'!I104</f>
        <v>23912839.2527957</v>
      </c>
      <c r="G104" s="81" t="n">
        <f aca="false">'Low pensions'!K104</f>
        <v>4734840.87382938</v>
      </c>
      <c r="H104" s="81" t="n">
        <f aca="false">'Low pensions'!V104</f>
        <v>26049697.4838996</v>
      </c>
      <c r="I104" s="81" t="n">
        <f aca="false">'Low pensions'!M104</f>
        <v>146438.377541116</v>
      </c>
      <c r="J104" s="81" t="n">
        <f aca="false">'Low pensions'!W104</f>
        <v>805660.746924737</v>
      </c>
      <c r="K104" s="9"/>
      <c r="L104" s="81" t="n">
        <f aca="false">'Low pensions'!N104</f>
        <v>3542973.46098631</v>
      </c>
      <c r="M104" s="67"/>
      <c r="N104" s="81" t="n">
        <f aca="false">'Low pensions'!L104</f>
        <v>1090164.73239212</v>
      </c>
      <c r="O104" s="9"/>
      <c r="P104" s="81" t="n">
        <f aca="false">'Low pensions'!X104</f>
        <v>24382270.8386698</v>
      </c>
      <c r="Q104" s="67"/>
      <c r="R104" s="81" t="n">
        <f aca="false">'Low SIPA income'!G99</f>
        <v>23129859.1291708</v>
      </c>
      <c r="S104" s="67"/>
      <c r="T104" s="81" t="n">
        <f aca="false">'Low SIPA income'!J99</f>
        <v>88439021.0845962</v>
      </c>
      <c r="U104" s="9"/>
      <c r="V104" s="81" t="n">
        <f aca="false">'Low SIPA income'!F99</f>
        <v>134481.954352741</v>
      </c>
      <c r="W104" s="67"/>
      <c r="X104" s="81" t="n">
        <f aca="false">'Low SIPA income'!M99</f>
        <v>337779.89711079</v>
      </c>
      <c r="Y104" s="9"/>
      <c r="Z104" s="9" t="n">
        <f aca="false">R104+V104-N104-L104-F104</f>
        <v>-5281636.36265054</v>
      </c>
      <c r="AA104" s="9"/>
      <c r="AB104" s="9" t="n">
        <f aca="false">T104-P104-D104</f>
        <v>-67504635.8947335</v>
      </c>
      <c r="AC104" s="50"/>
      <c r="AD104" s="9"/>
      <c r="AE104" s="9"/>
      <c r="AF104" s="9"/>
      <c r="AG104" s="9" t="n">
        <f aca="false">BF104/100*$AG$53</f>
        <v>6804414223.87675</v>
      </c>
      <c r="AH104" s="39" t="n">
        <f aca="false">(AG104-AG103)/AG103</f>
        <v>0.00657468207312428</v>
      </c>
      <c r="AI104" s="39"/>
      <c r="AJ104" s="39" t="n">
        <f aca="false">AB104/AG104</f>
        <v>-0.00992071230141444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13129177</v>
      </c>
      <c r="AX104" s="7"/>
      <c r="AY104" s="39" t="n">
        <f aca="false">(AW104-AW103)/AW103</f>
        <v>0.00215526503019898</v>
      </c>
      <c r="AZ104" s="38" t="n">
        <f aca="false">workers_and_wage_low!B92</f>
        <v>6666.39535720878</v>
      </c>
      <c r="BA104" s="39" t="n">
        <f aca="false">(AZ104-AZ103)/AZ103</f>
        <v>0.0044099125127004</v>
      </c>
      <c r="BB104" s="39"/>
      <c r="BC104" s="39"/>
      <c r="BD104" s="39"/>
      <c r="BE104" s="39"/>
      <c r="BF104" s="7" t="n">
        <f aca="false">BF103*(1+AY104)*(1+BA104)*(1-BE104)</f>
        <v>123.165570783745</v>
      </c>
      <c r="BG104" s="7"/>
      <c r="BH104" s="7"/>
      <c r="BI104" s="39" t="n">
        <f aca="false">T111/AG111</f>
        <v>0.0148428102562408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131905938.525223</v>
      </c>
      <c r="E105" s="9"/>
      <c r="F105" s="67" t="n">
        <f aca="false">'Low pensions'!I105</f>
        <v>23975465.7272342</v>
      </c>
      <c r="G105" s="81" t="n">
        <f aca="false">'Low pensions'!K105</f>
        <v>4816750.72253446</v>
      </c>
      <c r="H105" s="81" t="n">
        <f aca="false">'Low pensions'!V105</f>
        <v>26500341.3041624</v>
      </c>
      <c r="I105" s="81" t="n">
        <f aca="false">'Low pensions'!M105</f>
        <v>148971.671830962</v>
      </c>
      <c r="J105" s="81" t="n">
        <f aca="false">'Low pensions'!W105</f>
        <v>819598.184664816</v>
      </c>
      <c r="K105" s="9"/>
      <c r="L105" s="81" t="n">
        <f aca="false">'Low pensions'!N105</f>
        <v>3457505.27184557</v>
      </c>
      <c r="M105" s="67"/>
      <c r="N105" s="81" t="n">
        <f aca="false">'Low pensions'!L105</f>
        <v>1094070.11374306</v>
      </c>
      <c r="O105" s="9"/>
      <c r="P105" s="81" t="n">
        <f aca="false">'Low pensions'!X105</f>
        <v>23960262.2548388</v>
      </c>
      <c r="Q105" s="67"/>
      <c r="R105" s="81" t="n">
        <f aca="false">'Low SIPA income'!G100</f>
        <v>26297774.0346894</v>
      </c>
      <c r="S105" s="67"/>
      <c r="T105" s="81" t="n">
        <f aca="false">'Low SIPA income'!J100</f>
        <v>100551818.294417</v>
      </c>
      <c r="U105" s="9"/>
      <c r="V105" s="81" t="n">
        <f aca="false">'Low SIPA income'!F100</f>
        <v>134839.195042143</v>
      </c>
      <c r="W105" s="67"/>
      <c r="X105" s="81" t="n">
        <f aca="false">'Low SIPA income'!M100</f>
        <v>338677.182727218</v>
      </c>
      <c r="Y105" s="9"/>
      <c r="Z105" s="9" t="n">
        <f aca="false">R105+V105-N105-L105-F105</f>
        <v>-2094427.88309128</v>
      </c>
      <c r="AA105" s="9"/>
      <c r="AB105" s="9" t="n">
        <f aca="false">T105-P105-D105</f>
        <v>-55314382.4856454</v>
      </c>
      <c r="AC105" s="50"/>
      <c r="AD105" s="9"/>
      <c r="AE105" s="9"/>
      <c r="AF105" s="9"/>
      <c r="AG105" s="9" t="n">
        <f aca="false">BF105/100*$AG$53</f>
        <v>6797200112.11151</v>
      </c>
      <c r="AH105" s="39" t="n">
        <f aca="false">(AG105-AG104)/AG104</f>
        <v>-0.00106021055272138</v>
      </c>
      <c r="AI105" s="39" t="n">
        <f aca="false">(AG105-AG101)/AG101</f>
        <v>0.0128819874671624</v>
      </c>
      <c r="AJ105" s="39" t="n">
        <f aca="false">AB105/AG105</f>
        <v>-0.00813781874496885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13118721</v>
      </c>
      <c r="AX105" s="7"/>
      <c r="AY105" s="39" t="n">
        <f aca="false">(AW105-AW104)/AW104</f>
        <v>-0.000796394168499671</v>
      </c>
      <c r="AZ105" s="38" t="n">
        <f aca="false">workers_and_wage_low!B93</f>
        <v>6664.63525115165</v>
      </c>
      <c r="BA105" s="39" t="n">
        <f aca="false">(AZ105-AZ104)/AZ104</f>
        <v>-0.000264026653508816</v>
      </c>
      <c r="BB105" s="39"/>
      <c r="BC105" s="39"/>
      <c r="BD105" s="39"/>
      <c r="BE105" s="39"/>
      <c r="BF105" s="7" t="n">
        <f aca="false">BF104*(1+AY105)*(1+BA105)*(1-BE105)</f>
        <v>123.034989345868</v>
      </c>
      <c r="BG105" s="7"/>
      <c r="BH105" s="7"/>
      <c r="BI105" s="39" t="n">
        <f aca="false">T112/AG112</f>
        <v>0.0129793668772248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131567585.768786</v>
      </c>
      <c r="E106" s="6"/>
      <c r="F106" s="8" t="n">
        <f aca="false">'Low pensions'!I106</f>
        <v>23913966.108594</v>
      </c>
      <c r="G106" s="80" t="n">
        <f aca="false">'Low pensions'!K106</f>
        <v>4878978.81229641</v>
      </c>
      <c r="H106" s="80" t="n">
        <f aca="false">'Low pensions'!V106</f>
        <v>26842701.8937779</v>
      </c>
      <c r="I106" s="80" t="n">
        <f aca="false">'Low pensions'!M106</f>
        <v>150896.251926693</v>
      </c>
      <c r="J106" s="80" t="n">
        <f aca="false">'Low pensions'!W106</f>
        <v>830186.656508596</v>
      </c>
      <c r="K106" s="6"/>
      <c r="L106" s="80" t="n">
        <f aca="false">'Low pensions'!N106</f>
        <v>4209115.67687518</v>
      </c>
      <c r="M106" s="8"/>
      <c r="N106" s="80" t="n">
        <f aca="false">'Low pensions'!L106</f>
        <v>1091408.34482355</v>
      </c>
      <c r="O106" s="6"/>
      <c r="P106" s="80" t="n">
        <f aca="false">'Low pensions'!X106</f>
        <v>27845727.9522967</v>
      </c>
      <c r="Q106" s="8"/>
      <c r="R106" s="80" t="n">
        <f aca="false">'Low SIPA income'!G101</f>
        <v>23146025.6290973</v>
      </c>
      <c r="S106" s="8"/>
      <c r="T106" s="80" t="n">
        <f aca="false">'Low SIPA income'!J101</f>
        <v>88500835.0982431</v>
      </c>
      <c r="U106" s="6"/>
      <c r="V106" s="80" t="n">
        <f aca="false">'Low SIPA income'!F101</f>
        <v>137667.315239216</v>
      </c>
      <c r="W106" s="8"/>
      <c r="X106" s="80" t="n">
        <f aca="false">'Low SIPA income'!M101</f>
        <v>345780.605292589</v>
      </c>
      <c r="Y106" s="6"/>
      <c r="Z106" s="6" t="n">
        <f aca="false">R106+V106-N106-L106-F106</f>
        <v>-5930797.18595619</v>
      </c>
      <c r="AA106" s="6"/>
      <c r="AB106" s="6" t="n">
        <f aca="false">T106-P106-D106</f>
        <v>-70912478.6228395</v>
      </c>
      <c r="AC106" s="50"/>
      <c r="AD106" s="6"/>
      <c r="AE106" s="6"/>
      <c r="AF106" s="6"/>
      <c r="AG106" s="6" t="n">
        <f aca="false">BF106/100*$AG$53</f>
        <v>6845110138.56141</v>
      </c>
      <c r="AH106" s="61" t="n">
        <f aca="false">(AG106-AG105)/AG105</f>
        <v>0.00704849432997179</v>
      </c>
      <c r="AI106" s="61"/>
      <c r="AJ106" s="61" t="n">
        <f aca="false">AB106/AG106</f>
        <v>-0.0103595818310299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0.00384494329536604</v>
      </c>
      <c r="AV106" s="5"/>
      <c r="AW106" s="65" t="n">
        <f aca="false">workers_and_wage_low!C94</f>
        <v>13163599</v>
      </c>
      <c r="AX106" s="5"/>
      <c r="AY106" s="61" t="n">
        <f aca="false">(AW106-AW105)/AW105</f>
        <v>0.00342091275513825</v>
      </c>
      <c r="AZ106" s="66" t="n">
        <f aca="false">workers_and_wage_low!B94</f>
        <v>6688.72933543147</v>
      </c>
      <c r="BA106" s="61" t="n">
        <f aca="false">(AZ106-AZ105)/AZ105</f>
        <v>0.00361521424231911</v>
      </c>
      <c r="BB106" s="61"/>
      <c r="BC106" s="61"/>
      <c r="BD106" s="61"/>
      <c r="BE106" s="61"/>
      <c r="BF106" s="5" t="n">
        <f aca="false">BF105*(1+AY106)*(1+BA106)*(1-BE106)</f>
        <v>123.902200770661</v>
      </c>
      <c r="BG106" s="5"/>
      <c r="BH106" s="5"/>
      <c r="BI106" s="61" t="n">
        <f aca="false">T113/AG113</f>
        <v>0.0148966182195269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131221253.161691</v>
      </c>
      <c r="E107" s="9"/>
      <c r="F107" s="67" t="n">
        <f aca="false">'Low pensions'!I107</f>
        <v>23851016.0576374</v>
      </c>
      <c r="G107" s="81" t="n">
        <f aca="false">'Low pensions'!K107</f>
        <v>4967176.14945017</v>
      </c>
      <c r="H107" s="81" t="n">
        <f aca="false">'Low pensions'!V107</f>
        <v>27327937.6203764</v>
      </c>
      <c r="I107" s="81" t="n">
        <f aca="false">'Low pensions'!M107</f>
        <v>153624.00462217</v>
      </c>
      <c r="J107" s="81" t="n">
        <f aca="false">'Low pensions'!W107</f>
        <v>845193.94702195</v>
      </c>
      <c r="K107" s="9"/>
      <c r="L107" s="81" t="n">
        <f aca="false">'Low pensions'!N107</f>
        <v>3449177.08745449</v>
      </c>
      <c r="M107" s="67"/>
      <c r="N107" s="81" t="n">
        <f aca="false">'Low pensions'!L107</f>
        <v>1088605.85102893</v>
      </c>
      <c r="O107" s="9"/>
      <c r="P107" s="81" t="n">
        <f aca="false">'Low pensions'!X107</f>
        <v>23886984.505208</v>
      </c>
      <c r="Q107" s="67"/>
      <c r="R107" s="81" t="n">
        <f aca="false">'Low SIPA income'!G102</f>
        <v>26599103.0371357</v>
      </c>
      <c r="S107" s="67"/>
      <c r="T107" s="81" t="n">
        <f aca="false">'Low SIPA income'!J102</f>
        <v>101703975.851967</v>
      </c>
      <c r="U107" s="9"/>
      <c r="V107" s="81" t="n">
        <f aca="false">'Low SIPA income'!F102</f>
        <v>140313.77009173</v>
      </c>
      <c r="W107" s="67"/>
      <c r="X107" s="81" t="n">
        <f aca="false">'Low SIPA income'!M102</f>
        <v>352427.736887998</v>
      </c>
      <c r="Y107" s="9"/>
      <c r="Z107" s="9" t="n">
        <f aca="false">R107+V107-N107-L107-F107</f>
        <v>-1649382.18889346</v>
      </c>
      <c r="AA107" s="9"/>
      <c r="AB107" s="9" t="n">
        <f aca="false">T107-P107-D107</f>
        <v>-53404261.8149318</v>
      </c>
      <c r="AC107" s="50"/>
      <c r="AD107" s="9"/>
      <c r="AE107" s="9"/>
      <c r="AF107" s="9"/>
      <c r="AG107" s="9" t="n">
        <f aca="false">BF107/100*$AG$53</f>
        <v>6860558323.68851</v>
      </c>
      <c r="AH107" s="39" t="n">
        <f aca="false">(AG107-AG106)/AG106</f>
        <v>0.00225682053530036</v>
      </c>
      <c r="AI107" s="39"/>
      <c r="AJ107" s="39" t="n">
        <f aca="false">AB107/AG107</f>
        <v>-0.00778424426923602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13178742</v>
      </c>
      <c r="AX107" s="7"/>
      <c r="AY107" s="39" t="n">
        <f aca="false">(AW107-AW106)/AW106</f>
        <v>0.00115036928730509</v>
      </c>
      <c r="AZ107" s="38" t="n">
        <f aca="false">workers_and_wage_low!B95</f>
        <v>6696.12158453583</v>
      </c>
      <c r="BA107" s="39" t="n">
        <f aca="false">(AZ107-AZ106)/AZ106</f>
        <v>0.00110517988300075</v>
      </c>
      <c r="BB107" s="39"/>
      <c r="BC107" s="39"/>
      <c r="BD107" s="39"/>
      <c r="BE107" s="39"/>
      <c r="BF107" s="7" t="n">
        <f aca="false">BF106*(1+AY107)*(1+BA107)*(1-BE107)</f>
        <v>124.181825801729</v>
      </c>
      <c r="BG107" s="7"/>
      <c r="BH107" s="7"/>
      <c r="BI107" s="39" t="n">
        <f aca="false">T114/AG114</f>
        <v>0.0130226037101375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131294548.347713</v>
      </c>
      <c r="E108" s="9"/>
      <c r="F108" s="67" t="n">
        <f aca="false">'Low pensions'!I108</f>
        <v>23864338.3253087</v>
      </c>
      <c r="G108" s="81" t="n">
        <f aca="false">'Low pensions'!K108</f>
        <v>5040332.87129797</v>
      </c>
      <c r="H108" s="81" t="n">
        <f aca="false">'Low pensions'!V108</f>
        <v>27730424.3192605</v>
      </c>
      <c r="I108" s="81" t="n">
        <f aca="false">'Low pensions'!M108</f>
        <v>155886.583648392</v>
      </c>
      <c r="J108" s="81" t="n">
        <f aca="false">'Low pensions'!W108</f>
        <v>857641.989255486</v>
      </c>
      <c r="K108" s="9"/>
      <c r="L108" s="81" t="n">
        <f aca="false">'Low pensions'!N108</f>
        <v>3472209.03745594</v>
      </c>
      <c r="M108" s="67"/>
      <c r="N108" s="81" t="n">
        <f aca="false">'Low pensions'!L108</f>
        <v>1088435.90742235</v>
      </c>
      <c r="O108" s="9"/>
      <c r="P108" s="81" t="n">
        <f aca="false">'Low pensions'!X108</f>
        <v>24005562.4236729</v>
      </c>
      <c r="Q108" s="67"/>
      <c r="R108" s="81" t="n">
        <f aca="false">'Low SIPA income'!G103</f>
        <v>23450637.0393214</v>
      </c>
      <c r="S108" s="67"/>
      <c r="T108" s="81" t="n">
        <f aca="false">'Low SIPA income'!J103</f>
        <v>89665543.2264238</v>
      </c>
      <c r="U108" s="9"/>
      <c r="V108" s="81" t="n">
        <f aca="false">'Low SIPA income'!F103</f>
        <v>142325.389329791</v>
      </c>
      <c r="W108" s="67"/>
      <c r="X108" s="81" t="n">
        <f aca="false">'Low SIPA income'!M103</f>
        <v>357480.344448089</v>
      </c>
      <c r="Y108" s="9"/>
      <c r="Z108" s="9" t="n">
        <f aca="false">R108+V108-N108-L108-F108</f>
        <v>-4832020.84153575</v>
      </c>
      <c r="AA108" s="9"/>
      <c r="AB108" s="9" t="n">
        <f aca="false">T108-P108-D108</f>
        <v>-65634567.5449626</v>
      </c>
      <c r="AC108" s="50"/>
      <c r="AD108" s="9"/>
      <c r="AE108" s="9"/>
      <c r="AF108" s="9"/>
      <c r="AG108" s="9" t="n">
        <f aca="false">BF108/100*$AG$53</f>
        <v>6896436334.62383</v>
      </c>
      <c r="AH108" s="39" t="n">
        <f aca="false">(AG108-AG107)/AG107</f>
        <v>0.00522960511995667</v>
      </c>
      <c r="AI108" s="39"/>
      <c r="AJ108" s="39" t="n">
        <f aca="false">AB108/AG108</f>
        <v>-0.00951717153038035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13214496</v>
      </c>
      <c r="AX108" s="7"/>
      <c r="AY108" s="39" t="n">
        <f aca="false">(AW108-AW107)/AW107</f>
        <v>0.00271300553573323</v>
      </c>
      <c r="AZ108" s="38" t="n">
        <f aca="false">workers_and_wage_low!B96</f>
        <v>6712.92744693366</v>
      </c>
      <c r="BA108" s="39" t="n">
        <f aca="false">(AZ108-AZ107)/AZ107</f>
        <v>0.00250979050867995</v>
      </c>
      <c r="BB108" s="39"/>
      <c r="BC108" s="39"/>
      <c r="BD108" s="39"/>
      <c r="BE108" s="39"/>
      <c r="BF108" s="7" t="n">
        <f aca="false">BF107*(1+AY108)*(1+BA108)*(1-BE108)</f>
        <v>124.831247713747</v>
      </c>
      <c r="BG108" s="7"/>
      <c r="BH108" s="7"/>
      <c r="BI108" s="39" t="n">
        <f aca="false">T115/AG115</f>
        <v>0.01481060179815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131176099.051225</v>
      </c>
      <c r="E109" s="9"/>
      <c r="F109" s="67" t="n">
        <f aca="false">'Low pensions'!I109</f>
        <v>23842808.7635609</v>
      </c>
      <c r="G109" s="81" t="n">
        <f aca="false">'Low pensions'!K109</f>
        <v>5115117.58414084</v>
      </c>
      <c r="H109" s="81" t="n">
        <f aca="false">'Low pensions'!V109</f>
        <v>28141867.7442645</v>
      </c>
      <c r="I109" s="81" t="n">
        <f aca="false">'Low pensions'!M109</f>
        <v>158199.512911571</v>
      </c>
      <c r="J109" s="81" t="n">
        <f aca="false">'Low pensions'!W109</f>
        <v>870367.043637039</v>
      </c>
      <c r="K109" s="9"/>
      <c r="L109" s="81" t="n">
        <f aca="false">'Low pensions'!N109</f>
        <v>3479396.82038744</v>
      </c>
      <c r="M109" s="67"/>
      <c r="N109" s="81" t="n">
        <f aca="false">'Low pensions'!L109</f>
        <v>1086920.36867072</v>
      </c>
      <c r="O109" s="9"/>
      <c r="P109" s="81" t="n">
        <f aca="false">'Low pensions'!X109</f>
        <v>24034521.8164185</v>
      </c>
      <c r="Q109" s="67"/>
      <c r="R109" s="81" t="n">
        <f aca="false">'Low SIPA income'!G104</f>
        <v>26828527.5462842</v>
      </c>
      <c r="S109" s="67"/>
      <c r="T109" s="81" t="n">
        <f aca="false">'Low SIPA income'!J104</f>
        <v>102581200.347308</v>
      </c>
      <c r="U109" s="9"/>
      <c r="V109" s="81" t="n">
        <f aca="false">'Low SIPA income'!F104</f>
        <v>141543.071815803</v>
      </c>
      <c r="W109" s="67"/>
      <c r="X109" s="81" t="n">
        <f aca="false">'Low SIPA income'!M104</f>
        <v>355515.388401347</v>
      </c>
      <c r="Y109" s="9"/>
      <c r="Z109" s="9" t="n">
        <f aca="false">R109+V109-N109-L109-F109</f>
        <v>-1439055.33451908</v>
      </c>
      <c r="AA109" s="9"/>
      <c r="AB109" s="9" t="n">
        <f aca="false">T109-P109-D109</f>
        <v>-52629420.5203348</v>
      </c>
      <c r="AC109" s="50"/>
      <c r="AD109" s="9"/>
      <c r="AE109" s="9"/>
      <c r="AF109" s="9"/>
      <c r="AG109" s="9" t="n">
        <f aca="false">BF109/100*$AG$53</f>
        <v>6902262810.90378</v>
      </c>
      <c r="AH109" s="39" t="n">
        <f aca="false">(AG109-AG108)/AG108</f>
        <v>0.000844853196235358</v>
      </c>
      <c r="AI109" s="39" t="n">
        <f aca="false">(AG109-AG105)/AG105</f>
        <v>0.0154567611750989</v>
      </c>
      <c r="AJ109" s="39" t="n">
        <f aca="false">AB109/AG109</f>
        <v>-0.00762495169514468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13231996</v>
      </c>
      <c r="AX109" s="7"/>
      <c r="AY109" s="39" t="n">
        <f aca="false">(AW109-AW108)/AW108</f>
        <v>0.00132430325000666</v>
      </c>
      <c r="AZ109" s="38" t="n">
        <f aca="false">workers_and_wage_low!B97</f>
        <v>6709.71319015896</v>
      </c>
      <c r="BA109" s="39" t="n">
        <f aca="false">(AZ109-AZ108)/AZ108</f>
        <v>-0.000478815956244599</v>
      </c>
      <c r="BB109" s="39"/>
      <c r="BC109" s="39"/>
      <c r="BD109" s="39"/>
      <c r="BE109" s="39"/>
      <c r="BF109" s="7" t="n">
        <f aca="false">BF108*(1+AY109)*(1+BA109)*(1-BE109)</f>
        <v>124.936711792368</v>
      </c>
      <c r="BG109" s="7"/>
      <c r="BH109" s="7"/>
      <c r="BI109" s="39" t="n">
        <f aca="false">T116/AG116</f>
        <v>0.0129730165928555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131107160.110718</v>
      </c>
      <c r="E110" s="6"/>
      <c r="F110" s="8" t="n">
        <f aca="false">'Low pensions'!I110</f>
        <v>23830278.2950781</v>
      </c>
      <c r="G110" s="80" t="n">
        <f aca="false">'Low pensions'!K110</f>
        <v>5228740.21983129</v>
      </c>
      <c r="H110" s="80" t="n">
        <f aca="false">'Low pensions'!V110</f>
        <v>28766985.961736</v>
      </c>
      <c r="I110" s="80" t="n">
        <f aca="false">'Low pensions'!M110</f>
        <v>161713.615046329</v>
      </c>
      <c r="J110" s="80" t="n">
        <f aca="false">'Low pensions'!W110</f>
        <v>889700.596754723</v>
      </c>
      <c r="K110" s="6"/>
      <c r="L110" s="80" t="n">
        <f aca="false">'Low pensions'!N110</f>
        <v>4164652.32104041</v>
      </c>
      <c r="M110" s="8"/>
      <c r="N110" s="80" t="n">
        <f aca="false">'Low pensions'!L110</f>
        <v>1086389.99897113</v>
      </c>
      <c r="O110" s="6"/>
      <c r="P110" s="80" t="n">
        <f aca="false">'Low pensions'!X110</f>
        <v>27587397.9292716</v>
      </c>
      <c r="Q110" s="8"/>
      <c r="R110" s="80" t="n">
        <f aca="false">'Low SIPA income'!G105</f>
        <v>23405231.9547352</v>
      </c>
      <c r="S110" s="8"/>
      <c r="T110" s="80" t="n">
        <f aca="false">'Low SIPA income'!J105</f>
        <v>89491932.9501726</v>
      </c>
      <c r="U110" s="6"/>
      <c r="V110" s="80" t="n">
        <f aca="false">'Low SIPA income'!F105</f>
        <v>135909.596541031</v>
      </c>
      <c r="W110" s="8"/>
      <c r="X110" s="80" t="n">
        <f aca="false">'Low SIPA income'!M105</f>
        <v>341365.72268711</v>
      </c>
      <c r="Y110" s="6"/>
      <c r="Z110" s="6" t="n">
        <f aca="false">R110+V110-N110-L110-F110</f>
        <v>-5540179.06381336</v>
      </c>
      <c r="AA110" s="6"/>
      <c r="AB110" s="6" t="n">
        <f aca="false">T110-P110-D110</f>
        <v>-69202625.0898172</v>
      </c>
      <c r="AC110" s="50"/>
      <c r="AD110" s="6"/>
      <c r="AE110" s="6"/>
      <c r="AF110" s="6"/>
      <c r="AG110" s="6" t="n">
        <f aca="false">BF110/100*$AG$53</f>
        <v>6887663532.46576</v>
      </c>
      <c r="AH110" s="61" t="n">
        <f aca="false">(AG110-AG109)/AG109</f>
        <v>-0.00211514380689123</v>
      </c>
      <c r="AI110" s="61"/>
      <c r="AJ110" s="61" t="n">
        <f aca="false">AB110/AG110</f>
        <v>-0.0100473295136476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0.000500313557358934</v>
      </c>
      <c r="AV110" s="5"/>
      <c r="AW110" s="65" t="n">
        <f aca="false">workers_and_wage_low!C98</f>
        <v>13205811</v>
      </c>
      <c r="AX110" s="5"/>
      <c r="AY110" s="61" t="n">
        <f aca="false">(AW110-AW109)/AW109</f>
        <v>-0.00197891535033717</v>
      </c>
      <c r="AZ110" s="66" t="n">
        <f aca="false">workers_and_wage_low!B98</f>
        <v>6708.79732386528</v>
      </c>
      <c r="BA110" s="61" t="n">
        <f aca="false">(AZ110-AZ109)/AZ109</f>
        <v>-0.000136498575680803</v>
      </c>
      <c r="BB110" s="61"/>
      <c r="BC110" s="61"/>
      <c r="BD110" s="61"/>
      <c r="BE110" s="61"/>
      <c r="BF110" s="5" t="n">
        <f aca="false">BF109*(1+AY110)*(1+BA110)*(1-BE110)</f>
        <v>124.672452680167</v>
      </c>
      <c r="BG110" s="5"/>
      <c r="BH110" s="5"/>
      <c r="BI110" s="61" t="n">
        <f aca="false">T117/AG117</f>
        <v>0.0147829448990837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131459225.743741</v>
      </c>
      <c r="E111" s="9"/>
      <c r="F111" s="67" t="n">
        <f aca="false">'Low pensions'!I111</f>
        <v>23894270.3913601</v>
      </c>
      <c r="G111" s="81" t="n">
        <f aca="false">'Low pensions'!K111</f>
        <v>5302190.20149178</v>
      </c>
      <c r="H111" s="81" t="n">
        <f aca="false">'Low pensions'!V111</f>
        <v>29171086.0895838</v>
      </c>
      <c r="I111" s="81" t="n">
        <f aca="false">'Low pensions'!M111</f>
        <v>163985.263963666</v>
      </c>
      <c r="J111" s="81" t="n">
        <f aca="false">'Low pensions'!W111</f>
        <v>902198.538853123</v>
      </c>
      <c r="K111" s="9"/>
      <c r="L111" s="81" t="n">
        <f aca="false">'Low pensions'!N111</f>
        <v>3434765.2571779</v>
      </c>
      <c r="M111" s="67"/>
      <c r="N111" s="81" t="n">
        <f aca="false">'Low pensions'!L111</f>
        <v>1089333.0896258</v>
      </c>
      <c r="O111" s="9"/>
      <c r="P111" s="81" t="n">
        <f aca="false">'Low pensions'!X111</f>
        <v>23816202.5015817</v>
      </c>
      <c r="Q111" s="67"/>
      <c r="R111" s="81" t="n">
        <f aca="false">'Low SIPA income'!G106</f>
        <v>26830307.8751853</v>
      </c>
      <c r="S111" s="67"/>
      <c r="T111" s="81" t="n">
        <f aca="false">'Low SIPA income'!J106</f>
        <v>102588007.589166</v>
      </c>
      <c r="U111" s="9"/>
      <c r="V111" s="81" t="n">
        <f aca="false">'Low SIPA income'!F106</f>
        <v>140411.325428119</v>
      </c>
      <c r="W111" s="67"/>
      <c r="X111" s="81" t="n">
        <f aca="false">'Low SIPA income'!M106</f>
        <v>352672.767767024</v>
      </c>
      <c r="Y111" s="9"/>
      <c r="Z111" s="9" t="n">
        <f aca="false">R111+V111-N111-L111-F111</f>
        <v>-1447649.53755035</v>
      </c>
      <c r="AA111" s="9"/>
      <c r="AB111" s="9" t="n">
        <f aca="false">T111-P111-D111</f>
        <v>-52687420.6561566</v>
      </c>
      <c r="AC111" s="50"/>
      <c r="AD111" s="9"/>
      <c r="AE111" s="9"/>
      <c r="AF111" s="9"/>
      <c r="AG111" s="9" t="n">
        <f aca="false">BF111/100*$AG$53</f>
        <v>6911629658.94761</v>
      </c>
      <c r="AH111" s="39" t="n">
        <f aca="false">(AG111-AG110)/AG110</f>
        <v>0.00347957277077901</v>
      </c>
      <c r="AI111" s="39"/>
      <c r="AJ111" s="39" t="n">
        <f aca="false">AB111/AG111</f>
        <v>-0.00762300980463397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13226743</v>
      </c>
      <c r="AX111" s="7"/>
      <c r="AY111" s="39" t="n">
        <f aca="false">(AW111-AW110)/AW110</f>
        <v>0.00158505978920946</v>
      </c>
      <c r="AZ111" s="38" t="n">
        <f aca="false">workers_and_wage_low!B99</f>
        <v>6721.48711341092</v>
      </c>
      <c r="BA111" s="39" t="n">
        <f aca="false">(AZ111-AZ110)/AZ110</f>
        <v>0.00189151481749166</v>
      </c>
      <c r="BB111" s="39"/>
      <c r="BC111" s="39"/>
      <c r="BD111" s="39"/>
      <c r="BE111" s="39"/>
      <c r="BF111" s="7" t="n">
        <f aca="false">BF110*(1+AY111)*(1+BA111)*(1-BE111)</f>
        <v>125.106259551779</v>
      </c>
      <c r="BG111" s="7"/>
      <c r="BH111" s="7"/>
      <c r="BI111" s="39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131287998.789219</v>
      </c>
      <c r="E112" s="9"/>
      <c r="F112" s="67" t="n">
        <f aca="false">'Low pensions'!I112</f>
        <v>23863147.8655237</v>
      </c>
      <c r="G112" s="81" t="n">
        <f aca="false">'Low pensions'!K112</f>
        <v>5371301.40004475</v>
      </c>
      <c r="H112" s="81" t="n">
        <f aca="false">'Low pensions'!V112</f>
        <v>29551315.5129221</v>
      </c>
      <c r="I112" s="81" t="n">
        <f aca="false">'Low pensions'!M112</f>
        <v>166122.723712725</v>
      </c>
      <c r="J112" s="81" t="n">
        <f aca="false">'Low pensions'!W112</f>
        <v>913958.211739862</v>
      </c>
      <c r="K112" s="9"/>
      <c r="L112" s="81" t="n">
        <f aca="false">'Low pensions'!N112</f>
        <v>3487344.75922557</v>
      </c>
      <c r="M112" s="67"/>
      <c r="N112" s="81" t="n">
        <f aca="false">'Low pensions'!L112</f>
        <v>1087980.86020354</v>
      </c>
      <c r="O112" s="9"/>
      <c r="P112" s="81" t="n">
        <f aca="false">'Low pensions'!X112</f>
        <v>24081598.2203504</v>
      </c>
      <c r="Q112" s="67"/>
      <c r="R112" s="81" t="n">
        <f aca="false">'Low SIPA income'!G107</f>
        <v>23456103.5837974</v>
      </c>
      <c r="S112" s="67"/>
      <c r="T112" s="81" t="n">
        <f aca="false">'Low SIPA income'!J107</f>
        <v>89686445.0330225</v>
      </c>
      <c r="U112" s="9"/>
      <c r="V112" s="81" t="n">
        <f aca="false">'Low SIPA income'!F107</f>
        <v>139265.440309124</v>
      </c>
      <c r="W112" s="67"/>
      <c r="X112" s="81" t="n">
        <f aca="false">'Low SIPA income'!M107</f>
        <v>349794.634715956</v>
      </c>
      <c r="Y112" s="9"/>
      <c r="Z112" s="9" t="n">
        <f aca="false">R112+V112-N112-L112-F112</f>
        <v>-4843104.46084623</v>
      </c>
      <c r="AA112" s="9"/>
      <c r="AB112" s="9" t="n">
        <f aca="false">T112-P112-D112</f>
        <v>-65683151.9765468</v>
      </c>
      <c r="AC112" s="50"/>
      <c r="AD112" s="9"/>
      <c r="AE112" s="9"/>
      <c r="AF112" s="9"/>
      <c r="AG112" s="9" t="n">
        <f aca="false">BF112/100*$AG$53</f>
        <v>6909924488.72042</v>
      </c>
      <c r="AH112" s="39" t="n">
        <f aca="false">(AG112-AG111)/AG111</f>
        <v>-0.000246710300078027</v>
      </c>
      <c r="AI112" s="39"/>
      <c r="AJ112" s="39" t="n">
        <f aca="false">AB112/AG112</f>
        <v>-0.00950562514594279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13213313</v>
      </c>
      <c r="AX112" s="7"/>
      <c r="AY112" s="39" t="n">
        <f aca="false">(AW112-AW111)/AW111</f>
        <v>-0.00101536712401534</v>
      </c>
      <c r="AZ112" s="38" t="n">
        <f aca="false">workers_and_wage_low!B100</f>
        <v>6726.65888159103</v>
      </c>
      <c r="BA112" s="39" t="n">
        <f aca="false">(AZ112-AZ111)/AZ111</f>
        <v>0.000769438086073836</v>
      </c>
      <c r="BB112" s="39"/>
      <c r="BC112" s="39"/>
      <c r="BD112" s="39"/>
      <c r="BE112" s="39"/>
      <c r="BF112" s="7" t="n">
        <f aca="false">BF111*(1+AY112)*(1+BA112)*(1-BE112)</f>
        <v>125.075394548944</v>
      </c>
      <c r="BG112" s="7"/>
      <c r="BH112" s="7"/>
      <c r="BI112" s="39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131527259.989386</v>
      </c>
      <c r="E113" s="9"/>
      <c r="F113" s="67" t="n">
        <f aca="false">'Low pensions'!I113</f>
        <v>23906636.4208427</v>
      </c>
      <c r="G113" s="81" t="n">
        <f aca="false">'Low pensions'!K113</f>
        <v>5501429.16420515</v>
      </c>
      <c r="H113" s="81" t="n">
        <f aca="false">'Low pensions'!V113</f>
        <v>30267240.0774351</v>
      </c>
      <c r="I113" s="81" t="n">
        <f aca="false">'Low pensions'!M113</f>
        <v>170147.293738304</v>
      </c>
      <c r="J113" s="81" t="n">
        <f aca="false">'Low pensions'!W113</f>
        <v>936100.208580468</v>
      </c>
      <c r="K113" s="9"/>
      <c r="L113" s="81" t="n">
        <f aca="false">'Low pensions'!N113</f>
        <v>3456065.91514529</v>
      </c>
      <c r="M113" s="67"/>
      <c r="N113" s="81" t="n">
        <f aca="false">'Low pensions'!L113</f>
        <v>1091503.7892966</v>
      </c>
      <c r="O113" s="9"/>
      <c r="P113" s="81" t="n">
        <f aca="false">'Low pensions'!X113</f>
        <v>23938674.2661624</v>
      </c>
      <c r="Q113" s="67"/>
      <c r="R113" s="81" t="n">
        <f aca="false">'Low SIPA income'!G108</f>
        <v>26944715.0484801</v>
      </c>
      <c r="S113" s="67"/>
      <c r="T113" s="81" t="n">
        <f aca="false">'Low SIPA income'!J108</f>
        <v>103025453.332123</v>
      </c>
      <c r="U113" s="9"/>
      <c r="V113" s="81" t="n">
        <f aca="false">'Low SIPA income'!F108</f>
        <v>139412.589431114</v>
      </c>
      <c r="W113" s="67"/>
      <c r="X113" s="81" t="n">
        <f aca="false">'Low SIPA income'!M108</f>
        <v>350164.230886123</v>
      </c>
      <c r="Y113" s="9"/>
      <c r="Z113" s="9" t="n">
        <f aca="false">R113+V113-N113-L113-F113</f>
        <v>-1370078.48737334</v>
      </c>
      <c r="AA113" s="9"/>
      <c r="AB113" s="9" t="n">
        <f aca="false">T113-P113-D113</f>
        <v>-52440480.9234251</v>
      </c>
      <c r="AC113" s="50"/>
      <c r="AD113" s="9"/>
      <c r="AE113" s="9"/>
      <c r="AF113" s="9"/>
      <c r="AG113" s="9" t="n">
        <f aca="false">BF113/100*$AG$53</f>
        <v>6916029652.762</v>
      </c>
      <c r="AH113" s="39" t="n">
        <f aca="false">(AG113-AG112)/AG112</f>
        <v>0.00088353556562599</v>
      </c>
      <c r="AI113" s="39" t="n">
        <f aca="false">(AG113-AG109)/AG109</f>
        <v>0.00199454037543686</v>
      </c>
      <c r="AJ113" s="39" t="n">
        <f aca="false">AB113/AG113</f>
        <v>-0.00758245460999178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13203754</v>
      </c>
      <c r="AX113" s="7"/>
      <c r="AY113" s="39" t="n">
        <f aca="false">(AW113-AW112)/AW112</f>
        <v>-0.000723437036570616</v>
      </c>
      <c r="AZ113" s="38" t="n">
        <f aca="false">workers_and_wage_low!B101</f>
        <v>6737.47626381301</v>
      </c>
      <c r="BA113" s="39" t="n">
        <f aca="false">(AZ113-AZ112)/AZ112</f>
        <v>0.00160813598732962</v>
      </c>
      <c r="BB113" s="39"/>
      <c r="BC113" s="39"/>
      <c r="BD113" s="39"/>
      <c r="BE113" s="39"/>
      <c r="BF113" s="7" t="n">
        <f aca="false">BF112*(1+AY113)*(1+BA113)*(1-BE113)</f>
        <v>125.185903108412</v>
      </c>
      <c r="BG113" s="7"/>
      <c r="BH113" s="7"/>
      <c r="BI113" s="39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131919612.100369</v>
      </c>
      <c r="E114" s="6"/>
      <c r="F114" s="8" t="n">
        <f aca="false">'Low pensions'!I114</f>
        <v>23977951.0613741</v>
      </c>
      <c r="G114" s="80" t="n">
        <f aca="false">'Low pensions'!K114</f>
        <v>5603446.42498106</v>
      </c>
      <c r="H114" s="80" t="n">
        <f aca="false">'Low pensions'!V114</f>
        <v>30828508.946266</v>
      </c>
      <c r="I114" s="80" t="n">
        <f aca="false">'Low pensions'!M114</f>
        <v>173302.466751992</v>
      </c>
      <c r="J114" s="80" t="n">
        <f aca="false">'Low pensions'!W114</f>
        <v>953459.039575239</v>
      </c>
      <c r="K114" s="6"/>
      <c r="L114" s="80" t="n">
        <f aca="false">'Low pensions'!N114</f>
        <v>4204993.15377815</v>
      </c>
      <c r="M114" s="8"/>
      <c r="N114" s="80" t="n">
        <f aca="false">'Low pensions'!L114</f>
        <v>1097070.15760723</v>
      </c>
      <c r="O114" s="6"/>
      <c r="P114" s="80" t="n">
        <f aca="false">'Low pensions'!X114</f>
        <v>27855485.7837795</v>
      </c>
      <c r="Q114" s="8"/>
      <c r="R114" s="80" t="n">
        <f aca="false">'Low SIPA income'!G109</f>
        <v>23628534.5535977</v>
      </c>
      <c r="S114" s="8"/>
      <c r="T114" s="80" t="n">
        <f aca="false">'Low SIPA income'!J109</f>
        <v>90345749.7909393</v>
      </c>
      <c r="U114" s="6"/>
      <c r="V114" s="80" t="n">
        <f aca="false">'Low SIPA income'!F109</f>
        <v>139502.052175481</v>
      </c>
      <c r="W114" s="8"/>
      <c r="X114" s="80" t="n">
        <f aca="false">'Low SIPA income'!M109</f>
        <v>350388.935507149</v>
      </c>
      <c r="Y114" s="6"/>
      <c r="Z114" s="6" t="n">
        <f aca="false">R114+V114-N114-L114-F114</f>
        <v>-5511977.76698628</v>
      </c>
      <c r="AA114" s="6"/>
      <c r="AB114" s="6" t="n">
        <f aca="false">T114-P114-D114</f>
        <v>-69429348.0932094</v>
      </c>
      <c r="AC114" s="50"/>
      <c r="AD114" s="6"/>
      <c r="AE114" s="6"/>
      <c r="AF114" s="6"/>
      <c r="AG114" s="6" t="n">
        <f aca="false">BF114/100*$AG$53</f>
        <v>6937610312.1843</v>
      </c>
      <c r="AH114" s="61" t="n">
        <f aca="false">(AG114-AG113)/AG113</f>
        <v>0.00312038272040705</v>
      </c>
      <c r="AI114" s="61"/>
      <c r="AJ114" s="61" t="n">
        <f aca="false">AB114/AG114</f>
        <v>-0.0100076748287912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-3.40315771804711E-005</v>
      </c>
      <c r="AV114" s="5"/>
      <c r="AW114" s="65" t="n">
        <f aca="false">workers_and_wage_low!C102</f>
        <v>13195745</v>
      </c>
      <c r="AX114" s="5"/>
      <c r="AY114" s="61" t="n">
        <f aca="false">(AW114-AW113)/AW113</f>
        <v>-0.000606569919433519</v>
      </c>
      <c r="AZ114" s="66" t="n">
        <f aca="false">workers_and_wage_low!B102</f>
        <v>6762.60175912996</v>
      </c>
      <c r="BA114" s="61" t="n">
        <f aca="false">(AZ114-AZ113)/AZ113</f>
        <v>0.00372921466928216</v>
      </c>
      <c r="BB114" s="61"/>
      <c r="BC114" s="61"/>
      <c r="BD114" s="61"/>
      <c r="BE114" s="61"/>
      <c r="BF114" s="5" t="n">
        <f aca="false">BF113*(1+AY114)*(1+BA114)*(1-BE114)</f>
        <v>125.57653103731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131837414.948957</v>
      </c>
      <c r="E115" s="9"/>
      <c r="F115" s="67" t="n">
        <f aca="false">'Low pensions'!I115</f>
        <v>23963010.7561189</v>
      </c>
      <c r="G115" s="81" t="n">
        <f aca="false">'Low pensions'!K115</f>
        <v>5663401.59032507</v>
      </c>
      <c r="H115" s="81" t="n">
        <f aca="false">'Low pensions'!V115</f>
        <v>31158364.5763551</v>
      </c>
      <c r="I115" s="81" t="n">
        <f aca="false">'Low pensions'!M115</f>
        <v>175156.750216241</v>
      </c>
      <c r="J115" s="81" t="n">
        <f aca="false">'Low pensions'!W115</f>
        <v>963660.760093467</v>
      </c>
      <c r="K115" s="9"/>
      <c r="L115" s="81" t="n">
        <f aca="false">'Low pensions'!N115</f>
        <v>3530856.64222049</v>
      </c>
      <c r="M115" s="67"/>
      <c r="N115" s="81" t="n">
        <f aca="false">'Low pensions'!L115</f>
        <v>1097227.9619677</v>
      </c>
      <c r="O115" s="9"/>
      <c r="P115" s="81" t="n">
        <f aca="false">'Low pensions'!X115</f>
        <v>24358256.4136282</v>
      </c>
      <c r="Q115" s="67"/>
      <c r="R115" s="81" t="n">
        <f aca="false">'Low SIPA income'!G110</f>
        <v>26762335.2457448</v>
      </c>
      <c r="S115" s="67"/>
      <c r="T115" s="81" t="n">
        <f aca="false">'Low SIPA income'!J110</f>
        <v>102328108.349197</v>
      </c>
      <c r="U115" s="9"/>
      <c r="V115" s="81" t="n">
        <f aca="false">'Low SIPA income'!F110</f>
        <v>141148.553823964</v>
      </c>
      <c r="W115" s="67"/>
      <c r="X115" s="81" t="n">
        <f aca="false">'Low SIPA income'!M110</f>
        <v>354524.472948541</v>
      </c>
      <c r="Y115" s="9"/>
      <c r="Z115" s="9" t="n">
        <f aca="false">R115+V115-N115-L115-F115</f>
        <v>-1687611.56073825</v>
      </c>
      <c r="AA115" s="9"/>
      <c r="AB115" s="9" t="n">
        <f aca="false">T115-P115-D115</f>
        <v>-53867563.0133883</v>
      </c>
      <c r="AC115" s="50"/>
      <c r="AD115" s="9"/>
      <c r="AE115" s="9"/>
      <c r="AF115" s="9"/>
      <c r="AG115" s="9" t="n">
        <f aca="false">BF115/100*$AG$53</f>
        <v>6909112117.37384</v>
      </c>
      <c r="AH115" s="39" t="n">
        <f aca="false">(AG115-AG114)/AG114</f>
        <v>-0.00410778258334932</v>
      </c>
      <c r="AI115" s="39"/>
      <c r="AJ115" s="39" t="n">
        <f aca="false">AB115/AG115</f>
        <v>-0.00779659702987472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13233196</v>
      </c>
      <c r="AX115" s="7"/>
      <c r="AY115" s="39" t="n">
        <f aca="false">(AW115-AW114)/AW114</f>
        <v>0.00283811183074544</v>
      </c>
      <c r="AZ115" s="38" t="n">
        <f aca="false">workers_and_wage_low!B103</f>
        <v>6715.76237675174</v>
      </c>
      <c r="BA115" s="39" t="n">
        <f aca="false">(AZ115-AZ114)/AZ114</f>
        <v>-0.00692623697898237</v>
      </c>
      <c r="BB115" s="39"/>
      <c r="BC115" s="39"/>
      <c r="BD115" s="39"/>
      <c r="BE115" s="39"/>
      <c r="BF115" s="7" t="n">
        <f aca="false">BF114*(1+AY115)*(1+BA115)*(1-BE115)</f>
        <v>125.060689950238</v>
      </c>
      <c r="BG115" s="7"/>
      <c r="BH115" s="7"/>
      <c r="BI115" s="39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131804711.781103</v>
      </c>
      <c r="E116" s="9"/>
      <c r="F116" s="67" t="n">
        <f aca="false">'Low pensions'!I116</f>
        <v>23957066.5682466</v>
      </c>
      <c r="G116" s="81" t="n">
        <f aca="false">'Low pensions'!K116</f>
        <v>5779776.45098498</v>
      </c>
      <c r="H116" s="81" t="n">
        <f aca="false">'Low pensions'!V116</f>
        <v>31798624.723571</v>
      </c>
      <c r="I116" s="81" t="n">
        <f aca="false">'Low pensions'!M116</f>
        <v>178755.972710876</v>
      </c>
      <c r="J116" s="81" t="n">
        <f aca="false">'Low pensions'!W116</f>
        <v>983462.620316629</v>
      </c>
      <c r="K116" s="9"/>
      <c r="L116" s="81" t="n">
        <f aca="false">'Low pensions'!N116</f>
        <v>3559528.36583094</v>
      </c>
      <c r="M116" s="67"/>
      <c r="N116" s="81" t="n">
        <f aca="false">'Low pensions'!L116</f>
        <v>1097950.43152074</v>
      </c>
      <c r="O116" s="9"/>
      <c r="P116" s="81" t="n">
        <f aca="false">'Low pensions'!X116</f>
        <v>24511008.9380603</v>
      </c>
      <c r="Q116" s="67"/>
      <c r="R116" s="81" t="n">
        <f aca="false">'Low SIPA income'!G111</f>
        <v>23442036.6937874</v>
      </c>
      <c r="S116" s="67"/>
      <c r="T116" s="81" t="n">
        <f aca="false">'Low SIPA income'!J111</f>
        <v>89632659.0598677</v>
      </c>
      <c r="U116" s="9"/>
      <c r="V116" s="81" t="n">
        <f aca="false">'Low SIPA income'!F111</f>
        <v>140173.672928181</v>
      </c>
      <c r="W116" s="67"/>
      <c r="X116" s="81" t="n">
        <f aca="false">'Low SIPA income'!M111</f>
        <v>352075.853204295</v>
      </c>
      <c r="Y116" s="9"/>
      <c r="Z116" s="9" t="n">
        <f aca="false">R116+V116-N116-L116-F116</f>
        <v>-5032334.99888276</v>
      </c>
      <c r="AA116" s="9"/>
      <c r="AB116" s="9" t="n">
        <f aca="false">T116-P116-D116</f>
        <v>-66683061.6592958</v>
      </c>
      <c r="AC116" s="50"/>
      <c r="AD116" s="9"/>
      <c r="AE116" s="9"/>
      <c r="AF116" s="9"/>
      <c r="AG116" s="9" t="n">
        <f aca="false">BF116/100*$AG$53</f>
        <v>6909160904.73745</v>
      </c>
      <c r="AH116" s="39" t="n">
        <f aca="false">(AG116-AG115)/AG115</f>
        <v>7.06130726750994E-006</v>
      </c>
      <c r="AI116" s="39"/>
      <c r="AJ116" s="39" t="n">
        <f aca="false">AB116/AG116</f>
        <v>-0.00965139798865775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13226398</v>
      </c>
      <c r="AX116" s="7"/>
      <c r="AY116" s="39" t="n">
        <f aca="false">(AW116-AW115)/AW115</f>
        <v>-0.000513708101958136</v>
      </c>
      <c r="AZ116" s="38" t="n">
        <f aca="false">workers_and_wage_low!B104</f>
        <v>6719.26153790462</v>
      </c>
      <c r="BA116" s="39" t="n">
        <f aca="false">(AZ116-AZ115)/AZ115</f>
        <v>0.000521037070190123</v>
      </c>
      <c r="BB116" s="39"/>
      <c r="BC116" s="39"/>
      <c r="BD116" s="39"/>
      <c r="BE116" s="39"/>
      <c r="BF116" s="7" t="n">
        <f aca="false">BF115*(1+AY116)*(1+BA116)*(1-BE116)</f>
        <v>125.061573042197</v>
      </c>
      <c r="BG116" s="7"/>
      <c r="BH116" s="7"/>
      <c r="BI116" s="39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132366064.560517</v>
      </c>
      <c r="E117" s="9"/>
      <c r="F117" s="67" t="n">
        <f aca="false">'Low pensions'!I117</f>
        <v>24059099.0807643</v>
      </c>
      <c r="G117" s="81" t="n">
        <f aca="false">'Low pensions'!K117</f>
        <v>5881328.23249882</v>
      </c>
      <c r="H117" s="81" t="n">
        <f aca="false">'Low pensions'!V117</f>
        <v>32357332.6628405</v>
      </c>
      <c r="I117" s="81" t="n">
        <f aca="false">'Low pensions'!M117</f>
        <v>181896.749458726</v>
      </c>
      <c r="J117" s="81" t="n">
        <f aca="false">'Low pensions'!W117</f>
        <v>1000742.24730435</v>
      </c>
      <c r="K117" s="9"/>
      <c r="L117" s="81" t="n">
        <f aca="false">'Low pensions'!N117</f>
        <v>3518539.71320254</v>
      </c>
      <c r="M117" s="67"/>
      <c r="N117" s="81" t="n">
        <f aca="false">'Low pensions'!L117</f>
        <v>1103897.79562526</v>
      </c>
      <c r="O117" s="9"/>
      <c r="P117" s="81" t="n">
        <f aca="false">'Low pensions'!X117</f>
        <v>24331039.2672666</v>
      </c>
      <c r="Q117" s="67"/>
      <c r="R117" s="81" t="n">
        <f aca="false">'Low SIPA income'!G112</f>
        <v>26735099.7024354</v>
      </c>
      <c r="S117" s="67"/>
      <c r="T117" s="81" t="n">
        <f aca="false">'Low SIPA income'!J112</f>
        <v>102223970.888803</v>
      </c>
      <c r="U117" s="9"/>
      <c r="V117" s="81" t="n">
        <f aca="false">'Low SIPA income'!F112</f>
        <v>141320.8712026</v>
      </c>
      <c r="W117" s="67"/>
      <c r="X117" s="81" t="n">
        <f aca="false">'Low SIPA income'!M112</f>
        <v>354957.284523197</v>
      </c>
      <c r="Y117" s="9"/>
      <c r="Z117" s="9" t="n">
        <f aca="false">R117+V117-N117-L117-F117</f>
        <v>-1805116.01595406</v>
      </c>
      <c r="AA117" s="9"/>
      <c r="AB117" s="9" t="n">
        <f aca="false">T117-P117-D117</f>
        <v>-54473132.9389811</v>
      </c>
      <c r="AC117" s="50"/>
      <c r="AD117" s="9"/>
      <c r="AE117" s="9"/>
      <c r="AF117" s="9"/>
      <c r="AG117" s="9" t="n">
        <f aca="false">BF117/100*$AG$53</f>
        <v>6914993702.9894</v>
      </c>
      <c r="AH117" s="39" t="n">
        <f aca="false">(AG117-AG116)/AG116</f>
        <v>0.000844212246952881</v>
      </c>
      <c r="AI117" s="39" t="n">
        <f aca="false">(AG117-AG113)/AG113</f>
        <v>-0.00014978966612534</v>
      </c>
      <c r="AJ117" s="39" t="n">
        <f aca="false">AB117/AG117</f>
        <v>-0.00787753905190571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13238604</v>
      </c>
      <c r="AX117" s="7"/>
      <c r="AY117" s="39" t="n">
        <f aca="false">(AW117-AW116)/AW116</f>
        <v>0.000922851406709521</v>
      </c>
      <c r="AZ117" s="38" t="n">
        <f aca="false">workers_and_wage_low!B105</f>
        <v>6718.73362800548</v>
      </c>
      <c r="BA117" s="39" t="n">
        <f aca="false">(AZ117-AZ116)/AZ116</f>
        <v>-7.85666544090067E-005</v>
      </c>
      <c r="BB117" s="39"/>
      <c r="BC117" s="39"/>
      <c r="BD117" s="39"/>
      <c r="BE117" s="39"/>
      <c r="BF117" s="7" t="n">
        <f aca="false">BF116*(1+AY117)*(1+BA117)*(1-BE117)</f>
        <v>125.167151553782</v>
      </c>
      <c r="BG117" s="7"/>
      <c r="BH117" s="7"/>
      <c r="BI117" s="39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1" t="n">
        <f aca="false">AVERAGE(AI33:AI117)</f>
        <v>0.015591617817161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11.77734375" defaultRowHeight="13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83" t="n">
        <v>34.2274371921194</v>
      </c>
      <c r="E4" s="22"/>
      <c r="F4" s="84" t="n"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85" t="n">
        <v>40.2405100148553</v>
      </c>
      <c r="E7" s="25" t="n">
        <f aca="false">(D9/D8)^(1/3)-1</f>
        <v>0.0284809714113083</v>
      </c>
      <c r="F7" s="86" t="n"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85" t="n">
        <v>46.6926648443866</v>
      </c>
      <c r="E9" s="25" t="n">
        <f aca="false">(D9/D8)^(1/3)-1</f>
        <v>0.0284809714113083</v>
      </c>
      <c r="F9" s="86" t="n"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54.0787068628366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60.3025021968473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83" t="n">
        <v>66.4111454665113</v>
      </c>
      <c r="E12" s="22" t="n">
        <f aca="false">(D12/D11)^(1/3)-1</f>
        <v>0.0378127572782894</v>
      </c>
      <c r="F12" s="84" t="n"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85" t="n">
        <v>72.7247107047078</v>
      </c>
      <c r="E13" s="25" t="n">
        <f aca="false">(D13/D12)^(1/3)-1</f>
        <v>0.0307349693063794</v>
      </c>
      <c r="F13" s="86" t="n"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83" t="n">
        <v>81.8091971509488</v>
      </c>
      <c r="E14" s="22" t="n">
        <f aca="false">(D14/D13)^(1/3)-1</f>
        <v>0.0400160528698508</v>
      </c>
      <c r="F14" s="84" t="n"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85" t="n">
        <v>91.396965668282</v>
      </c>
      <c r="E15" s="25" t="n">
        <f aca="false">(D15/D14)^(1/3)-1</f>
        <v>0.0376316630457985</v>
      </c>
      <c r="F15" s="86" t="n"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92.7647876053628</v>
      </c>
      <c r="L15" s="13" t="n">
        <f aca="false">100*F15*100/D15/($F$16*100/$D$16)</f>
        <v>93.9655435739437</v>
      </c>
    </row>
    <row r="16" customFormat="false" ht="12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83" t="n">
        <v>98.5254944549653</v>
      </c>
      <c r="E16" s="22" t="n">
        <f aca="false">(D16/D15)^(1/3)-1</f>
        <v>0.0253503448429657</v>
      </c>
      <c r="F16" s="84" t="n"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16</v>
      </c>
      <c r="B17" s="27" t="n">
        <f aca="false">'Central macro hypothesis'!B17*1.015</f>
        <v>123.620248873456</v>
      </c>
      <c r="C17" s="28" t="n">
        <f aca="false">(B17/B16)^(1/3)-1</f>
        <v>-0.016414358621728</v>
      </c>
      <c r="D17" s="87" t="n">
        <v>103.065877295007</v>
      </c>
      <c r="E17" s="28" t="n">
        <f aca="false">(D17/D16)^(1/3)-1</f>
        <v>0.0151310077532536</v>
      </c>
      <c r="F17" s="88" t="n"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95.1560795101873</v>
      </c>
      <c r="K17" s="13" t="n">
        <f aca="false">D17*100/$D$16</f>
        <v>104.608332965147</v>
      </c>
      <c r="L17" s="13" t="n">
        <f aca="false">100*F17*100/D17/($F$16*100/$D$16)</f>
        <v>95.9057031626598</v>
      </c>
    </row>
    <row r="18" customFormat="false" ht="12.8" hidden="false" customHeight="false" outlineLevel="0" collapsed="false">
      <c r="A18" s="29" t="s">
        <v>18</v>
      </c>
      <c r="B18" s="29" t="n">
        <f aca="false">'Central macro hypothesis'!B18*1.02</f>
        <v>122.767603780305</v>
      </c>
      <c r="C18" s="30" t="n">
        <f aca="false">(B18/B17)^(1/3)-1</f>
        <v>-0.00230440390800546</v>
      </c>
      <c r="D18" s="89" t="n">
        <v>109.159349017426</v>
      </c>
      <c r="E18" s="30" t="n">
        <f aca="false">(D18/D17)^(1/3)-1</f>
        <v>0.0193312629240929</v>
      </c>
      <c r="F18" s="90" t="n">
        <v>57918.0549747375</v>
      </c>
      <c r="G18" s="30" t="n">
        <f aca="false">(F18/F17)^(1/3)-1</f>
        <v>0.00499999999999989</v>
      </c>
      <c r="I18" s="29" t="s">
        <v>34</v>
      </c>
      <c r="J18" s="13" t="n">
        <f aca="false">B18*100/$B$16</f>
        <v>94.4997601368061</v>
      </c>
      <c r="K18" s="13" t="n">
        <f aca="false">D18*100/$D$16</f>
        <v>110.792997915195</v>
      </c>
      <c r="L18" s="13" t="n">
        <f aca="false">100*F18*100/D18/($F$16*100/$D$16)</f>
        <v>91.9171576861127</v>
      </c>
    </row>
    <row r="19" customFormat="false" ht="12.8" hidden="false" customHeight="false" outlineLevel="0" collapsed="false">
      <c r="A19" s="27" t="s">
        <v>22</v>
      </c>
      <c r="B19" s="27" t="n">
        <f aca="false">'Central macro hypothesis'!B19*1.02</f>
        <v>131.881181564996</v>
      </c>
      <c r="C19" s="28" t="n">
        <f aca="false">(B19/B18)^(1/3)-1</f>
        <v>0.0241565575579752</v>
      </c>
      <c r="D19" s="87" t="n">
        <v>117.079513021069</v>
      </c>
      <c r="E19" s="28" t="n">
        <f aca="false">(D19/D18)^(1/3)-1</f>
        <v>0.0236228928231239</v>
      </c>
      <c r="F19" s="88" t="n">
        <v>64479.1100699836</v>
      </c>
      <c r="G19" s="28" t="n">
        <f aca="false">(F19/F18)^(1/3)-1</f>
        <v>0.036418178983413</v>
      </c>
      <c r="I19" s="27" t="s">
        <v>35</v>
      </c>
      <c r="J19" s="13" t="n">
        <f aca="false">B19*100/$B$16</f>
        <v>101.514891882659</v>
      </c>
      <c r="K19" s="13" t="n">
        <f aca="false">D19*100/$D$16</f>
        <v>118.83169292247</v>
      </c>
      <c r="L19" s="13" t="n">
        <f aca="false">100*F19*100/D19/($F$16*100/$D$16)</f>
        <v>95.4073167927059</v>
      </c>
    </row>
    <row r="20" customFormat="false" ht="12.8" hidden="false" customHeight="false" outlineLevel="0" collapsed="false">
      <c r="A20" s="29" t="s">
        <v>36</v>
      </c>
      <c r="B20" s="29" t="n">
        <f aca="false">'Central macro hypothesis'!B20*1.035</f>
        <v>133.208783040837</v>
      </c>
      <c r="C20" s="30" t="n">
        <f aca="false">(B20/B19)^(1/3)-1</f>
        <v>0.00334435228182461</v>
      </c>
      <c r="D20" s="89" t="n">
        <v>124.660411489184</v>
      </c>
      <c r="E20" s="30" t="n">
        <f aca="false">(D20/D19)^(1/3)-1</f>
        <v>0.0211335597120033</v>
      </c>
      <c r="F20" s="90" t="n">
        <v>71260.9781284651</v>
      </c>
      <c r="G20" s="30" t="n">
        <f aca="false">(F20/F19)^(1/3)-1</f>
        <v>0.0338977292084033</v>
      </c>
      <c r="I20" s="29" t="s">
        <v>36</v>
      </c>
      <c r="J20" s="13" t="n">
        <f aca="false">B20*100/$B$16</f>
        <v>102.536806599254</v>
      </c>
      <c r="K20" s="13" t="n">
        <f aca="false">D20*100/$D$16</f>
        <v>126.5260450392</v>
      </c>
      <c r="L20" s="13" t="n">
        <f aca="false">100*F20*100/D20/($F$16*100/$D$16)</f>
        <v>99.0299996945945</v>
      </c>
    </row>
    <row r="21" customFormat="false" ht="12.8" hidden="false" customHeight="false" outlineLevel="0" collapsed="false">
      <c r="A21" s="27" t="s">
        <v>16</v>
      </c>
      <c r="B21" s="27" t="n">
        <f aca="false">'Central macro hypothesis'!B21*1.0325</f>
        <v>153.651324772096</v>
      </c>
      <c r="C21" s="28" t="n">
        <f aca="false">(B21/B20)^(1/3)-1</f>
        <v>0.0487399598314511</v>
      </c>
      <c r="D21" s="87" t="n">
        <v>132.241309957298</v>
      </c>
      <c r="E21" s="28" t="n">
        <f aca="false">(D21/D20)^(1/3)-1</f>
        <v>0.0198732372510193</v>
      </c>
      <c r="F21" s="88" t="n">
        <v>78464.9064607942</v>
      </c>
      <c r="G21" s="28" t="n">
        <f aca="false">(F21/F20)^(1/3)-1</f>
        <v>0.032621652716657</v>
      </c>
      <c r="I21" s="27" t="s">
        <v>37</v>
      </c>
      <c r="J21" s="13" t="n">
        <f aca="false">B21*100/$B$16</f>
        <v>118.272352709999</v>
      </c>
      <c r="K21" s="13" t="n">
        <f aca="false">D21*100/$D$16</f>
        <v>134.22039715593</v>
      </c>
      <c r="L21" s="13" t="n">
        <f aca="false">100*F21*100/D21/($F$16*100/$D$16)</f>
        <v>102.790238413467</v>
      </c>
    </row>
    <row r="22" customFormat="false" ht="12.8" hidden="false" customHeight="false" outlineLevel="0" collapsed="false">
      <c r="A22" s="29" t="s">
        <v>18</v>
      </c>
      <c r="B22" s="29" t="n">
        <f aca="false">'Central macro hypothesis'!B22*1.0325</f>
        <v>143.428138482677</v>
      </c>
      <c r="C22" s="30" t="n">
        <f aca="false">(B22/B21)^(1/3)-1</f>
        <v>-0.0226892310700934</v>
      </c>
      <c r="D22" s="89" t="n">
        <v>139.822208425412</v>
      </c>
      <c r="E22" s="30" t="n">
        <f aca="false">(D22/D21)^(1/3)-1</f>
        <v>0.0187548083901865</v>
      </c>
      <c r="F22" s="90" t="n">
        <v>85476.8673732663</v>
      </c>
      <c r="G22" s="30" t="n">
        <f aca="false">(F22/F21)^(1/3)-1</f>
        <v>0.0289423564740885</v>
      </c>
      <c r="I22" s="29" t="s">
        <v>38</v>
      </c>
      <c r="J22" s="13" t="n">
        <f aca="false">B22*100/$B$16</f>
        <v>110.40310526657</v>
      </c>
      <c r="K22" s="13" t="n">
        <f aca="false">D22*100/$D$16</f>
        <v>141.91474927266</v>
      </c>
      <c r="L22" s="13" t="n">
        <f aca="false">100*F22*100/D22/($F$16*100/$D$16)</f>
        <v>105.904885427633</v>
      </c>
    </row>
    <row r="23" customFormat="false" ht="12.8" hidden="false" customHeight="false" outlineLevel="0" collapsed="false">
      <c r="A23" s="27" t="s">
        <v>22</v>
      </c>
      <c r="B23" s="27" t="n">
        <f aca="false">'Central macro hypothesis'!B23*1.035</f>
        <v>144.177342922017</v>
      </c>
      <c r="C23" s="28" t="n">
        <f aca="false">(B23/B22)^(1/3)-1</f>
        <v>0.00173816127666759</v>
      </c>
      <c r="D23" s="87" t="n">
        <v>147.403106893526</v>
      </c>
      <c r="E23" s="28" t="n">
        <f aca="false">(D23/D22)^(1/3)-1</f>
        <v>0.0177555829071676</v>
      </c>
      <c r="F23" s="88" t="n">
        <v>92841.7245399318</v>
      </c>
      <c r="G23" s="28" t="n">
        <f aca="false">(F23/F22)^(1/3)-1</f>
        <v>0.0279331387362394</v>
      </c>
      <c r="I23" s="27" t="s">
        <v>39</v>
      </c>
      <c r="J23" s="13" t="n">
        <f aca="false">B23*100/$B$16</f>
        <v>110.979801704645</v>
      </c>
      <c r="K23" s="13" t="n">
        <f aca="false">D23*100/$D$16</f>
        <v>149.609101389389</v>
      </c>
      <c r="L23" s="13" t="n">
        <f aca="false">100*F23*100/D23/($F$16*100/$D$16)</f>
        <v>109.113909360976</v>
      </c>
    </row>
    <row r="24" customFormat="false" ht="12.8" hidden="false" customHeight="false" outlineLevel="0" collapsed="false">
      <c r="A24" s="29" t="s">
        <v>40</v>
      </c>
      <c r="B24" s="29" t="n">
        <f aca="false">'Central macro hypothesis'!B24*1.045</f>
        <v>142.196432787412</v>
      </c>
      <c r="C24" s="30" t="n">
        <f aca="false">(B24/B23)^(1/3)-1</f>
        <v>-0.00460093602990386</v>
      </c>
      <c r="D24" s="89" t="n">
        <v>154.625859131309</v>
      </c>
      <c r="E24" s="30" t="n">
        <f aca="false">(D24/D23)^(1/3)-1</f>
        <v>0.0160735888170263</v>
      </c>
      <c r="F24" s="90" t="n">
        <v>98859.1500745735</v>
      </c>
      <c r="G24" s="30" t="n">
        <f aca="false">(F24/F23)^(1/3)-1</f>
        <v>0.0211539567611112</v>
      </c>
      <c r="I24" s="29" t="s">
        <v>40</v>
      </c>
      <c r="J24" s="13" t="n">
        <f aca="false">B24*100/$B$16</f>
        <v>109.455005856159</v>
      </c>
      <c r="K24" s="13" t="n">
        <f aca="false">D24*100/$D$16</f>
        <v>156.93994735747</v>
      </c>
      <c r="L24" s="13" t="n">
        <f aca="false">100*F24*100/D24/($F$16*100/$D$16)</f>
        <v>110.758815183831</v>
      </c>
    </row>
    <row r="25" customFormat="false" ht="12.8" hidden="false" customHeight="false" outlineLevel="0" collapsed="false">
      <c r="A25" s="27" t="s">
        <v>16</v>
      </c>
      <c r="B25" s="27" t="n">
        <f aca="false">'Central macro hypothesis'!B25*1.045</f>
        <v>164.098443124362</v>
      </c>
      <c r="C25" s="28" t="n">
        <f aca="false">(B25/B24)^(1/3)-1</f>
        <v>0.048910870703599</v>
      </c>
      <c r="D25" s="87" t="n">
        <v>161.848611369092</v>
      </c>
      <c r="E25" s="28" t="n">
        <f aca="false">(D25/D24)^(1/3)-1</f>
        <v>0.0153340495695513</v>
      </c>
      <c r="F25" s="88" t="n">
        <v>105036.903339406</v>
      </c>
      <c r="G25" s="28" t="n">
        <f aca="false">(F25/F24)^(1/3)-1</f>
        <v>0.0204107198173991</v>
      </c>
      <c r="I25" s="27" t="s">
        <v>41</v>
      </c>
      <c r="J25" s="13" t="n">
        <f aca="false">B25*100/$B$16</f>
        <v>126.313970759143</v>
      </c>
      <c r="K25" s="13" t="n">
        <f aca="false">D25*100/$D$16</f>
        <v>164.27079332555</v>
      </c>
      <c r="L25" s="13" t="n">
        <f aca="false">100*F25*100/D25/($F$16*100/$D$16)</f>
        <v>112.428518167579</v>
      </c>
    </row>
    <row r="26" customFormat="false" ht="12.8" hidden="false" customHeight="false" outlineLevel="0" collapsed="false">
      <c r="A26" s="29" t="s">
        <v>18</v>
      </c>
      <c r="B26" s="29" t="n">
        <f aca="false">'Central macro hypothesis'!B26*1.0425</f>
        <v>151.722354425537</v>
      </c>
      <c r="C26" s="30" t="n">
        <f aca="false">(B26/B25)^(1/3)-1</f>
        <v>-0.0257994489061419</v>
      </c>
      <c r="D26" s="89" t="n">
        <v>169.071363606875</v>
      </c>
      <c r="E26" s="30" t="n">
        <f aca="false">(D26/D25)^(1/3)-1</f>
        <v>0.0146595779141641</v>
      </c>
      <c r="F26" s="90" t="n">
        <v>110549.334174532</v>
      </c>
      <c r="G26" s="30" t="n">
        <f aca="false">(F26/F25)^(1/3)-1</f>
        <v>0.0171962268589494</v>
      </c>
      <c r="I26" s="29" t="s">
        <v>42</v>
      </c>
      <c r="J26" s="13" t="n">
        <f aca="false">B26*100/$B$16</f>
        <v>116.787537258301</v>
      </c>
      <c r="K26" s="13" t="n">
        <f aca="false">D26*100/$D$16</f>
        <v>171.60163929363</v>
      </c>
      <c r="L26" s="13" t="n">
        <f aca="false">100*F26*100/D26/($F$16*100/$D$16)</f>
        <v>113.273841845247</v>
      </c>
    </row>
    <row r="27" customFormat="false" ht="12.8" hidden="false" customHeight="false" outlineLevel="0" collapsed="false">
      <c r="A27" s="27" t="s">
        <v>22</v>
      </c>
      <c r="B27" s="27" t="n">
        <f aca="false">'Central macro hypothesis'!B27*1.0425</f>
        <v>151.741530186286</v>
      </c>
      <c r="C27" s="28" t="n">
        <f aca="false">(B27/B26)^(1/3)-1</f>
        <v>4.21272857726862E-005</v>
      </c>
      <c r="D27" s="87" t="n">
        <v>176.294115844657</v>
      </c>
      <c r="E27" s="28" t="n">
        <f aca="false">(D27/D26)^(1/3)-1</f>
        <v>0.0140419473011075</v>
      </c>
      <c r="F27" s="88" t="n">
        <v>116138.720431557</v>
      </c>
      <c r="G27" s="28" t="n">
        <f aca="false">(F27/F26)^(1/3)-1</f>
        <v>0.0165770521693602</v>
      </c>
      <c r="I27" s="27" t="s">
        <v>43</v>
      </c>
      <c r="J27" s="13" t="n">
        <f aca="false">B27*100/$B$16</f>
        <v>116.802297705971</v>
      </c>
      <c r="K27" s="13" t="n">
        <f aca="false">D27*100/$D$16</f>
        <v>178.93248526171</v>
      </c>
      <c r="L27" s="13" t="n">
        <f aca="false">100*F27*100/D27/($F$16*100/$D$16)</f>
        <v>114.125521313525</v>
      </c>
    </row>
    <row r="28" customFormat="false" ht="12.8" hidden="false" customHeight="false" outlineLevel="0" collapsed="false">
      <c r="A28" s="29" t="s">
        <v>44</v>
      </c>
      <c r="B28" s="29" t="n">
        <f aca="false">'Central macro hypothesis'!B28*1.055</f>
        <v>149.944476310308</v>
      </c>
      <c r="C28" s="30" t="n">
        <f aca="false">(B28/B27)^(1/3)-1</f>
        <v>-0.00396330744484907</v>
      </c>
      <c r="D28" s="89" t="n">
        <v>183.786615768055</v>
      </c>
      <c r="E28" s="30" t="n">
        <f aca="false">(D28/D27)^(1/3)-1</f>
        <v>0.0139705806309227</v>
      </c>
      <c r="F28" s="90" t="n">
        <v>121495.984963592</v>
      </c>
      <c r="G28" s="30" t="n">
        <f aca="false">(F28/F27)^(1/3)-1</f>
        <v>0.0151455062019221</v>
      </c>
      <c r="I28" s="29" t="s">
        <v>44</v>
      </c>
      <c r="J28" s="13" t="n">
        <f aca="false">B28*100/$B$16</f>
        <v>115.419024309704</v>
      </c>
      <c r="K28" s="13" t="n">
        <f aca="false">D28*100/$D$16</f>
        <v>186.537115885332</v>
      </c>
      <c r="L28" s="13" t="n">
        <f aca="false">100*F28*100/D28/($F$16*100/$D$16)</f>
        <v>114.522705698738</v>
      </c>
      <c r="N28" s="31"/>
    </row>
    <row r="29" customFormat="false" ht="12.8" hidden="false" customHeight="false" outlineLevel="0" collapsed="false">
      <c r="A29" s="27" t="s">
        <v>16</v>
      </c>
      <c r="B29" s="27" t="n">
        <f aca="false">'Central macro hypothesis'!B29*1.05</f>
        <v>171.600047533355</v>
      </c>
      <c r="C29" s="28" t="n">
        <f aca="false">(B29/B28)^(1/3)-1</f>
        <v>0.0459934797747601</v>
      </c>
      <c r="D29" s="87" t="n">
        <v>191.279115691453</v>
      </c>
      <c r="E29" s="28" t="n">
        <f aca="false">(D29/D28)^(1/3)-1</f>
        <v>0.0134085362833618</v>
      </c>
      <c r="F29" s="88" t="n">
        <v>126887.60571401</v>
      </c>
      <c r="G29" s="28" t="n">
        <f aca="false">(F29/F28)^(1/3)-1</f>
        <v>0.0145787427033512</v>
      </c>
      <c r="I29" s="27" t="s">
        <v>45</v>
      </c>
      <c r="J29" s="13" t="n">
        <f aca="false">B29*100/$B$16</f>
        <v>132.088293914946</v>
      </c>
      <c r="K29" s="13" t="n">
        <f aca="false">D29*100/$D$16</f>
        <v>194.141746508955</v>
      </c>
      <c r="L29" s="13" t="n">
        <f aca="false">100*F29*100/D29/($F$16*100/$D$16)</f>
        <v>114.91989008395</v>
      </c>
      <c r="M29" s="31" t="n">
        <f aca="false">L27/L16-1</f>
        <v>0.141255213135252</v>
      </c>
    </row>
    <row r="30" customFormat="false" ht="12.8" hidden="false" customHeight="false" outlineLevel="0" collapsed="false">
      <c r="A30" s="29" t="s">
        <v>18</v>
      </c>
      <c r="B30" s="29" t="n">
        <f aca="false">'Central macro hypothesis'!B30*1.05</f>
        <v>158.676396051621</v>
      </c>
      <c r="C30" s="30" t="n">
        <f aca="false">(B30/B29)^(1/3)-1</f>
        <v>-0.0257622028686859</v>
      </c>
      <c r="D30" s="89" t="n">
        <v>198.771615614851</v>
      </c>
      <c r="E30" s="30" t="n">
        <f aca="false">(D30/D29)^(1/3)-1</f>
        <v>0.0128899704051624</v>
      </c>
      <c r="F30" s="90" t="n">
        <v>132313.58268281</v>
      </c>
      <c r="G30" s="30" t="n">
        <f aca="false">(F30/F29)^(1/3)-1</f>
        <v>0.0140555402894833</v>
      </c>
      <c r="I30" s="29" t="s">
        <v>46</v>
      </c>
      <c r="J30" s="13" t="n">
        <f aca="false">B30*100/$B$16</f>
        <v>122.140376650869</v>
      </c>
      <c r="K30" s="13" t="n">
        <f aca="false">D30*100/$D$16</f>
        <v>201.746377132578</v>
      </c>
      <c r="L30" s="13" t="n">
        <f aca="false">100*F30*100/D30/($F$16*100/$D$16)</f>
        <v>115.317074469163</v>
      </c>
    </row>
    <row r="31" customFormat="false" ht="12.8" hidden="false" customHeight="false" outlineLevel="0" collapsed="false">
      <c r="A31" s="27" t="s">
        <v>22</v>
      </c>
      <c r="B31" s="27" t="n">
        <f aca="false">'Central macro hypothesis'!B31*1.0525</f>
        <v>158.693716586072</v>
      </c>
      <c r="C31" s="28" t="n">
        <f aca="false">(B31/B30)^(1/3)-1</f>
        <v>3.63841224539918E-005</v>
      </c>
      <c r="D31" s="87" t="n">
        <v>206.264115538249</v>
      </c>
      <c r="E31" s="28" t="n">
        <f aca="false">(D31/D30)^(1/3)-1</f>
        <v>0.0124100252895021</v>
      </c>
      <c r="F31" s="88" t="n">
        <v>137773.915869993</v>
      </c>
      <c r="G31" s="28" t="n">
        <f aca="false">(F31/F30)^(1/3)-1</f>
        <v>0.0135710348301101</v>
      </c>
      <c r="I31" s="27" t="s">
        <v>47</v>
      </c>
      <c r="J31" s="13" t="n">
        <f aca="false">B31*100/$B$16</f>
        <v>122.153709047206</v>
      </c>
      <c r="K31" s="13" t="n">
        <f aca="false">D31*100/$D$16</f>
        <v>209.3510077562</v>
      </c>
      <c r="L31" s="13" t="n">
        <f aca="false">100*F31*100/D31/($F$16*100/$D$16)</f>
        <v>115.714258854376</v>
      </c>
    </row>
    <row r="32" customFormat="false" ht="12.8" hidden="false" customHeight="false" outlineLevel="0" collapsed="false">
      <c r="A32" s="29" t="s">
        <v>48</v>
      </c>
      <c r="B32" s="29" t="n">
        <f aca="false">'Central macro hypothesis'!B32*1.06</f>
        <v>155.901786551363</v>
      </c>
      <c r="C32" s="30" t="n">
        <f aca="false">(B32/B31)^(1/3)-1</f>
        <v>-0.00589913076842497</v>
      </c>
      <c r="D32" s="89" t="n">
        <v>212.452039004397</v>
      </c>
      <c r="E32" s="30" t="n">
        <f aca="false">(D32/D31)^(1/3)-1</f>
        <v>0.00990163404996092</v>
      </c>
      <c r="F32" s="90" t="n">
        <v>142394.223684599</v>
      </c>
      <c r="G32" s="30" t="n">
        <f aca="false">(F32/F31)^(1/3)-1</f>
        <v>0.0110557963155511</v>
      </c>
      <c r="I32" s="29" t="s">
        <v>48</v>
      </c>
      <c r="J32" s="13" t="n">
        <f aca="false">B32*100/$B$16</f>
        <v>120.004634613279</v>
      </c>
      <c r="K32" s="13" t="n">
        <f aca="false">D32*100/$D$16</f>
        <v>215.631537988886</v>
      </c>
      <c r="L32" s="13" t="n">
        <f aca="false">100*F32*100/D32/($F$16*100/$D$16)</f>
        <v>116.111443239588</v>
      </c>
    </row>
    <row r="33" customFormat="false" ht="12.8" hidden="false" customHeight="false" outlineLevel="0" collapsed="false">
      <c r="A33" s="27" t="s">
        <v>16</v>
      </c>
      <c r="B33" s="27" t="n">
        <f aca="false">'Central macro hypothesis'!B33*1.06</f>
        <v>178.399198298066</v>
      </c>
      <c r="C33" s="28" t="n">
        <f aca="false">(B33/B32)^(1/3)-1</f>
        <v>0.045957252166752</v>
      </c>
      <c r="D33" s="87" t="n">
        <v>218.639962470544</v>
      </c>
      <c r="E33" s="28" t="n">
        <f aca="false">(D33/D32)^(1/3)-1</f>
        <v>0.00961597451160778</v>
      </c>
      <c r="F33" s="88" t="n">
        <v>147042.905693681</v>
      </c>
      <c r="G33" s="28" t="n">
        <f aca="false">(F33/F32)^(1/3)-1</f>
        <v>0.0107658678550719</v>
      </c>
      <c r="I33" s="27" t="s">
        <v>49</v>
      </c>
      <c r="J33" s="13" t="n">
        <f aca="false">B33*100/$B$16</f>
        <v>137.321906827592</v>
      </c>
      <c r="K33" s="13" t="n">
        <f aca="false">D33*100/$D$16</f>
        <v>221.912068221572</v>
      </c>
      <c r="L33" s="13" t="n">
        <f aca="false">100*F33*100/D33/($F$16*100/$D$16)</f>
        <v>116.508627624801</v>
      </c>
    </row>
    <row r="34" customFormat="false" ht="12.8" hidden="false" customHeight="false" outlineLevel="0" collapsed="false">
      <c r="A34" s="29" t="s">
        <v>18</v>
      </c>
      <c r="B34" s="29" t="n">
        <f aca="false">'Central macro hypothesis'!B34*1.055</f>
        <v>164.495626381184</v>
      </c>
      <c r="C34" s="30" t="n">
        <f aca="false">(B34/B33)^(1/3)-1</f>
        <v>-0.0266840978151197</v>
      </c>
      <c r="D34" s="89" t="n">
        <v>224.827885936692</v>
      </c>
      <c r="E34" s="30" t="n">
        <f aca="false">(D34/D33)^(1/3)-1</f>
        <v>0.00934633611869584</v>
      </c>
      <c r="F34" s="90" t="n">
        <v>151719.961897239</v>
      </c>
      <c r="G34" s="30" t="n">
        <f aca="false">(F34/F33)^(1/3)-1</f>
        <v>0.0104920077980653</v>
      </c>
      <c r="I34" s="29" t="s">
        <v>50</v>
      </c>
      <c r="J34" s="13" t="n">
        <f aca="false">B34*100/$B$16</f>
        <v>126.61970062064</v>
      </c>
      <c r="K34" s="13" t="n">
        <f aca="false">D34*100/$D$16</f>
        <v>228.192598454258</v>
      </c>
      <c r="L34" s="13" t="n">
        <f aca="false">100*F34*100/D34/($F$16*100/$D$16)</f>
        <v>116.905812010013</v>
      </c>
    </row>
    <row r="35" customFormat="false" ht="12.8" hidden="false" customHeight="false" outlineLevel="0" collapsed="false">
      <c r="A35" s="27" t="s">
        <v>22</v>
      </c>
      <c r="B35" s="27" t="n">
        <f aca="false">'Central macro hypothesis'!B35*1.0575</f>
        <v>164.429837017326</v>
      </c>
      <c r="C35" s="28" t="n">
        <f aca="false">(B35/B34)^(1/3)-1</f>
        <v>-0.000133333102294575</v>
      </c>
      <c r="D35" s="87" t="n">
        <v>231.015809402839</v>
      </c>
      <c r="E35" s="28" t="n">
        <f aca="false">(D35/D34)^(1/3)-1</f>
        <v>0.00909140775220774</v>
      </c>
      <c r="F35" s="88" t="n">
        <v>156425.392295273</v>
      </c>
      <c r="G35" s="28" t="n">
        <f aca="false">(F35/F34)^(1/3)-1</f>
        <v>0.0102329030612307</v>
      </c>
      <c r="I35" s="27" t="s">
        <v>51</v>
      </c>
      <c r="J35" s="13" t="n">
        <f aca="false">B35*100/$B$16</f>
        <v>126.569059580881</v>
      </c>
      <c r="K35" s="13" t="n">
        <f aca="false">D35*100/$D$16</f>
        <v>234.473128686944</v>
      </c>
      <c r="L35" s="13" t="n">
        <f aca="false">100*F35*100/D35/($F$16*100/$D$16)</f>
        <v>117.302996395226</v>
      </c>
    </row>
    <row r="36" customFormat="false" ht="13.8" hidden="false" customHeight="false" outlineLevel="0" collapsed="false">
      <c r="B36" s="31"/>
    </row>
    <row r="41" customFormat="false" ht="13.8" hidden="false" customHeight="false" outlineLevel="0" collapsed="false">
      <c r="A41" s="32"/>
      <c r="B41" s="79" t="s">
        <v>54</v>
      </c>
      <c r="C41" s="79"/>
      <c r="D41" s="79"/>
    </row>
    <row r="42" customFormat="false" ht="51.75" hidden="false" customHeight="true" outlineLevel="0" collapsed="false">
      <c r="A42" s="32" t="s">
        <v>52</v>
      </c>
      <c r="B42" s="34" t="s">
        <v>109</v>
      </c>
      <c r="C42" s="34" t="s">
        <v>110</v>
      </c>
      <c r="D42" s="34" t="s">
        <v>6</v>
      </c>
    </row>
    <row r="43" customFormat="false" ht="13.8" hidden="false" customHeight="false" outlineLevel="0" collapsed="false">
      <c r="A43" s="35" t="n">
        <v>2020</v>
      </c>
      <c r="B43" s="37" t="n">
        <f aca="false">AVERAGE(B16:B19)/AVERAGE(B12:B15)-1</f>
        <v>-0.109407335553461</v>
      </c>
      <c r="C43" s="37" t="n">
        <f aca="false">D43*0.9</f>
        <v>-0.109223509714663</v>
      </c>
      <c r="D43" s="37" t="n">
        <f aca="false">'[1]Central macro hypothesis'!C39</f>
        <v>-0.121359455238514</v>
      </c>
    </row>
    <row r="44" customFormat="false" ht="13.8" hidden="false" customHeight="false" outlineLevel="0" collapsed="false">
      <c r="A44" s="7" t="n">
        <v>2021</v>
      </c>
      <c r="B44" s="39" t="n">
        <f aca="false">AVERAGE(B20:B23)/AVERAGE(B16:B19)-1</f>
        <v>0.130432393423964</v>
      </c>
      <c r="C44" s="39" t="n">
        <f aca="false">D44*1.2</f>
        <v>0.130138391310771</v>
      </c>
      <c r="D44" s="39" t="n">
        <f aca="false">'[1]Central macro hypothesis'!C40</f>
        <v>0.108448659425643</v>
      </c>
    </row>
    <row r="45" customFormat="false" ht="13.8" hidden="false" customHeight="false" outlineLevel="0" collapsed="false">
      <c r="A45" s="35" t="n">
        <v>2022</v>
      </c>
      <c r="B45" s="37" t="n">
        <f aca="false">AVERAGE(B24:B27)/AVERAGE(B20:B23)-1</f>
        <v>0.0614365280852347</v>
      </c>
      <c r="C45" s="37" t="n">
        <f aca="false">D45*1.2</f>
        <v>0.0614611514385275</v>
      </c>
      <c r="D45" s="37" t="n">
        <f aca="false">'[1]Central macro hypothesis'!C41</f>
        <v>0.0512176261987729</v>
      </c>
    </row>
    <row r="46" customFormat="false" ht="13.8" hidden="false" customHeight="false" outlineLevel="0" collapsed="false">
      <c r="A46" s="7" t="n">
        <v>2023</v>
      </c>
      <c r="B46" s="39" t="n">
        <f aca="false">AVERAGE(B28:B31)/AVERAGE(B24:B27)-1</f>
        <v>0.0478154277483809</v>
      </c>
      <c r="C46" s="39" t="n">
        <f aca="false">D46*1.2</f>
        <v>0.0477716538010624</v>
      </c>
      <c r="D46" s="39" t="n">
        <f aca="false">'[1]Central macro hypothesis'!C42</f>
        <v>0.0398097115008853</v>
      </c>
    </row>
    <row r="47" customFormat="false" ht="13.8" hidden="false" customHeight="false" outlineLevel="0" collapsed="false">
      <c r="A47" s="35" t="n">
        <v>2024</v>
      </c>
      <c r="B47" s="37" t="n">
        <f aca="false">AVERAGE(B32:B35)/AVERAGE(B28:B31)-1</f>
        <v>0.0380517370841205</v>
      </c>
      <c r="C47" s="37" t="n">
        <f aca="false">D47*1.2</f>
        <v>0.0381918733431102</v>
      </c>
      <c r="D47" s="37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pane xSplit="2" ySplit="0" topLeftCell="Z19" activePane="topRight" state="frozen"/>
      <selection pane="topLeft" activeCell="A19" activeCellId="0" sqref="A19"/>
      <selection pane="topRight" activeCell="AD34" activeCellId="0" sqref="AD34"/>
    </sheetView>
  </sheetViews>
  <sheetFormatPr defaultColWidth="9.074218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107</v>
      </c>
      <c r="D1" s="40"/>
      <c r="E1" s="40" t="s">
        <v>108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 t="str">
        <f aca="false">'Central scenario'!AE1</f>
        <v>PIB en millones de pesos constantes de 2004</v>
      </c>
      <c r="AF1" s="1" t="s">
        <v>72</v>
      </c>
      <c r="AG1" s="1" t="str">
        <f aca="false">'Central scenario'!AG1</f>
        <v>PIB en pesos constantes noviembre 2014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/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111</v>
      </c>
      <c r="BP1" s="1"/>
    </row>
    <row r="2" customFormat="false" ht="12.8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"/>
      <c r="AV2" s="2" t="s">
        <v>99</v>
      </c>
      <c r="AW2" s="2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101</v>
      </c>
      <c r="AR3" s="52" t="s">
        <v>102</v>
      </c>
      <c r="AS3" s="52" t="s">
        <v>101</v>
      </c>
      <c r="AT3" s="52" t="s">
        <v>102</v>
      </c>
      <c r="AV3" s="2" t="n">
        <v>10923418</v>
      </c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1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0.106168675143338</v>
      </c>
      <c r="AT4" s="53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1" t="n">
        <f aca="false">BN4+BM4</f>
        <v>0.0796959313657845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0.104276181437413</v>
      </c>
      <c r="AT5" s="53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0.0788429090203559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31" t="n">
        <f aca="false">BN5+BM5</f>
        <v>0.0788828769928052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0.109829947742841</v>
      </c>
      <c r="AT6" s="53" t="n">
        <f aca="false">AR6/AG25</f>
        <v>0.109829947742841</v>
      </c>
      <c r="AV6" s="2" t="n">
        <v>11163575</v>
      </c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1" t="n">
        <f aca="false">BN6+BM6</f>
        <v>0.0814041954669323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-0.0364739405503579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-0.0256535187698723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X7" s="2" t="n">
        <f aca="false">(AV7-AV6)/AV6</f>
        <v>-0.0135477210481409</v>
      </c>
      <c r="BI7" s="51" t="n">
        <f aca="false">T14/AG14</f>
        <v>0.0139472925973707</v>
      </c>
      <c r="BJ7" s="2" t="n">
        <f aca="false">BJ6+1</f>
        <v>2018</v>
      </c>
      <c r="BK7" s="51" t="n">
        <f aca="false">SUM(T26:T29)/AVERAGE(AG26:AG29)</f>
        <v>0.059003517131234</v>
      </c>
      <c r="BL7" s="51" t="n">
        <f aca="false">SUM(P26:P29)/AVERAGE(AG26:AG29)</f>
        <v>0.0175882201816179</v>
      </c>
      <c r="BM7" s="51" t="n">
        <f aca="false">SUM(D26:D29)/AVERAGE(AG26:AG29)</f>
        <v>0.077889237499974</v>
      </c>
      <c r="BN7" s="51" t="n">
        <f aca="false">(SUM(H26:H29)+SUM(J26:J29))/AVERAGE(AG26:AG29)</f>
        <v>0.000951174085141823</v>
      </c>
      <c r="BO7" s="52" t="n">
        <f aca="false">AL7-BN7</f>
        <v>-0.0374251146354998</v>
      </c>
      <c r="BP7" s="31" t="n">
        <f aca="false">BN7+BM7</f>
        <v>0.0788404115851158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7" t="n">
        <f aca="false">AK7+1</f>
        <v>2019</v>
      </c>
      <c r="AL8" s="52" t="n">
        <f aca="false">SUM(AB30:AB33)/AVERAGE(AG30:AG33)</f>
        <v>-0.0380690808139321</v>
      </c>
      <c r="AM8" s="4" t="n">
        <f aca="false">'Central scenario'!AM8</f>
        <v>19740259.6575456</v>
      </c>
      <c r="AN8" s="52" t="n">
        <f aca="false">AM8/AVERAGE(AG30:AG33)</f>
        <v>0.00390404760908646</v>
      </c>
      <c r="AO8" s="52" t="n">
        <f aca="false">AVERAGE(AG30:AG33)/AVERAGE(AG26:AG29)-1</f>
        <v>-0.0208801486349116</v>
      </c>
      <c r="AP8" s="4" t="n">
        <f aca="false">((((AP7*((1+AO8)^(1/12))-AM8/12)*((1+AO8)^(1/12))-AM8/12)*((1+AO8)^(1/12))-AM8/12)*((1+AO8)^(1/12))-AM8/12)*((1+AO8)^(1/12))-AM8/12</f>
        <v>14776273.6084177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0.085037771954361</v>
      </c>
      <c r="AT8" s="53" t="n">
        <f aca="false">AR8/AG33</f>
        <v>0.085037771954361</v>
      </c>
      <c r="AV8" s="2" t="n">
        <v>11082939</v>
      </c>
      <c r="AX8" s="2" t="n">
        <f aca="false">(AV8-AV7)/AV7</f>
        <v>0.00641144738254397</v>
      </c>
      <c r="BI8" s="51" t="n">
        <f aca="false">T15/AG15</f>
        <v>0.0146045821444093</v>
      </c>
      <c r="BJ8" s="2" t="n">
        <f aca="false">BJ7+1</f>
        <v>2019</v>
      </c>
      <c r="BK8" s="51" t="n">
        <f aca="false">SUM(T30:T33)/AVERAGE(AG30:AG33)</f>
        <v>0.0513660849722223</v>
      </c>
      <c r="BL8" s="51" t="n">
        <f aca="false">SUM(P30:P33)/AVERAGE(AG30:AG33)</f>
        <v>0.0166595620061733</v>
      </c>
      <c r="BM8" s="51" t="n">
        <f aca="false">SUM(D30:D33)/AVERAGE(AG30:AG33)</f>
        <v>0.0727756037799811</v>
      </c>
      <c r="BN8" s="51" t="n">
        <f aca="false">(SUM(H30:H33)+SUM(J30:J33))/AVERAGE(AG30:AG33)</f>
        <v>0.00086516503452115</v>
      </c>
      <c r="BO8" s="52" t="n">
        <f aca="false">AL8-BN8</f>
        <v>-0.0389342458484532</v>
      </c>
      <c r="BP8" s="31" t="n">
        <f aca="false">BN8+BM8</f>
        <v>0.0736407688145022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-0.0508311433023446</v>
      </c>
      <c r="AM9" s="4" t="n">
        <f aca="false">'Central scenario'!AM9</f>
        <v>18862810.403066</v>
      </c>
      <c r="AN9" s="52" t="n">
        <f aca="false">AM9/AVERAGE(AG34:AG37)</f>
        <v>0.00420006292965921</v>
      </c>
      <c r="AO9" s="52" t="n">
        <f aca="false">AVERAGE(AG34:AG37)/AVERAGE(AG30:AG33)-1</f>
        <v>-0.111795751393979</v>
      </c>
      <c r="AP9" s="52"/>
      <c r="AQ9" s="4" t="n">
        <f aca="false">AQ8*(1+AO9)</f>
        <v>370593758.577486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352718157.363744</v>
      </c>
      <c r="AS9" s="53" t="n">
        <f aca="false">AQ9/AG37</f>
        <v>0.0794921243521669</v>
      </c>
      <c r="AT9" s="53" t="n">
        <f aca="false">AR9/AG37</f>
        <v>0.0756578193168991</v>
      </c>
      <c r="AV9" s="2" t="n">
        <v>11339977</v>
      </c>
      <c r="AX9" s="2" t="n">
        <f aca="false">(AV9-AV8)/AV8</f>
        <v>0.0231922236511452</v>
      </c>
      <c r="BI9" s="51" t="n">
        <f aca="false">T16/AG16</f>
        <v>0.0146855085939226</v>
      </c>
      <c r="BJ9" s="2" t="n">
        <f aca="false">BJ8+1</f>
        <v>2020</v>
      </c>
      <c r="BK9" s="51" t="n">
        <f aca="false">SUM(T34:T37)/AVERAGE(AG34:AG37)</f>
        <v>0.0580228701449254</v>
      </c>
      <c r="BL9" s="51" t="n">
        <f aca="false">SUM(P34:P37)/AVERAGE(AG34:AG37)</f>
        <v>0.0195075395083981</v>
      </c>
      <c r="BM9" s="51" t="n">
        <f aca="false">SUM(D34:D37)/AVERAGE(AG34:AG37)</f>
        <v>0.0893464739388719</v>
      </c>
      <c r="BN9" s="51" t="n">
        <f aca="false">(SUM(H34:H37)+SUM(J34:J37))/AVERAGE(AG34:AG37)</f>
        <v>0.00138889502352852</v>
      </c>
      <c r="BO9" s="52" t="n">
        <f aca="false">AL9-BN9</f>
        <v>-0.0522200383258731</v>
      </c>
      <c r="BP9" s="31" t="n">
        <f aca="false">BN9+BM9</f>
        <v>0.0907353689624004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-0.0404431906994133</v>
      </c>
      <c r="AM10" s="4" t="n">
        <f aca="false">'Central scenario'!AM10</f>
        <v>17835539.214349</v>
      </c>
      <c r="AN10" s="52" t="n">
        <f aca="false">AM10/AVERAGE(AG38:AG41)</f>
        <v>0.00351310433188709</v>
      </c>
      <c r="AO10" s="52" t="n">
        <f aca="false">AVERAGE(AG38:AG41)/AVERAGE(AG34:AG37)-1</f>
        <v>0.130432393423964</v>
      </c>
      <c r="AP10" s="52"/>
      <c r="AQ10" s="4" t="n">
        <f aca="false">AQ9*(1+AO10)</f>
        <v>418931189.49673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379845852.484096</v>
      </c>
      <c r="AS10" s="53" t="n">
        <f aca="false">AQ10/AG41</f>
        <v>0.0821967240800257</v>
      </c>
      <c r="AT10" s="53" t="n">
        <f aca="false">AR10/AG41</f>
        <v>0.0745279547390231</v>
      </c>
      <c r="AV10" s="2" t="n">
        <v>11479064</v>
      </c>
      <c r="AX10" s="2" t="n">
        <f aca="false">(AV10-AV9)/AV9</f>
        <v>0.0122651924249935</v>
      </c>
      <c r="BI10" s="51" t="n">
        <f aca="false">T17/AG17</f>
        <v>0.0175810416823876</v>
      </c>
      <c r="BJ10" s="2" t="n">
        <f aca="false">BJ9+1</f>
        <v>2021</v>
      </c>
      <c r="BK10" s="51" t="n">
        <f aca="false">SUM(T38:T41)/AVERAGE(AG38:AG41)</f>
        <v>0.0585206671045902</v>
      </c>
      <c r="BL10" s="51" t="n">
        <f aca="false">SUM(P38:P41)/AVERAGE(AG38:AG41)</f>
        <v>0.0174973729853133</v>
      </c>
      <c r="BM10" s="51" t="n">
        <f aca="false">SUM(D38:D41)/AVERAGE(AG38:AG41)</f>
        <v>0.0814664848186902</v>
      </c>
      <c r="BN10" s="51" t="n">
        <f aca="false">(SUM(H38:H41)+SUM(J38:J41))/AVERAGE(AG38:AG41)</f>
        <v>0.0016925366286793</v>
      </c>
      <c r="BO10" s="52" t="n">
        <f aca="false">AL10-BN10</f>
        <v>-0.0421357273280926</v>
      </c>
      <c r="BP10" s="31" t="n">
        <f aca="false">BN10+BM10</f>
        <v>0.0831590214473695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-0.039993947988909</v>
      </c>
      <c r="AM11" s="4" t="n">
        <f aca="false">'Central scenario'!AM11</f>
        <v>16827143.6015023</v>
      </c>
      <c r="AN11" s="52" t="n">
        <f aca="false">AM11/AVERAGE(AG42:AG45)</f>
        <v>0.00312263465792605</v>
      </c>
      <c r="AO11" s="52" t="n">
        <f aca="false">AVERAGE(AG42:AG45)/AVERAGE(AG38:AG41)-1</f>
        <v>0.0614365280852347</v>
      </c>
      <c r="AP11" s="52"/>
      <c r="AQ11" s="4" t="n">
        <f aca="false">AQ10*(1+AO11)</f>
        <v>444668867.286026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385886394.250707</v>
      </c>
      <c r="AS11" s="53" t="n">
        <f aca="false">AQ11/AG45</f>
        <v>0.0828974357518174</v>
      </c>
      <c r="AT11" s="53" t="n">
        <f aca="false">AR11/AG45</f>
        <v>0.0719389076418566</v>
      </c>
      <c r="AV11" s="2" t="n">
        <v>11462881</v>
      </c>
      <c r="AX11" s="2" t="n">
        <f aca="false">(AV11-AV10)/AV10</f>
        <v>-0.00140978393360295</v>
      </c>
      <c r="BI11" s="51" t="n">
        <f aca="false">T18/AG18</f>
        <v>0.0148629680055494</v>
      </c>
      <c r="BJ11" s="2" t="n">
        <f aca="false">BJ10+1</f>
        <v>2022</v>
      </c>
      <c r="BK11" s="51" t="n">
        <f aca="false">SUM(T42:T45)/AVERAGE(AG42:AG45)</f>
        <v>0.0624511317666329</v>
      </c>
      <c r="BL11" s="51" t="n">
        <f aca="false">SUM(P42:P45)/AVERAGE(AG42:AG45)</f>
        <v>0.0178898635088521</v>
      </c>
      <c r="BM11" s="51" t="n">
        <f aca="false">SUM(D42:D45)/AVERAGE(AG42:AG45)</f>
        <v>0.0845552162466899</v>
      </c>
      <c r="BN11" s="51" t="n">
        <f aca="false">(SUM(H42:H45)+SUM(J42:J45))/AVERAGE(AG42:AG45)</f>
        <v>0.00212410278747166</v>
      </c>
      <c r="BO11" s="52" t="n">
        <f aca="false">AL11-BN11</f>
        <v>-0.0421180507763807</v>
      </c>
      <c r="BP11" s="31" t="n">
        <f aca="false">BN11+BM11</f>
        <v>0.0866793190341615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-0.038707506022232</v>
      </c>
      <c r="AM12" s="4" t="n">
        <f aca="false">'Central scenario'!AM12</f>
        <v>15842663.6881786</v>
      </c>
      <c r="AN12" s="52" t="n">
        <f aca="false">AM12/AVERAGE(AG46:AG49)</f>
        <v>0.00280578370739576</v>
      </c>
      <c r="AO12" s="52" t="n">
        <f aca="false">AVERAGE(AG46:AG49)/AVERAGE(AG42:AG45)-1</f>
        <v>0.0478154277483811</v>
      </c>
      <c r="AP12" s="52"/>
      <c r="AQ12" s="4" t="n">
        <f aca="false">AQ11*(1+AO12)</f>
        <v>465930899.381696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388150783.10206</v>
      </c>
      <c r="AS12" s="53" t="n">
        <f aca="false">AQ12/AG49</f>
        <v>0.0830559238366164</v>
      </c>
      <c r="AT12" s="53" t="n">
        <f aca="false">AR12/AG49</f>
        <v>0.0691909936027612</v>
      </c>
      <c r="AV12" s="2" t="n">
        <v>11332510</v>
      </c>
      <c r="AX12" s="2" t="n">
        <f aca="false">(AV12-AV11)/AV11</f>
        <v>-0.0113733188017916</v>
      </c>
      <c r="BI12" s="51" t="n">
        <f aca="false">T19/AG19</f>
        <v>0.0151115527288008</v>
      </c>
      <c r="BJ12" s="2" t="n">
        <f aca="false">BJ11+1</f>
        <v>2023</v>
      </c>
      <c r="BK12" s="51" t="n">
        <f aca="false">SUM(T46:T49)/AVERAGE(AG46:AG49)</f>
        <v>0.0630413596009135</v>
      </c>
      <c r="BL12" s="51" t="n">
        <f aca="false">SUM(P46:P49)/AVERAGE(AG46:AG49)</f>
        <v>0.0175945673148603</v>
      </c>
      <c r="BM12" s="51" t="n">
        <f aca="false">SUM(D46:D49)/AVERAGE(AG46:AG49)</f>
        <v>0.0841542983082852</v>
      </c>
      <c r="BN12" s="51" t="n">
        <f aca="false">(SUM(H46:H49)+SUM(J46:J49))/AVERAGE(AG46:AG49)</f>
        <v>0.0023288105680625</v>
      </c>
      <c r="BO12" s="52" t="n">
        <f aca="false">AL12-BN12</f>
        <v>-0.0410363165902945</v>
      </c>
      <c r="BP12" s="31" t="n">
        <f aca="false">BN12+BM12</f>
        <v>0.0864831088763477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-0.0374340940501625</v>
      </c>
      <c r="AM13" s="13" t="n">
        <f aca="false">'Central scenario'!AM13</f>
        <v>14900507.1403892</v>
      </c>
      <c r="AN13" s="59" t="n">
        <f aca="false">AM13/AVERAGE(AG50:AG53)</f>
        <v>0.00254219017786642</v>
      </c>
      <c r="AO13" s="59" t="n">
        <f aca="false">'GDP evolution by scenario'!M49</f>
        <v>0.0380517370841205</v>
      </c>
      <c r="AP13" s="59"/>
      <c r="AQ13" s="13" t="n">
        <f aca="false">AQ12*(1+AO13)</f>
        <v>483660379.464336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387761969.2655</v>
      </c>
      <c r="AS13" s="60" t="n">
        <f aca="false">AQ13/AG53</f>
        <v>0.0832086963508164</v>
      </c>
      <c r="AT13" s="60" t="n">
        <f aca="false">AR13/AG53</f>
        <v>0.0667103805210218</v>
      </c>
      <c r="BI13" s="31" t="n">
        <f aca="false">T20/AG20</f>
        <v>0.0144325308171781</v>
      </c>
      <c r="BJ13" s="0" t="n">
        <f aca="false">BJ12+1</f>
        <v>2024</v>
      </c>
      <c r="BK13" s="31" t="n">
        <f aca="false">SUM(T50:T53)/AVERAGE(AG50:AG53)</f>
        <v>0.0637227332717587</v>
      </c>
      <c r="BL13" s="31" t="n">
        <f aca="false">SUM(P50:P53)/AVERAGE(AG50:AG53)</f>
        <v>0.0172174497026726</v>
      </c>
      <c r="BM13" s="31" t="n">
        <f aca="false">SUM(D50:D53)/AVERAGE(AG50:AG53)</f>
        <v>0.0839393776192485</v>
      </c>
      <c r="BN13" s="31" t="n">
        <f aca="false">(SUM(H50:H53)+SUM(J50:J53))/AVERAGE(AG50:AG53)</f>
        <v>0.00261507307489878</v>
      </c>
      <c r="BO13" s="59" t="n">
        <f aca="false">AL13-BN13</f>
        <v>-0.0400491671250612</v>
      </c>
      <c r="BP13" s="31" t="n">
        <f aca="false">BN13+BM13</f>
        <v>0.0865544506941473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2735454.99361358</v>
      </c>
      <c r="M14" s="8"/>
      <c r="N14" s="80" t="n">
        <f aca="false">'High pensions'!L14</f>
        <v>691939.443819586</v>
      </c>
      <c r="O14" s="6"/>
      <c r="P14" s="80" t="n">
        <f aca="false">'High pensions'!X14</f>
        <v>18001135.6304208</v>
      </c>
      <c r="Q14" s="8"/>
      <c r="R14" s="80" t="n">
        <f aca="false">'High SIPA income'!G9</f>
        <v>17905696.1687748</v>
      </c>
      <c r="S14" s="8"/>
      <c r="T14" s="80" t="n">
        <f aca="false">'High SIPA income'!J9</f>
        <v>68463981.218437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61" t="n">
        <f aca="false">AB14/AG14</f>
        <v>-0.00879926286965218</v>
      </c>
      <c r="AK14" s="62" t="n">
        <f aca="false">AK13+1</f>
        <v>2025</v>
      </c>
      <c r="AL14" s="63" t="n">
        <f aca="false">SUM(AB54:AB57)/AVERAGE(AG54:AG57)</f>
        <v>-0.0360772302732577</v>
      </c>
      <c r="AM14" s="6" t="n">
        <f aca="false">'Central scenario'!AM14</f>
        <v>13946867.9480024</v>
      </c>
      <c r="AN14" s="63" t="n">
        <f aca="false">AM14/AVERAGE(AG54:AG57)</f>
        <v>0.00235303276676023</v>
      </c>
      <c r="AO14" s="63" t="n">
        <f aca="false">'GDP evolution by scenario'!M53</f>
        <v>0.0112434008412134</v>
      </c>
      <c r="AP14" s="63"/>
      <c r="AQ14" s="6" t="n">
        <f aca="false">AQ13*(1+AO14)</f>
        <v>489098366.981667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378103138.303591</v>
      </c>
      <c r="AS14" s="64" t="n">
        <f aca="false">AQ14/AG57</f>
        <v>0.0815915970559078</v>
      </c>
      <c r="AT14" s="64" t="n">
        <f aca="false">AR14/AG57</f>
        <v>0.0630753259235419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0.0169785163044259</v>
      </c>
      <c r="BJ14" s="5" t="n">
        <f aca="false">BJ13+1</f>
        <v>2025</v>
      </c>
      <c r="BK14" s="61" t="n">
        <f aca="false">SUM(T54:T57)/AVERAGE(AG54:AG57)</f>
        <v>0.0661933513669396</v>
      </c>
      <c r="BL14" s="61" t="n">
        <f aca="false">SUM(P54:P57)/AVERAGE(AG54:AG57)</f>
        <v>0.0172994518978143</v>
      </c>
      <c r="BM14" s="61" t="n">
        <f aca="false">SUM(D54:D57)/AVERAGE(AG54:AG57)</f>
        <v>0.084971129742383</v>
      </c>
      <c r="BN14" s="61" t="n">
        <f aca="false">(SUM(H54:H57)+SUM(J54:J57))/AVERAGE(AG54:AG57)</f>
        <v>0.00362283074159406</v>
      </c>
      <c r="BO14" s="63" t="n">
        <f aca="false">AL14-BN14</f>
        <v>-0.0397000610148518</v>
      </c>
      <c r="BP14" s="31" t="n">
        <f aca="false">BN14+BM14</f>
        <v>0.0885939604839771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799976.431236576</v>
      </c>
      <c r="O15" s="9"/>
      <c r="P15" s="81" t="n">
        <f aca="false">'High pensions'!X15</f>
        <v>17260864.096479</v>
      </c>
      <c r="Q15" s="67"/>
      <c r="R15" s="81" t="n">
        <f aca="false">'High SIPA income'!G10</f>
        <v>22051740.3344971</v>
      </c>
      <c r="S15" s="67"/>
      <c r="T15" s="81" t="n">
        <f aca="false">'High SIPA income'!J10</f>
        <v>84316740.4307724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39" t="n">
        <f aca="false">AB15/AG15</f>
        <v>-0.00708481576225084</v>
      </c>
      <c r="AK15" s="68" t="n">
        <f aca="false">AK14+1</f>
        <v>2026</v>
      </c>
      <c r="AL15" s="69" t="n">
        <f aca="false">SUM(AB58:AB61)/AVERAGE(AG58:AG61)</f>
        <v>-0.0357445961005913</v>
      </c>
      <c r="AM15" s="9" t="n">
        <f aca="false">'Central scenario'!AM15</f>
        <v>13032040.9288315</v>
      </c>
      <c r="AN15" s="69" t="n">
        <f aca="false">AM15/AVERAGE(AG58:AG61)</f>
        <v>0.00212330394985881</v>
      </c>
      <c r="AO15" s="69" t="n">
        <f aca="false">'GDP evolution by scenario'!M57</f>
        <v>0.0355034581653597</v>
      </c>
      <c r="AP15" s="69"/>
      <c r="AQ15" s="9" t="n">
        <f aca="false">AQ14*(1+AO15)</f>
        <v>506463050.392546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378284339.299733</v>
      </c>
      <c r="AS15" s="70" t="n">
        <f aca="false">AQ15/AG61</f>
        <v>0.0812794058310357</v>
      </c>
      <c r="AT15" s="70" t="n">
        <f aca="false">AR15/AG61</f>
        <v>0.0607087255617902</v>
      </c>
      <c r="AU15" s="7"/>
      <c r="AV15" s="7"/>
      <c r="AW15" s="7" t="n">
        <f aca="false">workers_and_wage_high!C3</f>
        <v>11021763</v>
      </c>
      <c r="AX15" s="7"/>
      <c r="AY15" s="39" t="n">
        <f aca="false">(AW15-AW14)/AW14</f>
        <v>0.00983700612713592</v>
      </c>
      <c r="AZ15" s="12" t="n">
        <f aca="false">workers_and_wage_high!B3</f>
        <v>6778.90225184158</v>
      </c>
      <c r="BA15" s="39" t="n">
        <f aca="false">(AZ15-AZ14)/AZ14</f>
        <v>0.0567615243741825</v>
      </c>
      <c r="BB15" s="39"/>
      <c r="BC15" s="39"/>
      <c r="BD15" s="39"/>
      <c r="BE15" s="39"/>
      <c r="BF15" s="7"/>
      <c r="BG15" s="7"/>
      <c r="BH15" s="7"/>
      <c r="BI15" s="39" t="n">
        <f aca="false">T22/AG22</f>
        <v>0.014937167720869</v>
      </c>
      <c r="BJ15" s="7" t="n">
        <f aca="false">BJ14+1</f>
        <v>2026</v>
      </c>
      <c r="BK15" s="39" t="n">
        <f aca="false">SUM(T58:T61)/AVERAGE(AG58:AG61)</f>
        <v>0.0665697186744255</v>
      </c>
      <c r="BL15" s="39" t="n">
        <f aca="false">SUM(P58:P61)/AVERAGE(AG58:AG61)</f>
        <v>0.0169569276820068</v>
      </c>
      <c r="BM15" s="39" t="n">
        <f aca="false">SUM(D58:D61)/AVERAGE(AG58:AG61)</f>
        <v>0.0853573870930099</v>
      </c>
      <c r="BN15" s="39" t="n">
        <f aca="false">(SUM(H58:H61)+SUM(J58:J61))/AVERAGE(AG58:AG61)</f>
        <v>0.00484937607143223</v>
      </c>
      <c r="BO15" s="69" t="n">
        <f aca="false">AL15-BN15</f>
        <v>-0.0405939721720235</v>
      </c>
      <c r="BP15" s="31" t="n">
        <f aca="false">BN15+BM15</f>
        <v>0.0902067631644422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104676876.044302</v>
      </c>
      <c r="E16" s="9"/>
      <c r="F16" s="81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2919136.76234831</v>
      </c>
      <c r="M16" s="67"/>
      <c r="N16" s="81" t="n">
        <f aca="false">'High pensions'!L16</f>
        <v>777485.531692125</v>
      </c>
      <c r="O16" s="9"/>
      <c r="P16" s="81" t="n">
        <f aca="false">'High pensions'!X16</f>
        <v>19424910.5368699</v>
      </c>
      <c r="Q16" s="67"/>
      <c r="R16" s="81" t="n">
        <f aca="false">'High SIPA income'!G11</f>
        <v>20129419.2421135</v>
      </c>
      <c r="S16" s="67"/>
      <c r="T16" s="81" t="n">
        <f aca="false">'High SIPA income'!J11</f>
        <v>76966579.1232066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39" t="n">
        <f aca="false">AB16/AG16</f>
        <v>-0.00899357230223519</v>
      </c>
      <c r="AK16" s="68" t="n">
        <f aca="false">AK15+1</f>
        <v>2027</v>
      </c>
      <c r="AL16" s="69" t="n">
        <f aca="false">SUM(AB62:AB65)/AVERAGE(AG62:AG65)</f>
        <v>-0.0331793884802788</v>
      </c>
      <c r="AM16" s="9" t="n">
        <f aca="false">'Central scenario'!AM16</f>
        <v>12139889.4651339</v>
      </c>
      <c r="AN16" s="69" t="n">
        <f aca="false">AM16/AVERAGE(AG62:AG65)</f>
        <v>0.00191474158545485</v>
      </c>
      <c r="AO16" s="69" t="n">
        <f aca="false">'GDP evolution by scenario'!M61</f>
        <v>0.0330094517312498</v>
      </c>
      <c r="AP16" s="69"/>
      <c r="AQ16" s="9" t="n">
        <f aca="false">AQ15*(1+AO16)</f>
        <v>523181118.00814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378448817.027509</v>
      </c>
      <c r="AS16" s="70" t="n">
        <f aca="false">AQ16/AG65</f>
        <v>0.0812958642225753</v>
      </c>
      <c r="AT16" s="70" t="n">
        <f aca="false">AR16/AG65</f>
        <v>0.0588062576902554</v>
      </c>
      <c r="AU16" s="7"/>
      <c r="AV16" s="7"/>
      <c r="AW16" s="7" t="n">
        <f aca="false">workers_and_wage_high!C4</f>
        <v>11059493</v>
      </c>
      <c r="AX16" s="7"/>
      <c r="AY16" s="39" t="n">
        <f aca="false">(AW16-AW15)/AW15</f>
        <v>0.00342322730038742</v>
      </c>
      <c r="AZ16" s="12" t="n">
        <f aca="false">workers_and_wage_high!B4</f>
        <v>7092.02100217064</v>
      </c>
      <c r="BA16" s="39" t="n">
        <f aca="false">(AZ16-AZ15)/AZ15</f>
        <v>0.0461901851799086</v>
      </c>
      <c r="BB16" s="39"/>
      <c r="BC16" s="39"/>
      <c r="BD16" s="39"/>
      <c r="BE16" s="39"/>
      <c r="BF16" s="7"/>
      <c r="BG16" s="7"/>
      <c r="BH16" s="7"/>
      <c r="BI16" s="39" t="n">
        <f aca="false">T23/AG23</f>
        <v>0.0156502756763912</v>
      </c>
      <c r="BJ16" s="7" t="n">
        <f aca="false">BJ15+1</f>
        <v>2027</v>
      </c>
      <c r="BK16" s="39" t="n">
        <f aca="false">SUM(T62:T65)/AVERAGE(AG62:AG65)</f>
        <v>0.0671146976293467</v>
      </c>
      <c r="BL16" s="39" t="n">
        <f aca="false">SUM(P62:P65)/AVERAGE(AG62:AG65)</f>
        <v>0.0163457961120262</v>
      </c>
      <c r="BM16" s="39" t="n">
        <f aca="false">SUM(D62:D65)/AVERAGE(AG62:AG65)</f>
        <v>0.0839482899975994</v>
      </c>
      <c r="BN16" s="39" t="n">
        <f aca="false">(SUM(H62:H65)+SUM(J62:J65))/AVERAGE(AG62:AG65)</f>
        <v>0.00570852675545919</v>
      </c>
      <c r="BO16" s="69" t="n">
        <f aca="false">AL16-BN16</f>
        <v>-0.038887915235738</v>
      </c>
      <c r="BP16" s="31" t="n">
        <f aca="false">BN16+BM16</f>
        <v>0.0896568167530585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113257758.110679</v>
      </c>
      <c r="E17" s="9"/>
      <c r="F17" s="81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842483.122443445</v>
      </c>
      <c r="O17" s="9"/>
      <c r="P17" s="81" t="n">
        <f aca="false">'High pensions'!X17</f>
        <v>18941504.3486667</v>
      </c>
      <c r="Q17" s="67"/>
      <c r="R17" s="81" t="n">
        <f aca="false">'High SIPA income'!G12</f>
        <v>23608504.5739548</v>
      </c>
      <c r="S17" s="67"/>
      <c r="T17" s="81" t="n">
        <f aca="false">'High SIPA income'!J12</f>
        <v>90269163.4277422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39" t="n">
        <f aca="false">AB17/AG17</f>
        <v>-0.00816640800500322</v>
      </c>
      <c r="AK17" s="68" t="n">
        <f aca="false">AK16+1</f>
        <v>2028</v>
      </c>
      <c r="AL17" s="69" t="n">
        <f aca="false">SUM(AB66:AB69)/AVERAGE(AG66:AG69)</f>
        <v>-0.0303080467434961</v>
      </c>
      <c r="AM17" s="9" t="n">
        <f aca="false">'Central scenario'!AM17</f>
        <v>11273018.6820578</v>
      </c>
      <c r="AN17" s="69" t="n">
        <f aca="false">AM17/AVERAGE(AG66:AG69)</f>
        <v>0.00171601111605363</v>
      </c>
      <c r="AO17" s="69" t="n">
        <f aca="false">'GDP evolution by scenario'!M65</f>
        <v>0.036133146118063</v>
      </c>
      <c r="AP17" s="69"/>
      <c r="AQ17" s="9" t="n">
        <f aca="false">AQ16*(1+AO17)</f>
        <v>542085297.79134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380664848.478558</v>
      </c>
      <c r="AS17" s="70" t="n">
        <f aca="false">AQ17/AG69</f>
        <v>0.0815100969227073</v>
      </c>
      <c r="AT17" s="70" t="n">
        <f aca="false">AR17/AG69</f>
        <v>0.0572382774832205</v>
      </c>
      <c r="AU17" s="7"/>
      <c r="AV17" s="7"/>
      <c r="AW17" s="7" t="n">
        <f aca="false">workers_and_wage_high!C5</f>
        <v>11048388</v>
      </c>
      <c r="AX17" s="7"/>
      <c r="AY17" s="39" t="n">
        <f aca="false">(AW17-AW16)/AW16</f>
        <v>-0.00100411474558553</v>
      </c>
      <c r="AZ17" s="12" t="n">
        <f aca="false">workers_and_wage_high!B5</f>
        <v>7113.98164433727</v>
      </c>
      <c r="BA17" s="39" t="n">
        <f aca="false">(AZ17-AZ16)/AZ16</f>
        <v>0.00309652807851384</v>
      </c>
      <c r="BB17" s="39"/>
      <c r="BC17" s="39"/>
      <c r="BD17" s="39"/>
      <c r="BE17" s="39"/>
      <c r="BF17" s="7"/>
      <c r="BG17" s="7"/>
      <c r="BH17" s="7"/>
      <c r="BI17" s="39" t="n">
        <f aca="false">T24/AG24</f>
        <v>0.0149552049788431</v>
      </c>
      <c r="BJ17" s="7" t="n">
        <f aca="false">BJ16+1</f>
        <v>2028</v>
      </c>
      <c r="BK17" s="39" t="n">
        <f aca="false">SUM(T66:T69)/AVERAGE(AG66:AG69)</f>
        <v>0.0675159839838115</v>
      </c>
      <c r="BL17" s="39" t="n">
        <f aca="false">SUM(P66:P69)/AVERAGE(AG66:AG69)</f>
        <v>0.0157791927087494</v>
      </c>
      <c r="BM17" s="39" t="n">
        <f aca="false">SUM(D66:D69)/AVERAGE(AG66:AG69)</f>
        <v>0.0820448380185581</v>
      </c>
      <c r="BN17" s="39" t="n">
        <f aca="false">(SUM(H66:H69)+SUM(J66:J69))/AVERAGE(AG66:AG69)</f>
        <v>0.00671649630477158</v>
      </c>
      <c r="BO17" s="69" t="n">
        <f aca="false">AL17-BN17</f>
        <v>-0.0370245430482677</v>
      </c>
      <c r="BP17" s="31" t="n">
        <f aca="false">BN17+BM17</f>
        <v>0.0887613343233297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99362547.3651602</v>
      </c>
      <c r="E18" s="6"/>
      <c r="F18" s="80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737462.751726605</v>
      </c>
      <c r="O18" s="6"/>
      <c r="P18" s="80" t="n">
        <f aca="false">'High pensions'!X18</f>
        <v>18563990.1961245</v>
      </c>
      <c r="Q18" s="8"/>
      <c r="R18" s="80" t="n">
        <f aca="false">'High SIPA income'!G13</f>
        <v>19220294.5418369</v>
      </c>
      <c r="S18" s="8"/>
      <c r="T18" s="80" t="n">
        <f aca="false">'High SIPA income'!J13</f>
        <v>73490462.036316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61" t="n">
        <f aca="false">AB18/AG18</f>
        <v>-0.00898690728728057</v>
      </c>
      <c r="AK18" s="62" t="n">
        <f aca="false">AK17+1</f>
        <v>2029</v>
      </c>
      <c r="AL18" s="63" t="n">
        <f aca="false">SUM(AB70:AB73)/AVERAGE(AG70:AG73)</f>
        <v>-0.0271985947143955</v>
      </c>
      <c r="AM18" s="6" t="n">
        <f aca="false">'Central scenario'!AM18</f>
        <v>10452476.7322336</v>
      </c>
      <c r="AN18" s="63" t="n">
        <f aca="false">AM18/AVERAGE(AG70:AG73)</f>
        <v>0.00154024421361494</v>
      </c>
      <c r="AO18" s="63" t="n">
        <f aca="false">'GDP evolution by scenario'!M69</f>
        <v>0.0330218167456211</v>
      </c>
      <c r="AP18" s="63"/>
      <c r="AQ18" s="6" t="n">
        <f aca="false">AQ17*(1+AO18)</f>
        <v>559985939.155501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382625346.35146</v>
      </c>
      <c r="AS18" s="64" t="n">
        <f aca="false">AQ18/AG73</f>
        <v>0.081250081780319</v>
      </c>
      <c r="AT18" s="64" t="n">
        <f aca="false">AR18/AG73</f>
        <v>0.0555162880145928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0.0176042663491791</v>
      </c>
      <c r="BJ18" s="5" t="n">
        <f aca="false">BJ17+1</f>
        <v>2029</v>
      </c>
      <c r="BK18" s="61" t="n">
        <f aca="false">SUM(T70:T73)/AVERAGE(AG70:AG73)</f>
        <v>0.0681515159044361</v>
      </c>
      <c r="BL18" s="61" t="n">
        <f aca="false">SUM(P70:P73)/AVERAGE(AG70:AG73)</f>
        <v>0.0149142912510543</v>
      </c>
      <c r="BM18" s="61" t="n">
        <f aca="false">SUM(D70:D73)/AVERAGE(AG70:AG73)</f>
        <v>0.0804358193677774</v>
      </c>
      <c r="BN18" s="61" t="n">
        <f aca="false">(SUM(H70:H73)+SUM(J70:J73))/AVERAGE(AG70:AG73)</f>
        <v>0.00748317742815006</v>
      </c>
      <c r="BO18" s="63" t="n">
        <f aca="false">AL18-BN18</f>
        <v>-0.0346817721425456</v>
      </c>
      <c r="BP18" s="31" t="n">
        <f aca="false">BN18+BM18</f>
        <v>0.0879189967959274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102443922.414065</v>
      </c>
      <c r="E19" s="9"/>
      <c r="F19" s="81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762331.112871721</v>
      </c>
      <c r="O19" s="9"/>
      <c r="P19" s="81" t="n">
        <f aca="false">'High pensions'!X19</f>
        <v>18869579.4519813</v>
      </c>
      <c r="Q19" s="67"/>
      <c r="R19" s="81" t="n">
        <f aca="false">'High SIPA income'!G14</f>
        <v>21936740.3122532</v>
      </c>
      <c r="S19" s="67"/>
      <c r="T19" s="81" t="n">
        <f aca="false">'High SIPA income'!J14</f>
        <v>83877027.8784753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39" t="n">
        <f aca="false">AB19/AG19</f>
        <v>-0.00674467449494273</v>
      </c>
      <c r="AK19" s="68" t="n">
        <f aca="false">AK18+1</f>
        <v>2030</v>
      </c>
      <c r="AL19" s="69" t="n">
        <f aca="false">SUM(AB74:AB77)/AVERAGE(AG74:AG77)</f>
        <v>-0.0252399005763569</v>
      </c>
      <c r="AM19" s="9" t="n">
        <f aca="false">'Central scenario'!AM19</f>
        <v>9649081.86791266</v>
      </c>
      <c r="AN19" s="69" t="n">
        <f aca="false">AM19/AVERAGE(AG74:AG77)</f>
        <v>0.00138461410548227</v>
      </c>
      <c r="AO19" s="69" t="n">
        <f aca="false">'GDP evolution by scenario'!M73</f>
        <v>0.0268987283795996</v>
      </c>
      <c r="AP19" s="69"/>
      <c r="AQ19" s="9" t="n">
        <f aca="false">AQ18*(1+AO19)</f>
        <v>575048848.82924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383150010.3433</v>
      </c>
      <c r="AS19" s="70" t="n">
        <f aca="false">AQ19/AG77</f>
        <v>0.0817071441850089</v>
      </c>
      <c r="AT19" s="70" t="n">
        <f aca="false">AR19/AG77</f>
        <v>0.0544407543869442</v>
      </c>
      <c r="AU19" s="7"/>
      <c r="AV19" s="7"/>
      <c r="AW19" s="7" t="n">
        <f aca="false">workers_and_wage_high!C7</f>
        <v>11128156</v>
      </c>
      <c r="AX19" s="7"/>
      <c r="AY19" s="39" t="n">
        <f aca="false">(AW19-AW18)/AW18</f>
        <v>0.0057534472647062</v>
      </c>
      <c r="AZ19" s="12" t="n">
        <f aca="false">workers_and_wage_high!B7</f>
        <v>6521.17321865806</v>
      </c>
      <c r="BA19" s="39" t="n">
        <f aca="false">(AZ19-AZ18)/AZ18</f>
        <v>-0.0274955654189868</v>
      </c>
      <c r="BB19" s="12" t="n">
        <v>48.3571970243014</v>
      </c>
      <c r="BC19" s="38" t="n">
        <f aca="false">'Central scenario'!BC19</f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0.0144356291833057</v>
      </c>
      <c r="BJ19" s="7" t="n">
        <f aca="false">BJ18+1</f>
        <v>2030</v>
      </c>
      <c r="BK19" s="39" t="n">
        <f aca="false">SUM(T74:T77)/AVERAGE(AG74:AG77)</f>
        <v>0.068616691462086</v>
      </c>
      <c r="BL19" s="39" t="n">
        <f aca="false">SUM(P74:P77)/AVERAGE(AG74:AG77)</f>
        <v>0.0145272505463679</v>
      </c>
      <c r="BM19" s="39" t="n">
        <f aca="false">SUM(D74:D77)/AVERAGE(AG74:AG77)</f>
        <v>0.079329341492075</v>
      </c>
      <c r="BN19" s="39" t="n">
        <f aca="false">(SUM(H74:H77)+SUM(J74:J77))/AVERAGE(AG74:AG77)</f>
        <v>0.00808016998793588</v>
      </c>
      <c r="BO19" s="69" t="n">
        <f aca="false">AL19-BN19</f>
        <v>-0.0333200705642928</v>
      </c>
      <c r="BP19" s="31" t="n">
        <f aca="false">BN19+BM19</f>
        <v>0.0874095114800109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97787429.5558068</v>
      </c>
      <c r="E20" s="9"/>
      <c r="F20" s="81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730280.338931318</v>
      </c>
      <c r="O20" s="9"/>
      <c r="P20" s="81" t="n">
        <f aca="false">'High pensions'!X20</f>
        <v>16875170.4145192</v>
      </c>
      <c r="Q20" s="67"/>
      <c r="R20" s="81" t="n">
        <f aca="false">'High SIPA income'!G15</f>
        <v>19124450.2470086</v>
      </c>
      <c r="S20" s="67"/>
      <c r="T20" s="81" t="n">
        <f aca="false">'High SIPA income'!J15</f>
        <v>73123993.0680518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39" t="n">
        <f aca="false">AB20/AG20</f>
        <v>-0.00819850228449363</v>
      </c>
      <c r="AK20" s="68" t="n">
        <f aca="false">AK19+1</f>
        <v>2031</v>
      </c>
      <c r="AL20" s="69" t="n">
        <f aca="false">SUM(AB78:AB81)/AVERAGE(AG78:AG81)</f>
        <v>-0.0236397906115108</v>
      </c>
      <c r="AM20" s="9" t="n">
        <f aca="false">'Central scenario'!AM20</f>
        <v>8873587.4679367</v>
      </c>
      <c r="AN20" s="69" t="n">
        <f aca="false">AM20/AVERAGE(AG78:AG81)</f>
        <v>0.00124064776247313</v>
      </c>
      <c r="AO20" s="69" t="n">
        <f aca="false">'GDP evolution by scenario'!M77</f>
        <v>0.0263453010452115</v>
      </c>
      <c r="AP20" s="69"/>
      <c r="AQ20" s="9" t="n">
        <f aca="false">AQ19*(1+AO20)</f>
        <v>590198683.867348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384263980.37536</v>
      </c>
      <c r="AS20" s="70" t="n">
        <f aca="false">AQ20/AG81</f>
        <v>0.0821435593710507</v>
      </c>
      <c r="AT20" s="70" t="n">
        <f aca="false">AR20/AG81</f>
        <v>0.0534816697307547</v>
      </c>
      <c r="AU20" s="7"/>
      <c r="AV20" s="7"/>
      <c r="AW20" s="7" t="n">
        <f aca="false">workers_and_wage_high!C8</f>
        <v>11235296</v>
      </c>
      <c r="AX20" s="7"/>
      <c r="AY20" s="39" t="n">
        <f aca="false">(AW20-AW19)/AW19</f>
        <v>0.00962783052286471</v>
      </c>
      <c r="AZ20" s="12" t="n">
        <f aca="false">workers_and_wage_high!B8</f>
        <v>6554.01964535573</v>
      </c>
      <c r="BA20" s="39" t="n">
        <f aca="false">(AZ20-AZ19)/AZ19</f>
        <v>0.00503688916032643</v>
      </c>
      <c r="BB20" s="12" t="n">
        <v>51.1559235498969</v>
      </c>
      <c r="BC20" s="38" t="n">
        <f aca="false">'Central scenario'!BC20</f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0.0155150374527414</v>
      </c>
      <c r="BJ20" s="7" t="n">
        <f aca="false">BJ19+1</f>
        <v>2031</v>
      </c>
      <c r="BK20" s="39" t="n">
        <f aca="false">SUM(T78:T81)/AVERAGE(AG78:AG81)</f>
        <v>0.0691216883357525</v>
      </c>
      <c r="BL20" s="39" t="n">
        <f aca="false">SUM(P78:P81)/AVERAGE(AG78:AG81)</f>
        <v>0.0142918483918794</v>
      </c>
      <c r="BM20" s="39" t="n">
        <f aca="false">SUM(D78:D81)/AVERAGE(AG78:AG81)</f>
        <v>0.0784696305553839</v>
      </c>
      <c r="BN20" s="39" t="n">
        <f aca="false">(SUM(H78:H81)+SUM(J78:J81))/AVERAGE(AG78:AG81)</f>
        <v>0.00867924616091502</v>
      </c>
      <c r="BO20" s="69" t="n">
        <f aca="false">AL20-BN20</f>
        <v>-0.0323190367724259</v>
      </c>
      <c r="BP20" s="31" t="n">
        <f aca="false">BN20+BM20</f>
        <v>0.0871488767162989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106830565.352356</v>
      </c>
      <c r="E21" s="9"/>
      <c r="F21" s="81" t="n">
        <f aca="false">'High pensions'!I21</f>
        <v>19417719.8302311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1123.44878389224</v>
      </c>
      <c r="J21" s="81" t="n">
        <f aca="false">'High pensions'!W21</f>
        <v>6180.88373799533</v>
      </c>
      <c r="K21" s="9"/>
      <c r="L21" s="81" t="n">
        <f aca="false">'High pensions'!N21</f>
        <v>3910348.4398605</v>
      </c>
      <c r="M21" s="67"/>
      <c r="N21" s="81" t="n">
        <f aca="false">'High pensions'!L21</f>
        <v>800602.401472312</v>
      </c>
      <c r="O21" s="9"/>
      <c r="P21" s="81" t="n">
        <f aca="false">'High pensions'!X21</f>
        <v>24695494.840454</v>
      </c>
      <c r="Q21" s="67"/>
      <c r="R21" s="81" t="n">
        <f aca="false">'High SIPA income'!G16</f>
        <v>22458949.1850295</v>
      </c>
      <c r="S21" s="67"/>
      <c r="T21" s="81" t="n">
        <f aca="false">'High SIPA income'!J16</f>
        <v>85873738.7642665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39" t="n">
        <f aca="false">AB21/AG21</f>
        <v>-0.00902614343876637</v>
      </c>
      <c r="AK21" s="68" t="n">
        <f aca="false">AK20+1</f>
        <v>2032</v>
      </c>
      <c r="AL21" s="69" t="n">
        <f aca="false">SUM(AB82:AB85)/AVERAGE(AG82:AG85)</f>
        <v>-0.0210758544159779</v>
      </c>
      <c r="AM21" s="9" t="n">
        <f aca="false">'Central scenario'!AM21</f>
        <v>8126011.66426731</v>
      </c>
      <c r="AN21" s="69" t="n">
        <f aca="false">AM21/AVERAGE(AG82:AG85)</f>
        <v>0.00110570570545723</v>
      </c>
      <c r="AO21" s="69" t="n">
        <f aca="false">'GDP evolution by scenario'!M81</f>
        <v>0.0275125922605641</v>
      </c>
      <c r="AP21" s="69"/>
      <c r="AQ21" s="9" t="n">
        <f aca="false">AQ20*(1+AO21)</f>
        <v>606436579.609312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386608100.554333</v>
      </c>
      <c r="AS21" s="70" t="n">
        <f aca="false">AQ21/AG85</f>
        <v>0.0814155768969718</v>
      </c>
      <c r="AT21" s="70" t="n">
        <f aca="false">AR21/AG85</f>
        <v>0.0519030721397964</v>
      </c>
      <c r="AW21" s="7" t="n">
        <f aca="false">workers_and_wage_high!C9</f>
        <v>11156745</v>
      </c>
      <c r="AY21" s="39" t="n">
        <f aca="false">(AW21-AW20)/AW20</f>
        <v>-0.00699144909043785</v>
      </c>
      <c r="AZ21" s="12" t="n">
        <f aca="false">workers_and_wage_high!B9</f>
        <v>6660.1842529205</v>
      </c>
      <c r="BA21" s="39" t="n">
        <f aca="false">(AZ21-AZ20)/AZ20</f>
        <v>0.0161983962986734</v>
      </c>
      <c r="BB21" s="12" t="n">
        <v>53.9018151544903</v>
      </c>
      <c r="BC21" s="38" t="n">
        <f aca="false">'Central scenario'!BC21</f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I21" s="39" t="n">
        <f aca="false">T28/AG28</f>
        <v>0.013707397119197</v>
      </c>
      <c r="BJ21" s="7" t="n">
        <f aca="false">BJ20+1</f>
        <v>2032</v>
      </c>
      <c r="BK21" s="39" t="n">
        <f aca="false">SUM(T82:T85)/AVERAGE(AG82:AG85)</f>
        <v>0.0699480241004322</v>
      </c>
      <c r="BL21" s="39" t="n">
        <f aca="false">SUM(P82:P85)/AVERAGE(AG82:AG85)</f>
        <v>0.0135663028313201</v>
      </c>
      <c r="BM21" s="39" t="n">
        <f aca="false">SUM(D82:D85)/AVERAGE(AG82:AG85)</f>
        <v>0.07745757568509</v>
      </c>
      <c r="BN21" s="39" t="n">
        <f aca="false">(SUM(H82:H85)+SUM(J82:J85))/AVERAGE(AG82:AG85)</f>
        <v>0.00949887802109423</v>
      </c>
      <c r="BO21" s="69" t="n">
        <f aca="false">AL21-BN21</f>
        <v>-0.0305747324370721</v>
      </c>
      <c r="BP21" s="31" t="n">
        <f aca="false">BN21+BM21</f>
        <v>0.0869564537061842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102028419.063455</v>
      </c>
      <c r="E22" s="6"/>
      <c r="F22" s="80" t="n">
        <f aca="false">'High pensions'!I22</f>
        <v>18544872.8981371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2062.33452394504</v>
      </c>
      <c r="J22" s="80" t="n">
        <f aca="false">'High pensions'!W22</f>
        <v>11346.3560636877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765085.873759933</v>
      </c>
      <c r="O22" s="6"/>
      <c r="P22" s="80" t="n">
        <f aca="false">'High pensions'!X22</f>
        <v>26519876.7856488</v>
      </c>
      <c r="Q22" s="8"/>
      <c r="R22" s="80" t="n">
        <f aca="false">'High SIPA income'!G17</f>
        <v>19424356.1338637</v>
      </c>
      <c r="S22" s="8"/>
      <c r="T22" s="80" t="n">
        <f aca="false">'High SIPA income'!J17</f>
        <v>74270709.2197953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681444.766110222</v>
      </c>
      <c r="AF22" s="6" t="n">
        <f aca="false">'Central scenario'!AF22</f>
        <v>172.09591728</v>
      </c>
      <c r="AG22" s="6" t="n">
        <f aca="false">'Central scenario'!AG22</f>
        <v>4972208293.2784</v>
      </c>
      <c r="AH22" s="6"/>
      <c r="AI22" s="6"/>
      <c r="AJ22" s="61" t="n">
        <f aca="false">AB22/AG22</f>
        <v>-0.0109161932541488</v>
      </c>
      <c r="AK22" s="62" t="n">
        <f aca="false">AK21+1</f>
        <v>2033</v>
      </c>
      <c r="AL22" s="63" t="n">
        <f aca="false">SUM(AB86:AB89)/AVERAGE(AG86:AG89)</f>
        <v>-0.0182790292906649</v>
      </c>
      <c r="AM22" s="6" t="n">
        <f aca="false">'Central scenario'!AM22</f>
        <v>7406781.38079157</v>
      </c>
      <c r="AN22" s="63" t="n">
        <f aca="false">AM22/AVERAGE(AG86:AG89)</f>
        <v>0.000976290521962804</v>
      </c>
      <c r="AO22" s="63" t="n">
        <f aca="false">'GDP evolution by scenario'!M85</f>
        <v>0.0323157709916349</v>
      </c>
      <c r="AP22" s="63"/>
      <c r="AQ22" s="6" t="n">
        <f aca="false">AQ21*(1+AO22)</f>
        <v>626034045.236917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391585783.218189</v>
      </c>
      <c r="AS22" s="64" t="n">
        <f aca="false">AQ22/AG89</f>
        <v>0.0816728914881471</v>
      </c>
      <c r="AT22" s="64" t="n">
        <f aca="false">AR22/AG89</f>
        <v>0.0510865877413695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0.0153076715193188</v>
      </c>
      <c r="BJ22" s="5" t="n">
        <f aca="false">BJ21+1</f>
        <v>2033</v>
      </c>
      <c r="BK22" s="61" t="n">
        <f aca="false">SUM(T86:T89)/AVERAGE(AG86:AG89)</f>
        <v>0.0703362905788414</v>
      </c>
      <c r="BL22" s="61" t="n">
        <f aca="false">SUM(P86:P89)/AVERAGE(AG86:AG89)</f>
        <v>0.0129788810839583</v>
      </c>
      <c r="BM22" s="61" t="n">
        <f aca="false">SUM(D86:D89)/AVERAGE(AG86:AG89)</f>
        <v>0.075636438785548</v>
      </c>
      <c r="BN22" s="61" t="n">
        <f aca="false">(SUM(H86:H89)+SUM(J86:J89))/AVERAGE(AG86:AG89)</f>
        <v>0.010231983669681</v>
      </c>
      <c r="BO22" s="63" t="n">
        <f aca="false">AL22-BN22</f>
        <v>-0.028511012960346</v>
      </c>
      <c r="BP22" s="31" t="n">
        <f aca="false">BN22+BM22</f>
        <v>0.0858684224552291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108864344.754538</v>
      </c>
      <c r="E23" s="9"/>
      <c r="F23" s="81" t="n">
        <f aca="false">'High pensions'!I23</f>
        <v>19787383.310882</v>
      </c>
      <c r="G23" s="81" t="n">
        <f aca="false">'High pensions'!K23</f>
        <v>102244.218065323</v>
      </c>
      <c r="H23" s="81" t="n">
        <f aca="false">'High pensions'!V23</f>
        <v>562517.520874031</v>
      </c>
      <c r="I23" s="81" t="n">
        <f aca="false">'High pensions'!M23</f>
        <v>3162.19231129867</v>
      </c>
      <c r="J23" s="81" t="n">
        <f aca="false">'High pensions'!W23</f>
        <v>17397.4490991969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818579.510877658</v>
      </c>
      <c r="O23" s="9"/>
      <c r="P23" s="81" t="n">
        <f aca="false">'High pensions'!X23</f>
        <v>24945174.139856</v>
      </c>
      <c r="Q23" s="67"/>
      <c r="R23" s="81" t="n">
        <f aca="false">'High SIPA income'!G18</f>
        <v>23247350.7851997</v>
      </c>
      <c r="S23" s="67"/>
      <c r="T23" s="81" t="n">
        <f aca="false">'High SIPA income'!J18</f>
        <v>88888260.6146242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778401.676449317</v>
      </c>
      <c r="AF23" s="9" t="n">
        <f aca="false">'Central scenario'!AF23</f>
        <v>183.45579241</v>
      </c>
      <c r="AG23" s="9" t="n">
        <f aca="false">'Central scenario'!AG23</f>
        <v>5679661013.81294</v>
      </c>
      <c r="AH23" s="9"/>
      <c r="AI23" s="9"/>
      <c r="AJ23" s="39" t="n">
        <f aca="false">AB23/AG23</f>
        <v>-0.00790914425535633</v>
      </c>
      <c r="AK23" s="68" t="n">
        <f aca="false">AK22+1</f>
        <v>2034</v>
      </c>
      <c r="AL23" s="69" t="n">
        <f aca="false">SUM(AB90:AB93)/AVERAGE(AG90:AG93)</f>
        <v>-0.0163885812194231</v>
      </c>
      <c r="AM23" s="9" t="n">
        <f aca="false">'Central scenario'!AM23</f>
        <v>6738583.40306814</v>
      </c>
      <c r="AN23" s="69" t="n">
        <f aca="false">AM23/AVERAGE(AG90:AG93)</f>
        <v>0.000865758538842481</v>
      </c>
      <c r="AO23" s="69" t="n">
        <f aca="false">'GDP evolution by scenario'!M89</f>
        <v>0.0259386029276001</v>
      </c>
      <c r="AP23" s="69"/>
      <c r="AQ23" s="9" t="n">
        <f aca="false">AQ22*(1+AO23)</f>
        <v>642272493.755477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394924646.536729</v>
      </c>
      <c r="AS23" s="70" t="n">
        <f aca="false">AQ23/AG93</f>
        <v>0.0819712275259144</v>
      </c>
      <c r="AT23" s="70" t="n">
        <f aca="false">AR23/AG93</f>
        <v>0.0504029961917974</v>
      </c>
      <c r="AU23" s="7"/>
      <c r="AV23" s="7"/>
      <c r="AW23" s="7" t="n">
        <f aca="false">workers_and_wage_high!C11</f>
        <v>11247506</v>
      </c>
      <c r="AX23" s="7"/>
      <c r="AY23" s="39" t="n">
        <f aca="false">(AW23-AW22)/AW22</f>
        <v>0.017215831785918</v>
      </c>
      <c r="AZ23" s="12" t="n">
        <f aca="false">workers_and_wage_high!B11</f>
        <v>6741.66175252587</v>
      </c>
      <c r="BA23" s="39" t="n">
        <f aca="false">(AZ23-AZ22)/AZ22</f>
        <v>-0.000351798147578038</v>
      </c>
      <c r="BB23" s="12" t="n">
        <v>49.9198466641054</v>
      </c>
      <c r="BC23" s="38" t="n">
        <f aca="false">'Central scenario'!BC23</f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0.0123416398783896</v>
      </c>
      <c r="BJ23" s="7" t="n">
        <f aca="false">BJ22+1</f>
        <v>2034</v>
      </c>
      <c r="BK23" s="39" t="n">
        <f aca="false">SUM(T90:T93)/AVERAGE(AG90:AG93)</f>
        <v>0.0707100756671295</v>
      </c>
      <c r="BL23" s="39" t="n">
        <f aca="false">SUM(P90:P93)/AVERAGE(AG90:AG93)</f>
        <v>0.0124387598597681</v>
      </c>
      <c r="BM23" s="39" t="n">
        <f aca="false">SUM(D90:D93)/AVERAGE(AG90:AG93)</f>
        <v>0.0746598970267844</v>
      </c>
      <c r="BN23" s="39" t="n">
        <f aca="false">(SUM(H90:H93)+SUM(J90:J93))/AVERAGE(AG90:AG93)</f>
        <v>0.0106744907875969</v>
      </c>
      <c r="BO23" s="69" t="n">
        <f aca="false">AL23-BN23</f>
        <v>-0.02706307200702</v>
      </c>
      <c r="BP23" s="31" t="n">
        <f aca="false">BN23+BM23</f>
        <v>0.0853343878143813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104310962.345675</v>
      </c>
      <c r="E24" s="9"/>
      <c r="F24" s="81" t="n">
        <f aca="false">'High pensions'!I24</f>
        <v>18959752.158659</v>
      </c>
      <c r="G24" s="81" t="n">
        <f aca="false">'High pensions'!K24</f>
        <v>148476.22300635</v>
      </c>
      <c r="H24" s="81" t="n">
        <f aca="false">'High pensions'!V24</f>
        <v>816872.371412834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3599614.55233288</v>
      </c>
      <c r="M24" s="67"/>
      <c r="N24" s="81" t="n">
        <f aca="false">'High pensions'!L24</f>
        <v>785544.065131642</v>
      </c>
      <c r="O24" s="9"/>
      <c r="P24" s="81" t="n">
        <f aca="false">'High pensions'!X24</f>
        <v>23000248.6972876</v>
      </c>
      <c r="Q24" s="67"/>
      <c r="R24" s="81" t="n">
        <f aca="false">'High SIPA income'!G19</f>
        <v>20580119.0171851</v>
      </c>
      <c r="S24" s="67"/>
      <c r="T24" s="81" t="n">
        <f aca="false">'High SIPA income'!J19</f>
        <v>78689868.7761087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721120.426852794</v>
      </c>
      <c r="AF24" s="9" t="n">
        <f aca="false">'Central scenario'!AF24</f>
        <v>191.50871929</v>
      </c>
      <c r="AG24" s="9" t="n">
        <f aca="false">'Central scenario'!AG24</f>
        <v>5261704462.58878</v>
      </c>
      <c r="AH24" s="9"/>
      <c r="AI24" s="9"/>
      <c r="AJ24" s="39" t="n">
        <f aca="false">AB24/AG24</f>
        <v>-0.00924060684376251</v>
      </c>
      <c r="AK24" s="68" t="n">
        <f aca="false">AK23+1</f>
        <v>2035</v>
      </c>
      <c r="AL24" s="69" t="n">
        <f aca="false">SUM(AB94:AB97)/AVERAGE(AG94:AG97)</f>
        <v>-0.0149254848648461</v>
      </c>
      <c r="AM24" s="9" t="n">
        <f aca="false">'Central scenario'!AM24</f>
        <v>6098422.29766839</v>
      </c>
      <c r="AN24" s="69" t="n">
        <f aca="false">AM24/AVERAGE(AG94:AG97)</f>
        <v>0.000764908039181187</v>
      </c>
      <c r="AO24" s="69" t="n">
        <f aca="false">'GDP evolution by scenario'!M93</f>
        <v>0.0243218691288829</v>
      </c>
      <c r="AP24" s="69"/>
      <c r="AQ24" s="9" t="n">
        <f aca="false">AQ23*(1+AO24)</f>
        <v>657893761.293679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398363842.46815</v>
      </c>
      <c r="AS24" s="70" t="n">
        <f aca="false">AQ24/AG97</f>
        <v>0.0814424440229816</v>
      </c>
      <c r="AT24" s="70" t="n">
        <f aca="false">AR24/AG97</f>
        <v>0.049314535035558</v>
      </c>
      <c r="AU24" s="7"/>
      <c r="AV24" s="7"/>
      <c r="AW24" s="7" t="n">
        <f aca="false">workers_and_wage_high!C12</f>
        <v>11410134</v>
      </c>
      <c r="AX24" s="7"/>
      <c r="AY24" s="39" t="n">
        <f aca="false">(AW24-AW23)/AW23</f>
        <v>0.0144590276279915</v>
      </c>
      <c r="AZ24" s="12" t="n">
        <f aca="false">workers_and_wage_high!B12</f>
        <v>6886.42921069284</v>
      </c>
      <c r="BA24" s="39" t="n">
        <f aca="false">(AZ24-AZ23)/AZ23</f>
        <v>0.0214735570369921</v>
      </c>
      <c r="BB24" s="12" t="n">
        <v>50.6467141402216</v>
      </c>
      <c r="BC24" s="38" t="n">
        <f aca="false">'Central scenario'!BC24</f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0.0129839728371912</v>
      </c>
      <c r="BJ24" s="7" t="n">
        <f aca="false">BJ23+1</f>
        <v>2035</v>
      </c>
      <c r="BK24" s="39" t="n">
        <f aca="false">SUM(T94:T97)/AVERAGE(AG94:AG97)</f>
        <v>0.0708466310655638</v>
      </c>
      <c r="BL24" s="39" t="n">
        <f aca="false">SUM(P94:P97)/AVERAGE(AG94:AG97)</f>
        <v>0.0120685959964835</v>
      </c>
      <c r="BM24" s="39" t="n">
        <f aca="false">SUM(D94:D97)/AVERAGE(AG94:AG97)</f>
        <v>0.0737035199339264</v>
      </c>
      <c r="BN24" s="39" t="n">
        <f aca="false">(SUM(H94:H97)+SUM(J94:J97))/AVERAGE(AG94:AG97)</f>
        <v>0.0111981176954692</v>
      </c>
      <c r="BO24" s="69" t="n">
        <f aca="false">AL24-BN24</f>
        <v>-0.0261236025603154</v>
      </c>
      <c r="BP24" s="31" t="n">
        <f aca="false">BN24+BM24</f>
        <v>0.0849016376293956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113373996.039969</v>
      </c>
      <c r="E25" s="9"/>
      <c r="F25" s="81" t="n">
        <f aca="false">'High pensions'!I25</f>
        <v>20607065.8137661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5871.50952873667</v>
      </c>
      <c r="J25" s="81" t="n">
        <f aca="false">'High pensions'!W25</f>
        <v>32303.3130517272</v>
      </c>
      <c r="K25" s="9"/>
      <c r="L25" s="81" t="n">
        <f aca="false">'High pensions'!N25</f>
        <v>4012507.36812272</v>
      </c>
      <c r="M25" s="67"/>
      <c r="N25" s="81" t="n">
        <f aca="false">'High pensions'!L25</f>
        <v>856510.300309789</v>
      </c>
      <c r="O25" s="9"/>
      <c r="P25" s="81" t="n">
        <f aca="false">'High pensions'!X25</f>
        <v>25533186.7687566</v>
      </c>
      <c r="Q25" s="67"/>
      <c r="R25" s="81" t="n">
        <f aca="false">'High SIPA income'!G20</f>
        <v>24342194.7243126</v>
      </c>
      <c r="S25" s="67"/>
      <c r="T25" s="81" t="n">
        <f aca="false">'High SIPA income'!J20</f>
        <v>93074491.3078076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724592.921638963</v>
      </c>
      <c r="AF25" s="9" t="n">
        <f aca="false">'Central scenario'!AF25</f>
        <v>200.87293846</v>
      </c>
      <c r="AG25" s="9" t="n">
        <f aca="false">'Central scenario'!AG25</f>
        <v>5287041758.04225</v>
      </c>
      <c r="AH25" s="9"/>
      <c r="AI25" s="9"/>
      <c r="AJ25" s="39" t="n">
        <f aca="false">AB25/AG25</f>
        <v>-0.0086688726131585</v>
      </c>
      <c r="AK25" s="68" t="n">
        <f aca="false">AK24+1</f>
        <v>2036</v>
      </c>
      <c r="AL25" s="69" t="n">
        <f aca="false">SUM(AB98:AB101)/AVERAGE(AG98:AG101)</f>
        <v>-0.0118092615084869</v>
      </c>
      <c r="AM25" s="9" t="n">
        <f aca="false">'Central scenario'!AM25</f>
        <v>5493111.4769607</v>
      </c>
      <c r="AN25" s="69" t="n">
        <f aca="false">AM25/AVERAGE(AG98:AG101)</f>
        <v>0.000669456788791924</v>
      </c>
      <c r="AO25" s="69" t="n">
        <f aca="false">'GDP evolution by scenario'!M97</f>
        <v>0.0291711261322229</v>
      </c>
      <c r="AP25" s="69"/>
      <c r="AQ25" s="9" t="n">
        <f aca="false">AQ24*(1+AO25)</f>
        <v>677085263.185979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404418390.72674</v>
      </c>
      <c r="AS25" s="70" t="n">
        <f aca="false">AQ25/AG101</f>
        <v>0.0819807107916373</v>
      </c>
      <c r="AT25" s="70" t="n">
        <f aca="false">AR25/AG101</f>
        <v>0.0489665171162962</v>
      </c>
      <c r="AU25" s="7"/>
      <c r="AV25" s="7"/>
      <c r="AW25" s="7" t="n">
        <f aca="false">workers_and_wage_high!C13</f>
        <v>11521898</v>
      </c>
      <c r="AX25" s="7"/>
      <c r="AY25" s="39" t="n">
        <f aca="false">(AW25-AW24)/AW24</f>
        <v>0.0097951522742853</v>
      </c>
      <c r="AZ25" s="12" t="n">
        <f aca="false">workers_and_wage_high!B13</f>
        <v>6890.54533395775</v>
      </c>
      <c r="BA25" s="39" t="n">
        <f aca="false">(AZ25-AZ24)/AZ24</f>
        <v>0.000597715178501923</v>
      </c>
      <c r="BB25" s="12" t="n">
        <v>52.5759107757715</v>
      </c>
      <c r="BC25" s="38" t="n">
        <f aca="false">'Central scenario'!BC25</f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I25" s="39" t="n">
        <f aca="false">T32/AG32</f>
        <v>0.0120785740239788</v>
      </c>
      <c r="BJ25" s="7" t="n">
        <f aca="false">BJ24+1</f>
        <v>2036</v>
      </c>
      <c r="BK25" s="39" t="n">
        <f aca="false">SUM(T98:T101)/AVERAGE(AG98:AG101)</f>
        <v>0.0715365003966262</v>
      </c>
      <c r="BL25" s="39" t="n">
        <f aca="false">SUM(P98:P101)/AVERAGE(AG98:AG101)</f>
        <v>0.0113884511594258</v>
      </c>
      <c r="BM25" s="39" t="n">
        <f aca="false">SUM(D98:D101)/AVERAGE(AG98:AG101)</f>
        <v>0.0719573107456874</v>
      </c>
      <c r="BN25" s="39" t="n">
        <f aca="false">(SUM(H98:H101)+SUM(J98:J101))/AVERAGE(AG98:AG101)</f>
        <v>0.0117209215765636</v>
      </c>
      <c r="BO25" s="69" t="n">
        <f aca="false">AL25-BN25</f>
        <v>-0.0235301830850505</v>
      </c>
      <c r="BP25" s="31" t="n">
        <f aca="false">BN25+BM25</f>
        <v>0.083678232322251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'High pensions'!Q26</f>
        <v>105508838.342917</v>
      </c>
      <c r="E26" s="6"/>
      <c r="F26" s="80" t="n">
        <f aca="false">'High pensions'!I26</f>
        <v>19177480.3006855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5988.63303204181</v>
      </c>
      <c r="J26" s="80" t="n">
        <f aca="false">'High pensions'!W26</f>
        <v>32947.6920098918</v>
      </c>
      <c r="K26" s="6"/>
      <c r="L26" s="80" t="n">
        <f aca="false">'High pensions'!N26</f>
        <v>4266228.99960084</v>
      </c>
      <c r="M26" s="8"/>
      <c r="N26" s="80" t="n">
        <f aca="false">'High pensions'!L26</f>
        <v>797289.861036606</v>
      </c>
      <c r="O26" s="6"/>
      <c r="P26" s="80" t="n">
        <f aca="false">'High pensions'!X26</f>
        <v>26523936.1366118</v>
      </c>
      <c r="Q26" s="8"/>
      <c r="R26" s="80" t="n">
        <f aca="false">'High SIPA income'!G21</f>
        <v>19482502.0710849</v>
      </c>
      <c r="S26" s="8"/>
      <c r="T26" s="80" t="n">
        <f aca="false">'High SIPA income'!J21</f>
        <v>74493035.250368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325142.238652504</v>
      </c>
      <c r="Y26" s="6"/>
      <c r="Z26" s="6" t="n">
        <f aca="false">R26+V26-N26-L26-F26</f>
        <v>-4629046.62835259</v>
      </c>
      <c r="AA26" s="6"/>
      <c r="AB26" s="6" t="n">
        <f aca="false">T26-P26-D26</f>
        <v>-57539739.2291611</v>
      </c>
      <c r="AC26" s="50"/>
      <c r="AD26" s="6" t="n">
        <v>12239176485.8186</v>
      </c>
      <c r="AE26" s="6" t="n">
        <v>707231.016992009</v>
      </c>
      <c r="AF26" s="6" t="n">
        <f aca="false">'Central scenario'!AF26</f>
        <v>215.827559350606</v>
      </c>
      <c r="AG26" s="6" t="n">
        <f aca="false">'Central scenario'!AG26</f>
        <v>5160359434.5937</v>
      </c>
      <c r="AH26" s="61" t="n">
        <f aca="false">(AG26-AG25)/AG25</f>
        <v>-0.0239609084335006</v>
      </c>
      <c r="AI26" s="61"/>
      <c r="AJ26" s="61" t="n">
        <f aca="false">AB26/AG26</f>
        <v>-0.011150335545123</v>
      </c>
      <c r="AK26" s="62" t="n">
        <f aca="false">AK25+1</f>
        <v>2037</v>
      </c>
      <c r="AL26" s="63" t="n">
        <f aca="false">SUM(AB102:AB105)/AVERAGE(AG102:AG105)</f>
        <v>-0.0112144028974954</v>
      </c>
      <c r="AM26" s="6" t="n">
        <f aca="false">'Central scenario'!AM26</f>
        <v>4920541.96276278</v>
      </c>
      <c r="AN26" s="63" t="n">
        <f aca="false">AM26/AVERAGE(AG102:AG105)</f>
        <v>0.000589673314872608</v>
      </c>
      <c r="AO26" s="63" t="n">
        <f aca="false">'GDP evolution by scenario'!M101</f>
        <v>0.0169640542418745</v>
      </c>
      <c r="AP26" s="63"/>
      <c r="AQ26" s="6" t="n">
        <f aca="false">AQ25*(1+AO26)</f>
        <v>688571374.31704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406320282.324077</v>
      </c>
      <c r="AS26" s="64" t="n">
        <f aca="false">AQ26/AG105</f>
        <v>0.0818801550760202</v>
      </c>
      <c r="AT26" s="64" t="n">
        <f aca="false">AR26/AG105</f>
        <v>0.0483168034108682</v>
      </c>
      <c r="AU26" s="61" t="n">
        <f aca="false">AVERAGE(AH26:AH29)</f>
        <v>-0.0147737373418679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0.0139531217340074</v>
      </c>
      <c r="BJ26" s="5" t="n">
        <f aca="false">BJ25+1</f>
        <v>2037</v>
      </c>
      <c r="BK26" s="61" t="n">
        <f aca="false">SUM(T102:T105)/AVERAGE(AG102:AG105)</f>
        <v>0.0715968656031629</v>
      </c>
      <c r="BL26" s="61" t="n">
        <f aca="false">SUM(P102:P105)/AVERAGE(AG102:AG105)</f>
        <v>0.0112403511279967</v>
      </c>
      <c r="BM26" s="61" t="n">
        <f aca="false">SUM(D102:D105)/AVERAGE(AG102:AG105)</f>
        <v>0.0715709173726616</v>
      </c>
      <c r="BN26" s="61" t="n">
        <f aca="false">(SUM(H102:H105)+SUM(J102:J105))/AVERAGE(AG102:AG105)</f>
        <v>0.0124274977770191</v>
      </c>
      <c r="BO26" s="63" t="n">
        <f aca="false">AL26-BN26</f>
        <v>-0.0236419006745145</v>
      </c>
      <c r="BP26" s="31" t="n">
        <f aca="false">BN26+BM26</f>
        <v>0.0839984151496807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'High pensions'!Q27</f>
        <v>106211690.286711</v>
      </c>
      <c r="E27" s="9"/>
      <c r="F27" s="81" t="n">
        <f aca="false">'High pensions'!I27</f>
        <v>19305231.9612867</v>
      </c>
      <c r="G27" s="81" t="n">
        <f aca="false">'High pensions'!K27</f>
        <v>211229.041623464</v>
      </c>
      <c r="H27" s="81" t="n">
        <f aca="false">'High pensions'!V27</f>
        <v>1162119.8643694</v>
      </c>
      <c r="I27" s="81" t="n">
        <f aca="false">'High pensions'!M27</f>
        <v>6532.85695742682</v>
      </c>
      <c r="J27" s="81" t="n">
        <f aca="false">'High pensions'!W27</f>
        <v>35941.8514753426</v>
      </c>
      <c r="K27" s="9"/>
      <c r="L27" s="81" t="n">
        <f aca="false">'High pensions'!N27</f>
        <v>3669736.53404985</v>
      </c>
      <c r="M27" s="67"/>
      <c r="N27" s="81" t="n">
        <f aca="false">'High pensions'!L27</f>
        <v>790986.917545874</v>
      </c>
      <c r="O27" s="9"/>
      <c r="P27" s="81" t="n">
        <f aca="false">'High pensions'!X27</f>
        <v>23394056.9618448</v>
      </c>
      <c r="Q27" s="67"/>
      <c r="R27" s="81" t="n">
        <f aca="false">'High SIPA income'!G22</f>
        <v>22129178.9435325</v>
      </c>
      <c r="S27" s="67"/>
      <c r="T27" s="81" t="n">
        <f aca="false">'High SIPA income'!J22</f>
        <v>84612833.6641553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312059.371653781</v>
      </c>
      <c r="Y27" s="9"/>
      <c r="Z27" s="9" t="n">
        <f aca="false">R27+V27-N27-L27-F27</f>
        <v>-1512534.75297469</v>
      </c>
      <c r="AA27" s="9"/>
      <c r="AB27" s="9" t="n">
        <f aca="false">T27-P27-D27</f>
        <v>-44992913.5844009</v>
      </c>
      <c r="AC27" s="50"/>
      <c r="AD27" s="9" t="n">
        <v>14034054600.9996</v>
      </c>
      <c r="AE27" s="9" t="n">
        <v>747420.074418923</v>
      </c>
      <c r="AF27" s="9" t="n">
        <f aca="false">'Central scenario'!AF27</f>
        <v>231.639850427105</v>
      </c>
      <c r="AG27" s="9" t="n">
        <f aca="false">'Central scenario'!AG27</f>
        <v>5453601637.88744</v>
      </c>
      <c r="AH27" s="39" t="n">
        <f aca="false">(AG27-AG26)/AG26</f>
        <v>0.056825925986456</v>
      </c>
      <c r="AI27" s="39"/>
      <c r="AJ27" s="39" t="n">
        <f aca="false">AB27/AG27</f>
        <v>-0.00825012836871412</v>
      </c>
      <c r="AK27" s="68" t="n">
        <f aca="false">AK26+1</f>
        <v>2038</v>
      </c>
      <c r="AL27" s="69" t="n">
        <f aca="false">SUM(AB106:AB109)/AVERAGE(AG106:AG109)</f>
        <v>-0.00968762984093239</v>
      </c>
      <c r="AM27" s="9" t="n">
        <f aca="false">'Central scenario'!AM27</f>
        <v>4379286.21321994</v>
      </c>
      <c r="AN27" s="69" t="n">
        <f aca="false">AM27/AVERAGE(AG106:AG109)</f>
        <v>0.000511999922383991</v>
      </c>
      <c r="AO27" s="69" t="n">
        <f aca="false">'GDP evolution by scenario'!M105</f>
        <v>0.025019127218243</v>
      </c>
      <c r="AP27" s="69"/>
      <c r="AQ27" s="9" t="n">
        <f aca="false">AQ26*(1+AO27)</f>
        <v>705798829.129919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412056781.289818</v>
      </c>
      <c r="AS27" s="70" t="n">
        <f aca="false">AQ27/AG109</f>
        <v>0.0816985808346708</v>
      </c>
      <c r="AT27" s="70" t="n">
        <f aca="false">AR27/AG109</f>
        <v>0.047696953955252</v>
      </c>
      <c r="AU27" s="7"/>
      <c r="AV27" s="7"/>
      <c r="AW27" s="7" t="n">
        <f aca="false">workers_and_wage_high!C15</f>
        <v>11421402</v>
      </c>
      <c r="AX27" s="7"/>
      <c r="AY27" s="39" t="n">
        <f aca="false">(AW27-AW26)/AW26</f>
        <v>-0.0053104848742582</v>
      </c>
      <c r="AZ27" s="12" t="n">
        <f aca="false">workers_and_wage_high!B15</f>
        <v>6723.17180647536</v>
      </c>
      <c r="BA27" s="39" t="n">
        <f aca="false">(AZ27-AZ26)/AZ26</f>
        <v>-0.0125832510846933</v>
      </c>
      <c r="BB27" s="12" t="n">
        <v>46.4292581733586</v>
      </c>
      <c r="BC27" s="38" t="n">
        <f aca="false">'Central scenario'!BC27</f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0.0135479320819914</v>
      </c>
      <c r="BJ27" s="7" t="n">
        <f aca="false">BJ26+1</f>
        <v>2038</v>
      </c>
      <c r="BK27" s="39" t="n">
        <f aca="false">SUM(T106:T109)/AVERAGE(AG106:AG109)</f>
        <v>0.0720068758111581</v>
      </c>
      <c r="BL27" s="39" t="n">
        <f aca="false">SUM(P106:P109)/AVERAGE(AG106:AG109)</f>
        <v>0.0109496866269412</v>
      </c>
      <c r="BM27" s="39" t="n">
        <f aca="false">SUM(D106:D109)/AVERAGE(AG106:AG109)</f>
        <v>0.0707448190251493</v>
      </c>
      <c r="BN27" s="39" t="n">
        <f aca="false">(SUM(H106:H109)+SUM(J106:J109))/AVERAGE(AG106:AG109)</f>
        <v>0.0127827062368408</v>
      </c>
      <c r="BO27" s="69" t="n">
        <f aca="false">AL27-BN27</f>
        <v>-0.0224703360777732</v>
      </c>
      <c r="BP27" s="31" t="n">
        <f aca="false">BN27+BM27</f>
        <v>0.0835275252619901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'High pensions'!Q28</f>
        <v>99388176.5088936</v>
      </c>
      <c r="E28" s="9"/>
      <c r="F28" s="81" t="n">
        <f aca="false">'High pensions'!I28</f>
        <v>18064977.5607004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7051.41369672515</v>
      </c>
      <c r="J28" s="81" t="n">
        <f aca="false">'High pensions'!W28</f>
        <v>38794.7976559888</v>
      </c>
      <c r="K28" s="9"/>
      <c r="L28" s="81" t="n">
        <f aca="false">'High pensions'!N28</f>
        <v>3308279.04526512</v>
      </c>
      <c r="M28" s="67"/>
      <c r="N28" s="81" t="n">
        <f aca="false">'High pensions'!L28</f>
        <v>750970.232147779</v>
      </c>
      <c r="O28" s="9"/>
      <c r="P28" s="81" t="n">
        <f aca="false">'High pensions'!X28</f>
        <v>21298292.3380149</v>
      </c>
      <c r="Q28" s="67"/>
      <c r="R28" s="81" t="n">
        <f aca="false">'High SIPA income'!G23</f>
        <v>18218218.5021139</v>
      </c>
      <c r="S28" s="67"/>
      <c r="T28" s="81" t="n">
        <f aca="false">'High SIPA income'!J23</f>
        <v>69658937.4468011</v>
      </c>
      <c r="U28" s="9"/>
      <c r="V28" s="81" t="n">
        <f aca="false">'High SIPA income'!F23</f>
        <v>112485.920454584</v>
      </c>
      <c r="W28" s="67"/>
      <c r="X28" s="81" t="n">
        <f aca="false">'High SIPA income'!M23</f>
        <v>282532.20159116</v>
      </c>
      <c r="Y28" s="9"/>
      <c r="Z28" s="9" t="n">
        <f aca="false">R28+V28-N28-L28-F28</f>
        <v>-3793522.41554477</v>
      </c>
      <c r="AA28" s="9"/>
      <c r="AB28" s="9" t="n">
        <f aca="false">T28-P28-D28</f>
        <v>-51027531.4001074</v>
      </c>
      <c r="AC28" s="50"/>
      <c r="AD28" s="9" t="n">
        <v>15118123646.8716</v>
      </c>
      <c r="AE28" s="9" t="n">
        <v>696471.255793771</v>
      </c>
      <c r="AF28" s="9" t="n">
        <f aca="false">'Central scenario'!AF28</f>
        <v>257.384544350716</v>
      </c>
      <c r="AG28" s="9" t="n">
        <f aca="false">'Central scenario'!AG28</f>
        <v>5081850101.88732</v>
      </c>
      <c r="AH28" s="39" t="n">
        <f aca="false">(AG28-AG27)/AG27</f>
        <v>-0.0681662432799409</v>
      </c>
      <c r="AI28" s="39"/>
      <c r="AJ28" s="39" t="n">
        <f aca="false">AB28/AG28</f>
        <v>-0.0100411327325764</v>
      </c>
      <c r="AK28" s="68" t="n">
        <f aca="false">AK27+1</f>
        <v>2039</v>
      </c>
      <c r="AL28" s="69" t="n">
        <f aca="false">SUM(AB110:AB113)/AVERAGE(AG110:AG113)</f>
        <v>-0.00850969748298393</v>
      </c>
      <c r="AM28" s="9" t="n">
        <f aca="false">'Central scenario'!AM28</f>
        <v>3887732.69163583</v>
      </c>
      <c r="AN28" s="69" t="n">
        <f aca="false">AM28/AVERAGE(AG110:AG113)</f>
        <v>0.000443842408741931</v>
      </c>
      <c r="AO28" s="69" t="n">
        <f aca="false">'GDP evolution by scenario'!M109</f>
        <v>0.0240806622847136</v>
      </c>
      <c r="AP28" s="69"/>
      <c r="AQ28" s="9" t="n">
        <f aca="false">AQ27*(1+AO28)</f>
        <v>722794932.375142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418048924.351036</v>
      </c>
      <c r="AS28" s="70" t="n">
        <f aca="false">AQ28/AG113</f>
        <v>0.0814281382009255</v>
      </c>
      <c r="AT28" s="70" t="n">
        <f aca="false">AR28/AG113</f>
        <v>0.0470962704109505</v>
      </c>
      <c r="AU28" s="9"/>
      <c r="AV28" s="7"/>
      <c r="AW28" s="7" t="n">
        <f aca="false">workers_and_wage_high!C16</f>
        <v>11521980</v>
      </c>
      <c r="AX28" s="7"/>
      <c r="AY28" s="39" t="n">
        <f aca="false">(AW28-AW27)/AW27</f>
        <v>0.00880609928623474</v>
      </c>
      <c r="AZ28" s="12" t="n">
        <f aca="false">workers_and_wage_high!B16</f>
        <v>6342.54075613813</v>
      </c>
      <c r="BA28" s="39" t="n">
        <f aca="false">(AZ28-AZ27)/AZ27</f>
        <v>-0.0566148034430167</v>
      </c>
      <c r="BB28" s="12" t="n">
        <v>45.5379530641625</v>
      </c>
      <c r="BC28" s="38" t="n">
        <f aca="false">'Central scenario'!BC28</f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H28" s="7"/>
      <c r="BI28" s="39" t="n">
        <f aca="false">T35/AG35</f>
        <v>0.0158192305032785</v>
      </c>
      <c r="BJ28" s="7" t="n">
        <f aca="false">BJ27+1</f>
        <v>2039</v>
      </c>
      <c r="BK28" s="39" t="n">
        <f aca="false">SUM(T110:T113)/AVERAGE(AG110:AG113)</f>
        <v>0.0723408968281722</v>
      </c>
      <c r="BL28" s="39" t="n">
        <f aca="false">SUM(P110:P113)/AVERAGE(AG110:AG113)</f>
        <v>0.0108052956690622</v>
      </c>
      <c r="BM28" s="39" t="n">
        <f aca="false">SUM(D110:D113)/AVERAGE(AG110:AG113)</f>
        <v>0.0700452986420939</v>
      </c>
      <c r="BN28" s="39" t="n">
        <f aca="false">(SUM(H110:H113)+SUM(J110:J113))/AVERAGE(AG110:AG113)</f>
        <v>0.0132544582395345</v>
      </c>
      <c r="BO28" s="69" t="n">
        <f aca="false">AL28-BN28</f>
        <v>-0.0217641557225184</v>
      </c>
      <c r="BP28" s="31" t="n">
        <f aca="false">BN28+BM28</f>
        <v>0.0832997568816284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'High pensions'!Q29</f>
        <v>91125826.8952763</v>
      </c>
      <c r="E29" s="9"/>
      <c r="F29" s="81" t="n">
        <f aca="false">'High pensions'!I29</f>
        <v>16563197.7151339</v>
      </c>
      <c r="G29" s="81" t="n">
        <f aca="false">'High pensions'!K29</f>
        <v>233179.582375956</v>
      </c>
      <c r="H29" s="81" t="n">
        <f aca="false">'High pensions'!V29</f>
        <v>1282885.26313305</v>
      </c>
      <c r="I29" s="81" t="n">
        <f aca="false">'High pensions'!M29</f>
        <v>7211.73966111208</v>
      </c>
      <c r="J29" s="81" t="n">
        <f aca="false">'High pensions'!W29</f>
        <v>39676.8638082386</v>
      </c>
      <c r="K29" s="9"/>
      <c r="L29" s="81" t="n">
        <f aca="false">'High pensions'!N29</f>
        <v>3051396.7057971</v>
      </c>
      <c r="M29" s="67"/>
      <c r="N29" s="81" t="n">
        <f aca="false">'High pensions'!L29</f>
        <v>686850.352897843</v>
      </c>
      <c r="O29" s="9"/>
      <c r="P29" s="81" t="n">
        <f aca="false">'High pensions'!X29</f>
        <v>19612560.0001379</v>
      </c>
      <c r="Q29" s="67"/>
      <c r="R29" s="81" t="n">
        <f aca="false">'High SIPA income'!G24</f>
        <v>19861024.2385827</v>
      </c>
      <c r="S29" s="67"/>
      <c r="T29" s="81" t="n">
        <f aca="false">'High SIPA income'!J24</f>
        <v>75940347.5649553</v>
      </c>
      <c r="U29" s="9"/>
      <c r="V29" s="81" t="n">
        <f aca="false">'High SIPA income'!F24</f>
        <v>112102.826524005</v>
      </c>
      <c r="W29" s="67"/>
      <c r="X29" s="81" t="n">
        <f aca="false">'High SIPA income'!M24</f>
        <v>281569.980086592</v>
      </c>
      <c r="Y29" s="9"/>
      <c r="Z29" s="9" t="n">
        <f aca="false">R29+V29-N29-L29-F29</f>
        <v>-328317.708722208</v>
      </c>
      <c r="AA29" s="9"/>
      <c r="AB29" s="9" t="n">
        <f aca="false">T29-P29-D29</f>
        <v>-34798039.3304589</v>
      </c>
      <c r="AC29" s="50"/>
      <c r="AD29" s="9" t="n">
        <v>16779533858.6913</v>
      </c>
      <c r="AE29" s="9" t="n">
        <v>679899.611209872</v>
      </c>
      <c r="AF29" s="9" t="n">
        <f aca="false">'Central scenario'!AF29</f>
        <v>298.099530285664</v>
      </c>
      <c r="AG29" s="9" t="n">
        <f aca="false">'Central scenario'!AG29</f>
        <v>4960933964.98063</v>
      </c>
      <c r="AH29" s="39" t="n">
        <f aca="false">(AG29-AG28)/AG28</f>
        <v>-0.0237937236404859</v>
      </c>
      <c r="AI29" s="39"/>
      <c r="AJ29" s="39" t="n">
        <f aca="false">AB29/AG29</f>
        <v>-0.00701441292629558</v>
      </c>
      <c r="AK29" s="68" t="n">
        <f aca="false">AK28+1</f>
        <v>2040</v>
      </c>
      <c r="AL29" s="69" t="n">
        <f aca="false">SUM(AB114:AB117)/AVERAGE(AG114:AG117)</f>
        <v>-0.00617051405118525</v>
      </c>
      <c r="AM29" s="9" t="n">
        <f aca="false">'Central scenario'!AM29</f>
        <v>3427469.19706586</v>
      </c>
      <c r="AN29" s="69" t="n">
        <f aca="false">AM29/AVERAGE(AG114:AG117)</f>
        <v>0.000380176805984691</v>
      </c>
      <c r="AO29" s="69" t="n">
        <f aca="false">'GDP evolution by scenario'!M113</f>
        <v>0.0292487365018745</v>
      </c>
      <c r="AP29" s="69"/>
      <c r="AQ29" s="9" t="n">
        <f aca="false">AQ28*(1+AO29)</f>
        <v>743935770.897073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426803149.628795</v>
      </c>
      <c r="AS29" s="70" t="n">
        <f aca="false">AQ29/AG117</f>
        <v>0.0819101717148775</v>
      </c>
      <c r="AT29" s="70" t="n">
        <f aca="false">AR29/AG117</f>
        <v>0.0469926580252879</v>
      </c>
      <c r="AV29" s="7"/>
      <c r="AW29" s="7" t="n">
        <f aca="false">workers_and_wage_high!C17</f>
        <v>11538154</v>
      </c>
      <c r="AX29" s="7"/>
      <c r="AY29" s="39" t="n">
        <f aca="false">(AW29-AW28)/AW28</f>
        <v>0.00140375178571739</v>
      </c>
      <c r="AZ29" s="12" t="n">
        <f aca="false">workers_and_wage_high!B17</f>
        <v>6004.7550431554</v>
      </c>
      <c r="BA29" s="39" t="n">
        <f aca="false">(AZ29-AZ28)/AZ28</f>
        <v>-0.0532571608082817</v>
      </c>
      <c r="BB29" s="12" t="n">
        <v>47.1428829501671</v>
      </c>
      <c r="BC29" s="38" t="n">
        <f aca="false">'Central scenario'!BC29</f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39" t="n">
        <f aca="false">T36/AG36</f>
        <v>0.0136429397678317</v>
      </c>
      <c r="BJ29" s="7" t="n">
        <f aca="false">BJ28+1</f>
        <v>2040</v>
      </c>
      <c r="BK29" s="39" t="n">
        <f aca="false">SUM(T114:T117)/AVERAGE(AG114:AG117)</f>
        <v>0.0729714081677364</v>
      </c>
      <c r="BL29" s="39" t="n">
        <f aca="false">SUM(P114:P117)/AVERAGE(AG114:AG117)</f>
        <v>0.0102607580166193</v>
      </c>
      <c r="BM29" s="39" t="n">
        <f aca="false">SUM(D114:D117)/AVERAGE(AG114:AG117)</f>
        <v>0.0688811642023023</v>
      </c>
      <c r="BN29" s="39" t="n">
        <f aca="false">(SUM(H114:H117)+SUM(J114:J117))/AVERAGE(AG114:AG117)</f>
        <v>0.0137523513987939</v>
      </c>
      <c r="BO29" s="69" t="n">
        <f aca="false">AL29-BN29</f>
        <v>-0.0199228654499791</v>
      </c>
      <c r="BP29" s="31" t="n">
        <f aca="false">BN29+BM29</f>
        <v>0.0826335156010962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90613526.7491123</v>
      </c>
      <c r="E30" s="6"/>
      <c r="F30" s="80" t="n">
        <f aca="false">'High pensions'!I30</f>
        <v>16470081.0993565</v>
      </c>
      <c r="G30" s="80" t="n">
        <f aca="false">'High pensions'!K30</f>
        <v>189879.95484708</v>
      </c>
      <c r="H30" s="80" t="n">
        <f aca="false">'High pensions'!V30</f>
        <v>1044663.48792468</v>
      </c>
      <c r="I30" s="80" t="n">
        <f aca="false">'High pensions'!M30</f>
        <v>5872.57592310553</v>
      </c>
      <c r="J30" s="80" t="n">
        <f aca="false">'High pensions'!W30</f>
        <v>32309.1800389074</v>
      </c>
      <c r="K30" s="6"/>
      <c r="L30" s="80" t="n">
        <f aca="false">'High pensions'!N30</f>
        <v>3574517.52676076</v>
      </c>
      <c r="M30" s="8"/>
      <c r="N30" s="80" t="n">
        <f aca="false">'High pensions'!L30</f>
        <v>683471.593930826</v>
      </c>
      <c r="O30" s="6"/>
      <c r="P30" s="80" t="n">
        <f aca="false">'High pensions'!X30</f>
        <v>22308447.4919886</v>
      </c>
      <c r="Q30" s="8"/>
      <c r="R30" s="80" t="n">
        <f aca="false">'High SIPA income'!G25</f>
        <v>15672924.2489811</v>
      </c>
      <c r="S30" s="8"/>
      <c r="T30" s="80" t="n">
        <f aca="false">'High SIPA income'!J25</f>
        <v>59926784.2649679</v>
      </c>
      <c r="U30" s="6"/>
      <c r="V30" s="80" t="n">
        <f aca="false">'High SIPA income'!F25</f>
        <v>110988.074669527</v>
      </c>
      <c r="W30" s="8"/>
      <c r="X30" s="80" t="n">
        <f aca="false">'High SIPA income'!M25</f>
        <v>278770.044820021</v>
      </c>
      <c r="Y30" s="6"/>
      <c r="Z30" s="6" t="n">
        <f aca="false">R30+V30-N30-L30-F30</f>
        <v>-4944157.89639745</v>
      </c>
      <c r="AA30" s="6"/>
      <c r="AB30" s="6" t="n">
        <f aca="false">T30-P30-D30</f>
        <v>-52995189.976133</v>
      </c>
      <c r="AC30" s="50"/>
      <c r="AD30" s="6" t="n">
        <v>17412113021.4212</v>
      </c>
      <c r="AE30" s="6" t="n">
        <v>665471.48418794</v>
      </c>
      <c r="AF30" s="6" t="n">
        <f aca="false">'Central scenario'!AF30</f>
        <v>326.494679287868</v>
      </c>
      <c r="AG30" s="6" t="n">
        <f aca="false">'Central scenario'!AG30</f>
        <v>4855658150.41326</v>
      </c>
      <c r="AH30" s="61" t="n">
        <f aca="false">(AG30-AG29)/AG29</f>
        <v>-0.0212209667192739</v>
      </c>
      <c r="AI30" s="61"/>
      <c r="AJ30" s="61" t="n">
        <f aca="false">AB30/AG30</f>
        <v>-0.0109141105766728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-0.26498856085961</v>
      </c>
      <c r="AS30" s="5"/>
      <c r="AT30" s="5"/>
      <c r="AU30" s="61" t="n">
        <f aca="false">AVERAGE(AH30:AH33)</f>
        <v>0.000245472675791324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0.0150211305193789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91487854.0194997</v>
      </c>
      <c r="E31" s="9"/>
      <c r="F31" s="81" t="n">
        <f aca="false">'High pensions'!I31</f>
        <v>16629000.430358</v>
      </c>
      <c r="G31" s="81" t="n">
        <f aca="false">'High pensions'!K31</f>
        <v>194832.254670393</v>
      </c>
      <c r="H31" s="81" t="n">
        <f aca="false">'High pensions'!V31</f>
        <v>1071909.58038787</v>
      </c>
      <c r="I31" s="81" t="n">
        <f aca="false">'High pensions'!M31</f>
        <v>6025.73983516681</v>
      </c>
      <c r="J31" s="81" t="n">
        <f aca="false">'High pensions'!W31</f>
        <v>33151.8426924086</v>
      </c>
      <c r="K31" s="9"/>
      <c r="L31" s="81" t="n">
        <f aca="false">'High pensions'!N31</f>
        <v>3250287.77850783</v>
      </c>
      <c r="M31" s="67"/>
      <c r="N31" s="81" t="n">
        <f aca="false">'High pensions'!L31</f>
        <v>691128.159056459</v>
      </c>
      <c r="O31" s="9"/>
      <c r="P31" s="81" t="n">
        <f aca="false">'High pensions'!X31</f>
        <v>20668141.9492501</v>
      </c>
      <c r="Q31" s="67"/>
      <c r="R31" s="81" t="n">
        <f aca="false">'High SIPA income'!G26</f>
        <v>18588084.5600778</v>
      </c>
      <c r="S31" s="67"/>
      <c r="T31" s="81" t="n">
        <f aca="false">'High SIPA income'!J26</f>
        <v>71073152.3763459</v>
      </c>
      <c r="U31" s="9"/>
      <c r="V31" s="81" t="n">
        <f aca="false">'High SIPA income'!F26</f>
        <v>107486.273713936</v>
      </c>
      <c r="W31" s="67"/>
      <c r="X31" s="81" t="n">
        <f aca="false">'High SIPA income'!M26</f>
        <v>269974.530416806</v>
      </c>
      <c r="Y31" s="9"/>
      <c r="Z31" s="9" t="n">
        <f aca="false">R31+V31-N31-L31-F31</f>
        <v>-1874845.53413065</v>
      </c>
      <c r="AA31" s="9"/>
      <c r="AB31" s="9" t="n">
        <f aca="false">T31-P31-D31</f>
        <v>-41082843.5924039</v>
      </c>
      <c r="AC31" s="50"/>
      <c r="AD31" s="9" t="n">
        <v>20909685152.7339</v>
      </c>
      <c r="AE31" s="9" t="n">
        <v>750203.91624212</v>
      </c>
      <c r="AF31" s="9" t="n">
        <f aca="false">'Central scenario'!AF31</f>
        <v>364.361405082009</v>
      </c>
      <c r="AG31" s="9" t="n">
        <f aca="false">'Central scenario'!AG31</f>
        <v>5473914129.94675</v>
      </c>
      <c r="AH31" s="39" t="n">
        <f aca="false">(AG31-AG30)/AG30</f>
        <v>0.127326916430652</v>
      </c>
      <c r="AI31" s="39"/>
      <c r="AJ31" s="39" t="n">
        <f aca="false">AB31/AG31</f>
        <v>-0.00750520425003517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39" t="n">
        <f aca="false">(AW31-AW30)/AW30</f>
        <v>0.00305701556694148</v>
      </c>
      <c r="AZ31" s="12" t="n">
        <f aca="false">workers_and_wage_high!B19</f>
        <v>5961.57826280046</v>
      </c>
      <c r="BA31" s="39" t="n">
        <f aca="false">(AZ31-AZ30)/AZ30</f>
        <v>-0.00385688028256918</v>
      </c>
      <c r="BB31" s="12" t="n">
        <v>42.4620464501394</v>
      </c>
      <c r="BC31" s="38" t="n">
        <f aca="false">'Central scenario'!BC31</f>
        <v>11.5395869453758</v>
      </c>
      <c r="BD31" s="12" t="n">
        <f aca="false">BB31+BC31/2</f>
        <v>48.2318399228273</v>
      </c>
      <c r="BE31" s="39" t="n">
        <f aca="false">BD31/BD30-1</f>
        <v>-0.124333494715628</v>
      </c>
      <c r="BF31" s="7"/>
      <c r="BG31" s="7"/>
      <c r="BH31" s="7"/>
      <c r="BI31" s="39" t="n">
        <f aca="false">T38/AG38</f>
        <v>0.013619489082055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'High pensions'!Q32</f>
        <v>93551779.3424859</v>
      </c>
      <c r="E32" s="9"/>
      <c r="F32" s="81" t="n">
        <f aca="false">'High pensions'!I32</f>
        <v>17004143.2889593</v>
      </c>
      <c r="G32" s="81" t="n">
        <f aca="false">'High pensions'!K32</f>
        <v>186101.284892964</v>
      </c>
      <c r="H32" s="81" t="n">
        <f aca="false">'High pensions'!V32</f>
        <v>1023874.36072501</v>
      </c>
      <c r="I32" s="81" t="n">
        <f aca="false">'High pensions'!M32</f>
        <v>5755.70984205039</v>
      </c>
      <c r="J32" s="81" t="n">
        <f aca="false">'High pensions'!W32</f>
        <v>31666.2173420105</v>
      </c>
      <c r="K32" s="9"/>
      <c r="L32" s="81" t="n">
        <f aca="false">'High pensions'!N32</f>
        <v>3177620.63583764</v>
      </c>
      <c r="M32" s="67"/>
      <c r="N32" s="81" t="n">
        <f aca="false">'High pensions'!L32</f>
        <v>708198.933659263</v>
      </c>
      <c r="O32" s="9"/>
      <c r="P32" s="81" t="n">
        <f aca="false">'High pensions'!X32</f>
        <v>20384990.1656612</v>
      </c>
      <c r="Q32" s="67"/>
      <c r="R32" s="81" t="n">
        <f aca="false">'High SIPA income'!G27</f>
        <v>15761144.4502286</v>
      </c>
      <c r="S32" s="67"/>
      <c r="T32" s="81" t="n">
        <f aca="false">'High SIPA income'!J27</f>
        <v>60264101.8506324</v>
      </c>
      <c r="U32" s="9"/>
      <c r="V32" s="81" t="n">
        <f aca="false">'High SIPA income'!F27</f>
        <v>109352.321436835</v>
      </c>
      <c r="W32" s="67"/>
      <c r="X32" s="81" t="n">
        <f aca="false">'High SIPA income'!M27</f>
        <v>274661.504300241</v>
      </c>
      <c r="Y32" s="9"/>
      <c r="Z32" s="9" t="n">
        <f aca="false">R32+V32-N32-L32-F32</f>
        <v>-5019466.08679075</v>
      </c>
      <c r="AA32" s="9"/>
      <c r="AB32" s="9" t="n">
        <f aca="false">T32-P32-D32</f>
        <v>-53672667.6575148</v>
      </c>
      <c r="AC32" s="50"/>
      <c r="AD32" s="9" t="n">
        <v>22287255273.2248</v>
      </c>
      <c r="AE32" s="9" t="n">
        <v>683792.557917349</v>
      </c>
      <c r="AF32" s="9"/>
      <c r="AG32" s="9" t="n">
        <f aca="false">'Central scenario'!AG32</f>
        <v>4989339116.60385</v>
      </c>
      <c r="AH32" s="39" t="n">
        <f aca="false">(AG32-AG31)/AG31</f>
        <v>-0.0885244090132655</v>
      </c>
      <c r="AI32" s="39"/>
      <c r="AJ32" s="39" t="n">
        <f aca="false">AB32/AG32</f>
        <v>-0.0107574703589298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39" t="n">
        <f aca="false">(AW32-AW31)/AW31</f>
        <v>0.00555201736587601</v>
      </c>
      <c r="AZ32" s="12" t="n">
        <f aca="false">workers_and_wage_high!B20</f>
        <v>5872.63427761974</v>
      </c>
      <c r="BA32" s="39" t="n">
        <f aca="false">(AZ32-AZ31)/AZ31</f>
        <v>-0.0149195366159515</v>
      </c>
      <c r="BB32" s="12" t="n">
        <f aca="false">(4*45-(BB30+BB31))/2</f>
        <v>44.6578693163224</v>
      </c>
      <c r="BC32" s="38" t="n">
        <f aca="false">'Central scenario'!BC32</f>
        <v>11.3722743431335</v>
      </c>
      <c r="BD32" s="12" t="n">
        <f aca="false">BB32+BC32/2</f>
        <v>50.3440064878891</v>
      </c>
      <c r="BE32" s="39" t="n">
        <f aca="false">BD32/BD31-1</f>
        <v>0.0437919550330512</v>
      </c>
      <c r="BF32" s="7"/>
      <c r="BG32" s="7"/>
      <c r="BH32" s="7"/>
      <c r="BI32" s="39" t="n">
        <f aca="false">T39/AG39</f>
        <v>0.0143778334722615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92326295.8791038</v>
      </c>
      <c r="E33" s="9"/>
      <c r="F33" s="81" t="n">
        <f aca="false">'High pensions'!I33</f>
        <v>16781397.163166</v>
      </c>
      <c r="G33" s="81" t="n">
        <f aca="false">'High pensions'!K33</f>
        <v>200464.877487003</v>
      </c>
      <c r="H33" s="81" t="n">
        <f aca="false">'High pensions'!V33</f>
        <v>1102898.60923246</v>
      </c>
      <c r="I33" s="81" t="n">
        <f aca="false">'High pensions'!M33</f>
        <v>6199.94466454655</v>
      </c>
      <c r="J33" s="81" t="n">
        <f aca="false">'High pensions'!W33</f>
        <v>34110.2662649217</v>
      </c>
      <c r="K33" s="9"/>
      <c r="L33" s="81" t="n">
        <f aca="false">'High pensions'!N33</f>
        <v>3280777.27976349</v>
      </c>
      <c r="M33" s="67"/>
      <c r="N33" s="81" t="n">
        <f aca="false">'High pensions'!L33</f>
        <v>699992.023834843</v>
      </c>
      <c r="O33" s="9"/>
      <c r="P33" s="81" t="n">
        <f aca="false">'High pensions'!X33</f>
        <v>20875118.4849545</v>
      </c>
      <c r="Q33" s="67"/>
      <c r="R33" s="81" t="n">
        <f aca="false">'High SIPA income'!G28</f>
        <v>17904979.4080729</v>
      </c>
      <c r="S33" s="67"/>
      <c r="T33" s="81" t="n">
        <f aca="false">'High SIPA income'!J28</f>
        <v>68461240.6217705</v>
      </c>
      <c r="U33" s="9"/>
      <c r="V33" s="81" t="n">
        <f aca="false">'High SIPA income'!F28</f>
        <v>109843.876246888</v>
      </c>
      <c r="W33" s="67"/>
      <c r="X33" s="81" t="n">
        <f aca="false">'High SIPA income'!M28</f>
        <v>275896.148263909</v>
      </c>
      <c r="Y33" s="9"/>
      <c r="Z33" s="9" t="n">
        <f aca="false">R33+V33-N33-L33-F33</f>
        <v>-2747343.1824446</v>
      </c>
      <c r="AA33" s="9"/>
      <c r="AB33" s="9" t="n">
        <f aca="false">T33-P33-D33</f>
        <v>-44740173.7422878</v>
      </c>
      <c r="AC33" s="50"/>
      <c r="AD33" s="9" t="n">
        <v>25179945991.8152</v>
      </c>
      <c r="AE33" s="9" t="n">
        <v>672441.840786771</v>
      </c>
      <c r="AF33" s="9"/>
      <c r="AG33" s="9" t="n">
        <f aca="false">'Central scenario'!AG33</f>
        <v>4906517833.56213</v>
      </c>
      <c r="AH33" s="39" t="n">
        <f aca="false">(AG33-AG32)/AG32</f>
        <v>-0.0165996499949476</v>
      </c>
      <c r="AI33" s="39" t="n">
        <f aca="false">(AG33-AG29)/AG29</f>
        <v>-0.0109689287949877</v>
      </c>
      <c r="AJ33" s="39" t="n">
        <f aca="false">AB33/AG33</f>
        <v>-0.00911851852167965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39" t="n">
        <f aca="false">(AW33-AW32)/AW32</f>
        <v>0.00902491478325851</v>
      </c>
      <c r="AZ33" s="12" t="n">
        <f aca="false">workers_and_wage_high!B21</f>
        <v>5678.62785050715</v>
      </c>
      <c r="BA33" s="39" t="n">
        <f aca="false">(AZ33-AZ32)/AZ32</f>
        <v>-0.0330356732500672</v>
      </c>
      <c r="BB33" s="12" t="n">
        <f aca="false">BB32</f>
        <v>44.6578693163224</v>
      </c>
      <c r="BC33" s="38" t="n">
        <f aca="false">'Central scenario'!BC33</f>
        <v>11.3722743431335</v>
      </c>
      <c r="BD33" s="12" t="n">
        <f aca="false">BB33+BC33/2</f>
        <v>50.3440064878891</v>
      </c>
      <c r="BE33" s="39" t="n">
        <f aca="false">BD33/BD32-1</f>
        <v>0</v>
      </c>
      <c r="BF33" s="7"/>
      <c r="BG33" s="73" t="n">
        <f aca="false">(BB33-BB29)/BB29</f>
        <v>-0.0527123815586663</v>
      </c>
      <c r="BH33" s="7"/>
      <c r="BI33" s="39" t="n">
        <f aca="false">T40/AG40</f>
        <v>0.0138924749946549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105819491.252562</v>
      </c>
      <c r="E34" s="6"/>
      <c r="F34" s="80" t="n">
        <f aca="false">'High pensions'!I34</f>
        <v>19233945.1442819</v>
      </c>
      <c r="G34" s="80" t="n">
        <f aca="false">'High pensions'!K34</f>
        <v>226619.266133881</v>
      </c>
      <c r="H34" s="80" t="n">
        <f aca="false">'High pensions'!V34</f>
        <v>1246792.33877536</v>
      </c>
      <c r="I34" s="80" t="n">
        <f aca="false">'High pensions'!M34</f>
        <v>7008.84328249117</v>
      </c>
      <c r="J34" s="80" t="n">
        <f aca="false">'High pensions'!W34</f>
        <v>38560.5877971763</v>
      </c>
      <c r="K34" s="6"/>
      <c r="L34" s="80" t="n">
        <f aca="false">'High pensions'!N34</f>
        <v>3828971.76732306</v>
      </c>
      <c r="M34" s="8"/>
      <c r="N34" s="80" t="n">
        <f aca="false">'High pensions'!L34</f>
        <v>716533.109273013</v>
      </c>
      <c r="O34" s="6"/>
      <c r="P34" s="80" t="n">
        <f aca="false">'High pensions'!X34</f>
        <v>23810706.4585796</v>
      </c>
      <c r="Q34" s="8"/>
      <c r="R34" s="80" t="n">
        <f aca="false">'High SIPA income'!G29</f>
        <v>16272201.4749257</v>
      </c>
      <c r="S34" s="8"/>
      <c r="T34" s="80" t="n">
        <f aca="false">'High SIPA income'!J29</f>
        <v>62218172.678743</v>
      </c>
      <c r="U34" s="6"/>
      <c r="V34" s="80" t="n">
        <f aca="false">'High SIPA income'!F29</f>
        <v>112540.809885867</v>
      </c>
      <c r="W34" s="8"/>
      <c r="X34" s="80" t="n">
        <f aca="false">'High SIPA income'!M29</f>
        <v>282670.068017481</v>
      </c>
      <c r="Y34" s="6"/>
      <c r="Z34" s="6" t="n">
        <f aca="false">R34+V34-N34-L34-F34</f>
        <v>-7394707.73606639</v>
      </c>
      <c r="AA34" s="6"/>
      <c r="AB34" s="6" t="n">
        <f aca="false">T34-P34-D34</f>
        <v>-67412025.0323988</v>
      </c>
      <c r="AC34" s="50"/>
      <c r="AD34" s="6" t="n">
        <v>25352324788.3927</v>
      </c>
      <c r="AE34" s="6" t="n">
        <v>629398.332210602</v>
      </c>
      <c r="AF34" s="6"/>
      <c r="AG34" s="6" t="n">
        <f aca="false">'Central scenario'!AG34</f>
        <v>4592447932.43736</v>
      </c>
      <c r="AH34" s="61" t="n">
        <f aca="false">(AG34-AG33)/AG33</f>
        <v>-0.0640107529980693</v>
      </c>
      <c r="AI34" s="61"/>
      <c r="AJ34" s="61" t="n">
        <f aca="false">AB34/AG34</f>
        <v>-0.0146788871695756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-0.0112782160580014</v>
      </c>
      <c r="AV34" s="5"/>
      <c r="AW34" s="5" t="n">
        <f aca="false">workers_and_wage_high!C22</f>
        <v>11604238</v>
      </c>
      <c r="AX34" s="5"/>
      <c r="AY34" s="61" t="n">
        <f aca="false">(AW34-AW33)/AW33</f>
        <v>-0.00438801576816616</v>
      </c>
      <c r="AZ34" s="11" t="n">
        <f aca="false">workers_and_wage_high!B22</f>
        <v>5912.17402586897</v>
      </c>
      <c r="BA34" s="61" t="n">
        <f aca="false">(AZ34-AZ33)/AZ33</f>
        <v>0.0411272197280831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0.016566727996084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97523516.8387364</v>
      </c>
      <c r="E35" s="9"/>
      <c r="F35" s="81" t="n">
        <f aca="false">'High pensions'!I35</f>
        <v>17726053.5932532</v>
      </c>
      <c r="G35" s="81" t="n">
        <f aca="false">'High pensions'!K35</f>
        <v>273357.913322313</v>
      </c>
      <c r="H35" s="81" t="n">
        <f aca="false">'High pensions'!V35</f>
        <v>1503934.58547577</v>
      </c>
      <c r="I35" s="81" t="n">
        <f aca="false">'High pensions'!M35</f>
        <v>8454.36845326744</v>
      </c>
      <c r="J35" s="81" t="n">
        <f aca="false">'High pensions'!W35</f>
        <v>46513.4407879104</v>
      </c>
      <c r="K35" s="9"/>
      <c r="L35" s="81" t="n">
        <f aca="false">'High pensions'!N35</f>
        <v>3292945.47137921</v>
      </c>
      <c r="M35" s="67"/>
      <c r="N35" s="81" t="n">
        <f aca="false">'High pensions'!L35</f>
        <v>731117.338176072</v>
      </c>
      <c r="O35" s="9"/>
      <c r="P35" s="81" t="n">
        <f aca="false">'High pensions'!X35</f>
        <v>21109501.5851466</v>
      </c>
      <c r="Q35" s="67"/>
      <c r="R35" s="81" t="n">
        <f aca="false">'High SIPA income'!G30</f>
        <v>18079865.5617868</v>
      </c>
      <c r="S35" s="67"/>
      <c r="T35" s="81" t="n">
        <f aca="false">'High SIPA income'!J30</f>
        <v>69129932.9881759</v>
      </c>
      <c r="U35" s="9"/>
      <c r="V35" s="81" t="n">
        <f aca="false">'High SIPA income'!F30</f>
        <v>101903.341030362</v>
      </c>
      <c r="W35" s="67"/>
      <c r="X35" s="81" t="n">
        <f aca="false">'High SIPA income'!M30</f>
        <v>255951.813119824</v>
      </c>
      <c r="Y35" s="9"/>
      <c r="Z35" s="9" t="n">
        <f aca="false">R35+V35-N35-L35-F35</f>
        <v>-3568347.4999913</v>
      </c>
      <c r="AA35" s="9"/>
      <c r="AB35" s="9" t="n">
        <f aca="false">T35-P35-D35</f>
        <v>-49503085.435707</v>
      </c>
      <c r="AC35" s="50"/>
      <c r="AD35" s="9"/>
      <c r="AE35" s="9"/>
      <c r="AF35" s="9"/>
      <c r="AG35" s="9" t="n">
        <f aca="false">AG34*'Optimist macro hypothesis'!B17/'Optimist macro hypothesis'!B16</f>
        <v>4369993406.05404</v>
      </c>
      <c r="AH35" s="39" t="n">
        <f aca="false">(AG35-AG34)/AG34</f>
        <v>-0.0484392048981271</v>
      </c>
      <c r="AI35" s="39"/>
      <c r="AJ35" s="39" t="n">
        <f aca="false">AB35/AG35</f>
        <v>-0.0113279542635298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11086969</v>
      </c>
      <c r="AX35" s="7"/>
      <c r="AY35" s="39" t="n">
        <f aca="false">(AW35-AW34)/AW34</f>
        <v>-0.044575869609017</v>
      </c>
      <c r="AZ35" s="12" t="n">
        <f aca="false">workers_and_wage_high!B23</f>
        <v>5826.25949621089</v>
      </c>
      <c r="BA35" s="39" t="n">
        <f aca="false">(AZ35-AZ34)/AZ34</f>
        <v>-0.0145317998560526</v>
      </c>
      <c r="BB35" s="12" t="n">
        <f aca="false">BB33*2/4+BB37*2/4</f>
        <v>46.3289346581612</v>
      </c>
      <c r="BC35" s="38" t="n">
        <f aca="false">'Central scenario'!BC35</f>
        <v>11.3722743431335</v>
      </c>
      <c r="BD35" s="12" t="n">
        <f aca="false">BB35+BC35/2</f>
        <v>52.0150718297279</v>
      </c>
      <c r="BE35" s="39" t="n">
        <f aca="false">BD35/BD34-1</f>
        <v>0.0163255215785898</v>
      </c>
      <c r="BF35" s="7"/>
      <c r="BG35" s="7" t="e">
        <f aca="false">AVERAGE(BF34:BF37)</f>
        <v>#DIV/0!</v>
      </c>
      <c r="BH35" s="7"/>
      <c r="BI35" s="39" t="n">
        <f aca="false">T42/AG42</f>
        <v>0.0150758404746374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98885704.5273769</v>
      </c>
      <c r="E36" s="9"/>
      <c r="F36" s="81" t="n">
        <f aca="false">'High pensions'!I36</f>
        <v>17973647.3301858</v>
      </c>
      <c r="G36" s="81" t="n">
        <f aca="false">'High pensions'!K36</f>
        <v>284755.128777864</v>
      </c>
      <c r="H36" s="81" t="n">
        <f aca="false">'High pensions'!V36</f>
        <v>1566638.70219</v>
      </c>
      <c r="I36" s="81" t="n">
        <f aca="false">'High pensions'!M36</f>
        <v>8806.8596529236</v>
      </c>
      <c r="J36" s="81" t="n">
        <f aca="false">'High pensions'!W36</f>
        <v>48452.7433667008</v>
      </c>
      <c r="K36" s="9"/>
      <c r="L36" s="81" t="n">
        <f aca="false">'High pensions'!N36</f>
        <v>3321439.31150743</v>
      </c>
      <c r="M36" s="67"/>
      <c r="N36" s="81" t="n">
        <f aca="false">'High pensions'!L36</f>
        <v>743789.555994477</v>
      </c>
      <c r="O36" s="9"/>
      <c r="P36" s="81" t="n">
        <f aca="false">'High pensions'!X36</f>
        <v>21327075.0605541</v>
      </c>
      <c r="Q36" s="67"/>
      <c r="R36" s="81" t="n">
        <f aca="false">'High SIPA income'!G31</f>
        <v>15485027.1090249</v>
      </c>
      <c r="S36" s="67"/>
      <c r="T36" s="81" t="n">
        <f aca="false">'High SIPA income'!J31</f>
        <v>59208343.2649809</v>
      </c>
      <c r="U36" s="9"/>
      <c r="V36" s="81" t="n">
        <f aca="false">'High SIPA income'!F31</f>
        <v>93417.6626667509</v>
      </c>
      <c r="W36" s="67"/>
      <c r="X36" s="81" t="n">
        <f aca="false">'High SIPA income'!M31</f>
        <v>234638.23555939</v>
      </c>
      <c r="Y36" s="9"/>
      <c r="Z36" s="9" t="n">
        <f aca="false">R36+V36-N36-L36-F36</f>
        <v>-6460431.42599604</v>
      </c>
      <c r="AA36" s="9"/>
      <c r="AB36" s="9" t="n">
        <f aca="false">T36-P36-D36</f>
        <v>-61004436.3229501</v>
      </c>
      <c r="AC36" s="50"/>
      <c r="AD36" s="9"/>
      <c r="AE36" s="9"/>
      <c r="AF36" s="9"/>
      <c r="AG36" s="9" t="n">
        <f aca="false">AG35*'Optimist macro hypothesis'!B18/'Optimist macro hypothesis'!B17</f>
        <v>4339852280.56101</v>
      </c>
      <c r="AH36" s="39" t="n">
        <f aca="false">(AG36-AG35)/AG35</f>
        <v>-0.00689729312892669</v>
      </c>
      <c r="AI36" s="39"/>
      <c r="AJ36" s="39" t="n">
        <f aca="false">AB36/AG36</f>
        <v>-0.0140568001810108</v>
      </c>
      <c r="AK36" s="7"/>
      <c r="AL36" s="7"/>
      <c r="AU36" s="9"/>
      <c r="AW36" s="7" t="n">
        <f aca="false">workers_and_wage_high!C24</f>
        <v>11690442</v>
      </c>
      <c r="AY36" s="39" t="n">
        <f aca="false">(AW36-AW35)/AW35</f>
        <v>0.0544308367778425</v>
      </c>
      <c r="AZ36" s="12" t="n">
        <f aca="false">workers_and_wage_high!B24</f>
        <v>5493.92553613486</v>
      </c>
      <c r="BA36" s="39" t="n">
        <f aca="false">(AZ36-AZ35)/AZ35</f>
        <v>-0.0570407068707066</v>
      </c>
      <c r="BB36" s="12" t="n">
        <f aca="false">BB33*1/4+BB37*3/4</f>
        <v>47.1644673290806</v>
      </c>
      <c r="BC36" s="38" t="n">
        <f aca="false">'Central scenario'!BC36</f>
        <v>11.3722743431335</v>
      </c>
      <c r="BD36" s="12" t="n">
        <f aca="false">BB36+BC36/2</f>
        <v>52.8506045006473</v>
      </c>
      <c r="BE36" s="39" t="n">
        <f aca="false">BD36/BD35-1</f>
        <v>0.0160632801518479</v>
      </c>
      <c r="BF36" s="7"/>
      <c r="BG36" s="7"/>
      <c r="BI36" s="39" t="n">
        <f aca="false">T43/AG43</f>
        <v>0.015442426513691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99033274.717349</v>
      </c>
      <c r="E37" s="9"/>
      <c r="F37" s="81" t="n">
        <f aca="false">'High pensions'!I37</f>
        <v>18000469.9590348</v>
      </c>
      <c r="G37" s="81" t="n">
        <f aca="false">'High pensions'!K37</f>
        <v>315018.935876461</v>
      </c>
      <c r="H37" s="81" t="n">
        <f aca="false">'High pensions'!V37</f>
        <v>1733141.2395798</v>
      </c>
      <c r="I37" s="81" t="n">
        <f aca="false">'High pensions'!M37</f>
        <v>9742.85368690081</v>
      </c>
      <c r="J37" s="81" t="n">
        <f aca="false">'High pensions'!W37</f>
        <v>53602.3063787565</v>
      </c>
      <c r="K37" s="9"/>
      <c r="L37" s="81" t="n">
        <f aca="false">'High pensions'!N37</f>
        <v>3325529.36155868</v>
      </c>
      <c r="M37" s="67"/>
      <c r="N37" s="81" t="n">
        <f aca="false">'High pensions'!L37</f>
        <v>746388.915168896</v>
      </c>
      <c r="O37" s="9"/>
      <c r="P37" s="81" t="n">
        <f aca="false">'High pensions'!X37</f>
        <v>21362599.256956</v>
      </c>
      <c r="Q37" s="67"/>
      <c r="R37" s="81" t="n">
        <f aca="false">'High SIPA income'!G32</f>
        <v>18314947.505288</v>
      </c>
      <c r="S37" s="67"/>
      <c r="T37" s="81" t="n">
        <f aca="false">'High SIPA income'!J32</f>
        <v>70028789.1741045</v>
      </c>
      <c r="U37" s="9"/>
      <c r="V37" s="81" t="n">
        <f aca="false">'High SIPA income'!F32</f>
        <v>99588.4654842905</v>
      </c>
      <c r="W37" s="67"/>
      <c r="X37" s="81" t="n">
        <f aca="false">'High SIPA income'!M32</f>
        <v>250137.513145231</v>
      </c>
      <c r="Y37" s="9"/>
      <c r="Z37" s="9" t="n">
        <f aca="false">R37+V37-N37-L37-F37</f>
        <v>-3657852.26499001</v>
      </c>
      <c r="AA37" s="9"/>
      <c r="AB37" s="9" t="n">
        <f aca="false">T37-P37-D37</f>
        <v>-50367084.8002004</v>
      </c>
      <c r="AC37" s="50"/>
      <c r="AD37" s="9"/>
      <c r="AE37" s="9"/>
      <c r="AF37" s="9"/>
      <c r="AG37" s="9" t="n">
        <f aca="false">AG36*'Optimist macro hypothesis'!B19/'Optimist macro hypothesis'!B18</f>
        <v>4662018553.38117</v>
      </c>
      <c r="AH37" s="39" t="n">
        <f aca="false">(AG37-AG36)/AG36</f>
        <v>0.0742343867931176</v>
      </c>
      <c r="AI37" s="39" t="n">
        <f aca="false">(AG37-AG33)/AG33</f>
        <v>-0.0498315278726799</v>
      </c>
      <c r="AJ37" s="39" t="n">
        <f aca="false">AB37/AG37</f>
        <v>-0.0108037074978329</v>
      </c>
      <c r="AK37" s="7"/>
      <c r="AL37" s="7"/>
      <c r="AW37" s="7" t="n">
        <f aca="false">workers_and_wage_high!C25</f>
        <v>11772552</v>
      </c>
      <c r="AY37" s="39" t="n">
        <f aca="false">(AW37-AW36)/AW36</f>
        <v>0.00702368652955979</v>
      </c>
      <c r="AZ37" s="12" t="n">
        <f aca="false">workers_and_wage_high!B25</f>
        <v>5561.10129876325</v>
      </c>
      <c r="BA37" s="39" t="n">
        <f aca="false">(AZ37-AZ36)/AZ36</f>
        <v>0.0122272794173429</v>
      </c>
      <c r="BB37" s="76" t="n">
        <v>48</v>
      </c>
      <c r="BC37" s="38" t="n">
        <f aca="false">'Central scenario'!BC37</f>
        <v>11.3722743431335</v>
      </c>
      <c r="BD37" s="12" t="n">
        <f aca="false">BB37+BC37/2</f>
        <v>53.6861371715667</v>
      </c>
      <c r="BE37" s="39" t="n">
        <f aca="false">BD37/BD36-1</f>
        <v>0.015809330447851</v>
      </c>
      <c r="BG37" s="73" t="n">
        <f aca="false">(BB37-BB33)/BB33</f>
        <v>0.0748385611504334</v>
      </c>
      <c r="BI37" s="39" t="n">
        <f aca="false">T44/AG44</f>
        <v>0.0147017152259519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99730316.5825431</v>
      </c>
      <c r="E38" s="6"/>
      <c r="F38" s="80" t="n">
        <f aca="false">'High pensions'!I38</f>
        <v>18127165.5690752</v>
      </c>
      <c r="G38" s="80" t="n">
        <f aca="false">'High pensions'!K38</f>
        <v>342062.479540673</v>
      </c>
      <c r="H38" s="80" t="n">
        <f aca="false">'High pensions'!V38</f>
        <v>1881926.83768494</v>
      </c>
      <c r="I38" s="80" t="n">
        <f aca="false">'High pensions'!M38</f>
        <v>10579.2519445568</v>
      </c>
      <c r="J38" s="80" t="n">
        <f aca="false">'High pensions'!W38</f>
        <v>58203.9228149977</v>
      </c>
      <c r="K38" s="6"/>
      <c r="L38" s="80" t="n">
        <f aca="false">'High pensions'!N38</f>
        <v>3872271.48400106</v>
      </c>
      <c r="M38" s="8"/>
      <c r="N38" s="80" t="n">
        <f aca="false">'High pensions'!L38</f>
        <v>755512.629898939</v>
      </c>
      <c r="O38" s="6"/>
      <c r="P38" s="80" t="n">
        <f aca="false">'High pensions'!X38</f>
        <v>24249842.7159259</v>
      </c>
      <c r="Q38" s="8"/>
      <c r="R38" s="80" t="n">
        <f aca="false">'High SIPA income'!G33</f>
        <v>16773121.9904855</v>
      </c>
      <c r="S38" s="8"/>
      <c r="T38" s="80" t="n">
        <f aca="false">'High SIPA income'!J33</f>
        <v>64133485.6856186</v>
      </c>
      <c r="U38" s="6"/>
      <c r="V38" s="80" t="n">
        <f aca="false">'High SIPA income'!F33</f>
        <v>105690.860963776</v>
      </c>
      <c r="W38" s="8"/>
      <c r="X38" s="80" t="n">
        <f aca="false">'High SIPA income'!M33</f>
        <v>265464.971220263</v>
      </c>
      <c r="Y38" s="6"/>
      <c r="Z38" s="6" t="n">
        <f aca="false">R38+V38-N38-L38-F38</f>
        <v>-5876136.83152591</v>
      </c>
      <c r="AA38" s="6"/>
      <c r="AB38" s="6" t="n">
        <f aca="false">T38-P38-D38</f>
        <v>-59846673.6128504</v>
      </c>
      <c r="AC38" s="50"/>
      <c r="AD38" s="6"/>
      <c r="AE38" s="6"/>
      <c r="AF38" s="6"/>
      <c r="AG38" s="6" t="n">
        <f aca="false">AG37*'Optimist macro hypothesis'!B20/'Optimist macro hypothesis'!B19</f>
        <v>4708949454.65471</v>
      </c>
      <c r="AH38" s="61" t="n">
        <f aca="false">(AG38-AG37)/AG37</f>
        <v>0.0100666483275794</v>
      </c>
      <c r="AI38" s="61"/>
      <c r="AJ38" s="61" t="n">
        <f aca="false">AB38/AG38</f>
        <v>-0.0127091348482607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0.0255544118473649</v>
      </c>
      <c r="AV38" s="5"/>
      <c r="AW38" s="5" t="n">
        <f aca="false">workers_and_wage_high!C26</f>
        <v>11798690</v>
      </c>
      <c r="AX38" s="5"/>
      <c r="AY38" s="61" t="n">
        <f aca="false">(AW38-AW37)/AW37</f>
        <v>0.00222024927135595</v>
      </c>
      <c r="AZ38" s="11" t="n">
        <f aca="false">workers_and_wage_high!B26</f>
        <v>5804.44323456463</v>
      </c>
      <c r="BA38" s="61" t="n">
        <f aca="false">(AZ38-AZ37)/AZ37</f>
        <v>0.0437578678625207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0.0172111315717162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101641565.902838</v>
      </c>
      <c r="E39" s="9"/>
      <c r="F39" s="81" t="n">
        <f aca="false">'High pensions'!I39</f>
        <v>18474557.756927</v>
      </c>
      <c r="G39" s="81" t="n">
        <f aca="false">'High pensions'!K39</f>
        <v>354882.942473972</v>
      </c>
      <c r="H39" s="81" t="n">
        <f aca="false">'High pensions'!V39</f>
        <v>1952461.24209585</v>
      </c>
      <c r="I39" s="81" t="n">
        <f aca="false">'High pensions'!M39</f>
        <v>10975.7611074425</v>
      </c>
      <c r="J39" s="81" t="n">
        <f aca="false">'High pensions'!W39</f>
        <v>60385.3992400781</v>
      </c>
      <c r="K39" s="9"/>
      <c r="L39" s="81" t="n">
        <f aca="false">'High pensions'!N39</f>
        <v>3253349.58398634</v>
      </c>
      <c r="M39" s="67"/>
      <c r="N39" s="81" t="n">
        <f aca="false">'High pensions'!L39</f>
        <v>771229.097407565</v>
      </c>
      <c r="O39" s="9"/>
      <c r="P39" s="81" t="n">
        <f aca="false">'High pensions'!X39</f>
        <v>21124721.4016434</v>
      </c>
      <c r="Q39" s="67"/>
      <c r="R39" s="81" t="n">
        <f aca="false">'High SIPA income'!G34</f>
        <v>20424431.9789937</v>
      </c>
      <c r="S39" s="67"/>
      <c r="T39" s="81" t="n">
        <f aca="false">'High SIPA income'!J34</f>
        <v>78094585.8919237</v>
      </c>
      <c r="U39" s="9"/>
      <c r="V39" s="81" t="n">
        <f aca="false">'High SIPA income'!F34</f>
        <v>106012.160518998</v>
      </c>
      <c r="W39" s="67"/>
      <c r="X39" s="81" t="n">
        <f aca="false">'High SIPA income'!M34</f>
        <v>266271.983069749</v>
      </c>
      <c r="Y39" s="9"/>
      <c r="Z39" s="9" t="n">
        <f aca="false">R39+V39-N39-L39-F39</f>
        <v>-1968692.29880821</v>
      </c>
      <c r="AA39" s="9"/>
      <c r="AB39" s="9" t="n">
        <f aca="false">T39-P39-D39</f>
        <v>-44671701.4125576</v>
      </c>
      <c r="AC39" s="50"/>
      <c r="AD39" s="9"/>
      <c r="AE39" s="9"/>
      <c r="AF39" s="9"/>
      <c r="AG39" s="9" t="n">
        <f aca="false">AG38*'Optimist macro hypothesis'!B21/'Optimist macro hypothesis'!B20</f>
        <v>5431596216.67535</v>
      </c>
      <c r="AH39" s="39" t="n">
        <f aca="false">(AG39-AG38)/AG38</f>
        <v>0.15346241640082</v>
      </c>
      <c r="AI39" s="39"/>
      <c r="AJ39" s="39" t="n">
        <f aca="false">AB39/AG39</f>
        <v>-0.00822441500261242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11837375</v>
      </c>
      <c r="AX39" s="7"/>
      <c r="AY39" s="39" t="n">
        <f aca="false">(AW39-AW38)/AW38</f>
        <v>0.00327875382775545</v>
      </c>
      <c r="AZ39" s="12" t="n">
        <f aca="false">workers_and_wage_high!B27</f>
        <v>6042.30895902984</v>
      </c>
      <c r="BA39" s="39" t="n">
        <f aca="false">(AZ39-AZ38)/AZ38</f>
        <v>0.0409799381013422</v>
      </c>
      <c r="BB39" s="12" t="n">
        <f aca="false">BB37*2/4+BB41*2/4</f>
        <v>50.5</v>
      </c>
      <c r="BC39" s="38" t="n">
        <f aca="false">'Central scenario'!BC39</f>
        <v>11.3722743431335</v>
      </c>
      <c r="BD39" s="12" t="n">
        <f aca="false">BB39+BC39/2</f>
        <v>56.1861371715667</v>
      </c>
      <c r="BE39" s="39" t="n">
        <f aca="false">BD39/BD38-1</f>
        <v>0.0227536930035002</v>
      </c>
      <c r="BF39" s="7"/>
      <c r="BG39" s="7"/>
      <c r="BH39" s="7"/>
      <c r="BI39" s="39" t="n">
        <f aca="false">T46/AG46</f>
        <v>0.015369171924296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104559365.061406</v>
      </c>
      <c r="E40" s="9"/>
      <c r="F40" s="81" t="n">
        <f aca="false">'High pensions'!I40</f>
        <v>19004902.2926421</v>
      </c>
      <c r="G40" s="81" t="n">
        <f aca="false">'High pensions'!K40</f>
        <v>385520.006215138</v>
      </c>
      <c r="H40" s="81" t="n">
        <f aca="false">'High pensions'!V40</f>
        <v>2121017.32740455</v>
      </c>
      <c r="I40" s="81" t="n">
        <f aca="false">'High pensions'!M40</f>
        <v>11923.299161293</v>
      </c>
      <c r="J40" s="81" t="n">
        <f aca="false">'High pensions'!W40</f>
        <v>65598.4740434402</v>
      </c>
      <c r="K40" s="9"/>
      <c r="L40" s="81" t="n">
        <f aca="false">'High pensions'!N40</f>
        <v>3303572.1626408</v>
      </c>
      <c r="M40" s="67"/>
      <c r="N40" s="81" t="n">
        <f aca="false">'High pensions'!L40</f>
        <v>795061.575851131</v>
      </c>
      <c r="O40" s="9"/>
      <c r="P40" s="81" t="n">
        <f aca="false">'High pensions'!X40</f>
        <v>21516445.865708</v>
      </c>
      <c r="Q40" s="67"/>
      <c r="R40" s="81" t="n">
        <f aca="false">'High SIPA income'!G35</f>
        <v>18421891.2678018</v>
      </c>
      <c r="S40" s="67"/>
      <c r="T40" s="81" t="n">
        <f aca="false">'High SIPA income'!J35</f>
        <v>70437697.9190735</v>
      </c>
      <c r="U40" s="9"/>
      <c r="V40" s="81" t="n">
        <f aca="false">'High SIPA income'!F35</f>
        <v>112503.073689144</v>
      </c>
      <c r="W40" s="67"/>
      <c r="X40" s="81" t="n">
        <f aca="false">'High SIPA income'!M35</f>
        <v>282575.28557096</v>
      </c>
      <c r="Y40" s="9"/>
      <c r="Z40" s="9" t="n">
        <f aca="false">R40+V40-N40-L40-F40</f>
        <v>-4569141.68964305</v>
      </c>
      <c r="AA40" s="9"/>
      <c r="AB40" s="9" t="n">
        <f aca="false">T40-P40-D40</f>
        <v>-55638113.0080409</v>
      </c>
      <c r="AC40" s="50"/>
      <c r="AD40" s="9"/>
      <c r="AE40" s="9"/>
      <c r="AF40" s="9"/>
      <c r="AG40" s="9" t="n">
        <f aca="false">AG39*'Optimist macro hypothesis'!B22/'Optimist macro hypothesis'!B21</f>
        <v>5070205125.16123</v>
      </c>
      <c r="AH40" s="39" t="n">
        <f aca="false">(AG40-AG39)/AG39</f>
        <v>-0.0665349700341546</v>
      </c>
      <c r="AI40" s="39"/>
      <c r="AJ40" s="39" t="n">
        <f aca="false">AB40/AG40</f>
        <v>-0.0109735428122884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11885384</v>
      </c>
      <c r="AX40" s="7"/>
      <c r="AY40" s="39" t="n">
        <f aca="false">(AW40-AW39)/AW39</f>
        <v>0.00405571336550544</v>
      </c>
      <c r="AZ40" s="12" t="n">
        <f aca="false">workers_and_wage_high!B28</f>
        <v>6229.51002725837</v>
      </c>
      <c r="BA40" s="39" t="n">
        <f aca="false">(AZ40-AZ39)/AZ39</f>
        <v>0.0309817107165244</v>
      </c>
      <c r="BB40" s="12" t="n">
        <f aca="false">BB37*1/4+BB41*3/4</f>
        <v>51.75</v>
      </c>
      <c r="BC40" s="38" t="n">
        <f aca="false">'Central scenario'!BC40</f>
        <v>11.3722743431335</v>
      </c>
      <c r="BD40" s="12" t="n">
        <f aca="false">BB40+BC40/2</f>
        <v>57.4361371715667</v>
      </c>
      <c r="BE40" s="39" t="n">
        <f aca="false">BD40/BD39-1</f>
        <v>0.0222474806584954</v>
      </c>
      <c r="BF40" s="7"/>
      <c r="BG40" s="7"/>
      <c r="BH40" s="7"/>
      <c r="BI40" s="39" t="n">
        <f aca="false">T47/AG47</f>
        <v>0.0155858600664029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107662698.824406</v>
      </c>
      <c r="E41" s="9"/>
      <c r="F41" s="81" t="n">
        <f aca="false">'High pensions'!I41</f>
        <v>19568969.9389273</v>
      </c>
      <c r="G41" s="81" t="n">
        <f aca="false">'High pensions'!K41</f>
        <v>432517.40019019</v>
      </c>
      <c r="H41" s="81" t="n">
        <f aca="false">'High pensions'!V41</f>
        <v>2379583.12258229</v>
      </c>
      <c r="I41" s="81" t="n">
        <f aca="false">'High pensions'!M41</f>
        <v>13376.826810006</v>
      </c>
      <c r="J41" s="81" t="n">
        <f aca="false">'High pensions'!W41</f>
        <v>73595.3543066694</v>
      </c>
      <c r="K41" s="9"/>
      <c r="L41" s="81" t="n">
        <f aca="false">'High pensions'!N41</f>
        <v>3357690.67223849</v>
      </c>
      <c r="M41" s="67"/>
      <c r="N41" s="81" t="n">
        <f aca="false">'High pensions'!L41</f>
        <v>821133.082015738</v>
      </c>
      <c r="O41" s="9"/>
      <c r="P41" s="81" t="n">
        <f aca="false">'High pensions'!X41</f>
        <v>21940704.8038588</v>
      </c>
      <c r="Q41" s="67"/>
      <c r="R41" s="81" t="n">
        <f aca="false">'High SIPA income'!G36</f>
        <v>22082792.3307019</v>
      </c>
      <c r="S41" s="67"/>
      <c r="T41" s="81" t="n">
        <f aca="false">'High SIPA income'!J36</f>
        <v>84435470.4295908</v>
      </c>
      <c r="U41" s="9"/>
      <c r="V41" s="81" t="n">
        <f aca="false">'High SIPA income'!F36</f>
        <v>116782.113136675</v>
      </c>
      <c r="W41" s="67"/>
      <c r="X41" s="81" t="n">
        <f aca="false">'High SIPA income'!M36</f>
        <v>293322.998981853</v>
      </c>
      <c r="Y41" s="9"/>
      <c r="Z41" s="9" t="n">
        <f aca="false">R41+V41-N41-L41-F41</f>
        <v>-1548219.24934293</v>
      </c>
      <c r="AA41" s="9"/>
      <c r="AB41" s="9" t="n">
        <f aca="false">T41-P41-D41</f>
        <v>-45167933.198674</v>
      </c>
      <c r="AC41" s="50"/>
      <c r="AD41" s="9"/>
      <c r="AE41" s="9"/>
      <c r="AF41" s="9"/>
      <c r="AG41" s="9" t="n">
        <f aca="false">AG40*'Optimist macro hypothesis'!B23/'Optimist macro hypothesis'!B22</f>
        <v>5096689608.80805</v>
      </c>
      <c r="AH41" s="39" t="n">
        <f aca="false">(AG41-AG40)/AG40</f>
        <v>0.00522355269521459</v>
      </c>
      <c r="AI41" s="39" t="n">
        <f aca="false">(AG41-AG37)/AG37</f>
        <v>0.0932366635717551</v>
      </c>
      <c r="AJ41" s="39" t="n">
        <f aca="false">AB41/AG41</f>
        <v>-0.00886220991771114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11904803</v>
      </c>
      <c r="AX41" s="7"/>
      <c r="AY41" s="39" t="n">
        <f aca="false">(AW41-AW40)/AW40</f>
        <v>0.00163385549848453</v>
      </c>
      <c r="AZ41" s="12" t="n">
        <f aca="false">workers_and_wage_high!B29</f>
        <v>6445.69938745774</v>
      </c>
      <c r="BA41" s="39" t="n">
        <f aca="false">(AZ41-AZ40)/AZ40</f>
        <v>0.0347040713079203</v>
      </c>
      <c r="BB41" s="76" t="n">
        <v>53</v>
      </c>
      <c r="BC41" s="38" t="n">
        <f aca="false">'Central scenario'!BC41</f>
        <v>11.3722743431335</v>
      </c>
      <c r="BD41" s="12" t="n">
        <f aca="false">BB41+BC41/2</f>
        <v>58.6861371715667</v>
      </c>
      <c r="BE41" s="39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39" t="n">
        <f aca="false">T48/AG48</f>
        <v>0.014864641518345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110509000.679666</v>
      </c>
      <c r="E42" s="6"/>
      <c r="F42" s="80" t="n">
        <f aca="false">'High pensions'!I42</f>
        <v>20086318.9934362</v>
      </c>
      <c r="G42" s="80" t="n">
        <f aca="false">'High pensions'!K42</f>
        <v>465469.702886162</v>
      </c>
      <c r="H42" s="80" t="n">
        <f aca="false">'High pensions'!V42</f>
        <v>2560876.96951441</v>
      </c>
      <c r="I42" s="80" t="n">
        <f aca="false">'High pensions'!M42</f>
        <v>14395.9701923556</v>
      </c>
      <c r="J42" s="80" t="n">
        <f aca="false">'High pensions'!W42</f>
        <v>79202.3805004458</v>
      </c>
      <c r="K42" s="6"/>
      <c r="L42" s="80" t="n">
        <f aca="false">'High pensions'!N42</f>
        <v>4173764.3648457</v>
      </c>
      <c r="M42" s="8"/>
      <c r="N42" s="80" t="n">
        <f aca="false">'High pensions'!L42</f>
        <v>845038.816722121</v>
      </c>
      <c r="O42" s="6"/>
      <c r="P42" s="80" t="n">
        <f aca="false">'High pensions'!X42</f>
        <v>26306837.3732712</v>
      </c>
      <c r="Q42" s="8"/>
      <c r="R42" s="80" t="n">
        <f aca="false">'High SIPA income'!G37</f>
        <v>19819398.2254883</v>
      </c>
      <c r="S42" s="8"/>
      <c r="T42" s="80" t="n">
        <f aca="false">'High SIPA income'!J37</f>
        <v>75781186.8960916</v>
      </c>
      <c r="U42" s="6"/>
      <c r="V42" s="80" t="n">
        <f aca="false">'High SIPA income'!F37</f>
        <v>119319.464072032</v>
      </c>
      <c r="W42" s="8"/>
      <c r="X42" s="80" t="n">
        <f aca="false">'High SIPA income'!M37</f>
        <v>299696.092992896</v>
      </c>
      <c r="Y42" s="6"/>
      <c r="Z42" s="6" t="n">
        <f aca="false">R42+V42-N42-L42-F42</f>
        <v>-5166404.48544374</v>
      </c>
      <c r="AA42" s="6"/>
      <c r="AB42" s="6" t="n">
        <f aca="false">T42-P42-D42</f>
        <v>-61034651.1568452</v>
      </c>
      <c r="AC42" s="50"/>
      <c r="AD42" s="6"/>
      <c r="AE42" s="6"/>
      <c r="AF42" s="6"/>
      <c r="AG42" s="6" t="n">
        <f aca="false">AG41*'Optimist macro hypothesis'!B24/'Optimist macro hypothesis'!B23</f>
        <v>5026664153.39038</v>
      </c>
      <c r="AH42" s="61" t="n">
        <f aca="false">(AG42-AG41)/AG41</f>
        <v>-0.0137393996480888</v>
      </c>
      <c r="AI42" s="61"/>
      <c r="AJ42" s="61" t="n">
        <f aca="false">AB42/AG42</f>
        <v>-0.012142178051756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0.0162486857983861</v>
      </c>
      <c r="AV42" s="5"/>
      <c r="AW42" s="5" t="n">
        <f aca="false">workers_and_wage_high!C30</f>
        <v>11942113</v>
      </c>
      <c r="AX42" s="5"/>
      <c r="AY42" s="61" t="n">
        <f aca="false">(AW42-AW41)/AW41</f>
        <v>0.00313402918133127</v>
      </c>
      <c r="AZ42" s="11" t="n">
        <f aca="false">workers_and_wage_high!B30</f>
        <v>6593.79223717528</v>
      </c>
      <c r="BA42" s="61" t="n">
        <f aca="false">(AZ42-AZ41)/AZ41</f>
        <v>0.0229754508883402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0.0172142123107342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113402925.342306</v>
      </c>
      <c r="E43" s="9"/>
      <c r="F43" s="81" t="n">
        <f aca="false">'High pensions'!I43</f>
        <v>20612324.0569086</v>
      </c>
      <c r="G43" s="81" t="n">
        <f aca="false">'High pensions'!K43</f>
        <v>492382.586161873</v>
      </c>
      <c r="H43" s="81" t="n">
        <f aca="false">'High pensions'!V43</f>
        <v>2708943.71271306</v>
      </c>
      <c r="I43" s="81" t="n">
        <f aca="false">'High pensions'!M43</f>
        <v>15228.3274070682</v>
      </c>
      <c r="J43" s="81" t="n">
        <f aca="false">'High pensions'!W43</f>
        <v>83781.7643107131</v>
      </c>
      <c r="K43" s="9"/>
      <c r="L43" s="81" t="n">
        <f aca="false">'High pensions'!N43</f>
        <v>3549212.39202585</v>
      </c>
      <c r="M43" s="67"/>
      <c r="N43" s="81" t="n">
        <f aca="false">'High pensions'!L43</f>
        <v>869394.115336068</v>
      </c>
      <c r="O43" s="9"/>
      <c r="P43" s="81" t="n">
        <f aca="false">'High pensions'!X43</f>
        <v>23200029.8843129</v>
      </c>
      <c r="Q43" s="67"/>
      <c r="R43" s="81" t="n">
        <f aca="false">'High SIPA income'!G38</f>
        <v>23428270.6812825</v>
      </c>
      <c r="S43" s="67"/>
      <c r="T43" s="81" t="n">
        <f aca="false">'High SIPA income'!J38</f>
        <v>89580023.5179315</v>
      </c>
      <c r="U43" s="9"/>
      <c r="V43" s="81" t="n">
        <f aca="false">'High SIPA income'!F38</f>
        <v>121321.925394247</v>
      </c>
      <c r="W43" s="67"/>
      <c r="X43" s="81" t="n">
        <f aca="false">'High SIPA income'!M38</f>
        <v>304725.698508682</v>
      </c>
      <c r="Y43" s="9"/>
      <c r="Z43" s="9" t="n">
        <f aca="false">R43+V43-N43-L43-F43</f>
        <v>-1481337.95759378</v>
      </c>
      <c r="AA43" s="9"/>
      <c r="AB43" s="9" t="n">
        <f aca="false">T43-P43-D43</f>
        <v>-47022931.7086877</v>
      </c>
      <c r="AC43" s="50"/>
      <c r="AD43" s="9"/>
      <c r="AE43" s="9"/>
      <c r="AF43" s="9"/>
      <c r="AG43" s="9" t="n">
        <f aca="false">AG42*'Optimist macro hypothesis'!B25/'Optimist macro hypothesis'!B24</f>
        <v>5800903338.5078</v>
      </c>
      <c r="AH43" s="39" t="n">
        <f aca="false">(AG43-AG42)/AG42</f>
        <v>0.154026440098493</v>
      </c>
      <c r="AI43" s="39"/>
      <c r="AJ43" s="39" t="n">
        <f aca="false">AB43/AG43</f>
        <v>-0.00810613950357319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12064598</v>
      </c>
      <c r="AX43" s="7"/>
      <c r="AY43" s="39" t="n">
        <f aca="false">(AW43-AW42)/AW42</f>
        <v>0.0102565601246614</v>
      </c>
      <c r="AZ43" s="12" t="n">
        <f aca="false">workers_and_wage_high!B31</f>
        <v>6676.83891967447</v>
      </c>
      <c r="BA43" s="39" t="n">
        <f aca="false">(AZ43-AZ42)/AZ42</f>
        <v>0.0125946768584819</v>
      </c>
      <c r="BB43" s="12" t="n">
        <f aca="false">BB41*2/4+BB45*2/4</f>
        <v>53</v>
      </c>
      <c r="BC43" s="38" t="n">
        <f aca="false">'Central scenario'!BC43</f>
        <v>11.3722743431335</v>
      </c>
      <c r="BD43" s="12" t="n">
        <f aca="false">BB43+BC43/2</f>
        <v>58.6861371715667</v>
      </c>
      <c r="BE43" s="39" t="n">
        <f aca="false">BD43/BD42-1</f>
        <v>0</v>
      </c>
      <c r="BF43" s="7"/>
      <c r="BG43" s="7"/>
      <c r="BH43" s="7"/>
      <c r="BI43" s="39" t="n">
        <f aca="false">T50/AG50</f>
        <v>0.0154290916270022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115059674.183423</v>
      </c>
      <c r="E44" s="9"/>
      <c r="F44" s="81" t="n">
        <f aca="false">'High pensions'!I44</f>
        <v>20913457.7700903</v>
      </c>
      <c r="G44" s="81" t="n">
        <f aca="false">'High pensions'!K44</f>
        <v>515772.953815272</v>
      </c>
      <c r="H44" s="81" t="n">
        <f aca="false">'High pensions'!V44</f>
        <v>2837630.61426788</v>
      </c>
      <c r="I44" s="81" t="n">
        <f aca="false">'High pensions'!M44</f>
        <v>15951.7408396475</v>
      </c>
      <c r="J44" s="81" t="n">
        <f aca="false">'High pensions'!W44</f>
        <v>87761.771575295</v>
      </c>
      <c r="K44" s="9"/>
      <c r="L44" s="81" t="n">
        <f aca="false">'High pensions'!N44</f>
        <v>3539570.5965929</v>
      </c>
      <c r="M44" s="67"/>
      <c r="N44" s="81" t="n">
        <f aca="false">'High pensions'!L44</f>
        <v>884662.151873421</v>
      </c>
      <c r="O44" s="9"/>
      <c r="P44" s="81" t="n">
        <f aca="false">'High pensions'!X44</f>
        <v>23233998.7942056</v>
      </c>
      <c r="Q44" s="67"/>
      <c r="R44" s="81" t="n">
        <f aca="false">'High SIPA income'!G39</f>
        <v>20622333.6294731</v>
      </c>
      <c r="S44" s="67"/>
      <c r="T44" s="81" t="n">
        <f aca="false">'High SIPA income'!J39</f>
        <v>78851280.0050041</v>
      </c>
      <c r="U44" s="9"/>
      <c r="V44" s="81" t="n">
        <f aca="false">'High SIPA income'!F39</f>
        <v>116537.385107527</v>
      </c>
      <c r="W44" s="67"/>
      <c r="X44" s="81" t="n">
        <f aca="false">'High SIPA income'!M39</f>
        <v>292708.312729682</v>
      </c>
      <c r="Y44" s="9"/>
      <c r="Z44" s="9" t="n">
        <f aca="false">R44+V44-N44-L44-F44</f>
        <v>-4598819.50397599</v>
      </c>
      <c r="AA44" s="9"/>
      <c r="AB44" s="9" t="n">
        <f aca="false">T44-P44-D44</f>
        <v>-59442392.9726243</v>
      </c>
      <c r="AC44" s="50"/>
      <c r="AD44" s="9"/>
      <c r="AE44" s="9"/>
      <c r="AF44" s="9"/>
      <c r="AG44" s="9" t="n">
        <f aca="false">AG43*'Optimist macro hypothesis'!B26/'Optimist macro hypothesis'!B25</f>
        <v>5363406840.16335</v>
      </c>
      <c r="AH44" s="39" t="n">
        <f aca="false">(AG44-AG43)/AG43</f>
        <v>-0.0754186844383771</v>
      </c>
      <c r="AI44" s="39"/>
      <c r="AJ44" s="39" t="n">
        <f aca="false">AB44/AG44</f>
        <v>-0.011082954313198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12112922</v>
      </c>
      <c r="AX44" s="7"/>
      <c r="AY44" s="39" t="n">
        <f aca="false">(AW44-AW43)/AW43</f>
        <v>0.00400543805935349</v>
      </c>
      <c r="AZ44" s="12" t="n">
        <f aca="false">workers_and_wage_high!B32</f>
        <v>6718.102774626</v>
      </c>
      <c r="BA44" s="39" t="n">
        <f aca="false">(AZ44-AZ43)/AZ43</f>
        <v>0.00618014833785181</v>
      </c>
      <c r="BB44" s="12" t="n">
        <f aca="false">BB41*1/4+BB45*3/4</f>
        <v>53</v>
      </c>
      <c r="BC44" s="38" t="n">
        <f aca="false">'Central scenario'!BC44</f>
        <v>11.3722743431335</v>
      </c>
      <c r="BD44" s="12" t="n">
        <f aca="false">BB44+BC44/2</f>
        <v>58.6861371715667</v>
      </c>
      <c r="BE44" s="39" t="n">
        <f aca="false">BD44/BD43-1</f>
        <v>0</v>
      </c>
      <c r="BF44" s="7"/>
      <c r="BG44" s="7"/>
      <c r="BH44" s="7"/>
      <c r="BI44" s="39" t="n">
        <f aca="false">T51/AG51</f>
        <v>0.015673715783683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116676569.338757</v>
      </c>
      <c r="E45" s="9"/>
      <c r="F45" s="81" t="n">
        <f aca="false">'High pensions'!I45</f>
        <v>21207347.6041241</v>
      </c>
      <c r="G45" s="81" t="n">
        <f aca="false">'High pensions'!K45</f>
        <v>544458.539454349</v>
      </c>
      <c r="H45" s="81" t="n">
        <f aca="false">'High pensions'!V45</f>
        <v>2995450.24283802</v>
      </c>
      <c r="I45" s="81" t="n">
        <f aca="false">'High pensions'!M45</f>
        <v>16838.9239006499</v>
      </c>
      <c r="J45" s="81" t="n">
        <f aca="false">'High pensions'!W45</f>
        <v>92642.7910156083</v>
      </c>
      <c r="K45" s="9"/>
      <c r="L45" s="81" t="n">
        <f aca="false">'High pensions'!N45</f>
        <v>3606455.88521879</v>
      </c>
      <c r="M45" s="67"/>
      <c r="N45" s="81" t="n">
        <f aca="false">'High pensions'!L45</f>
        <v>899627.167861756</v>
      </c>
      <c r="O45" s="9"/>
      <c r="P45" s="81" t="n">
        <f aca="false">'High pensions'!X45</f>
        <v>23663399.977419</v>
      </c>
      <c r="Q45" s="67"/>
      <c r="R45" s="81" t="n">
        <f aca="false">'High SIPA income'!G40</f>
        <v>24145383.7886693</v>
      </c>
      <c r="S45" s="67" t="n">
        <f aca="false">SUM(T42:T45)/AVERAGE(AG42:AG45)</f>
        <v>0.0624511317666329</v>
      </c>
      <c r="T45" s="81" t="n">
        <f aca="false">'High SIPA income'!J40</f>
        <v>92321967.6374371</v>
      </c>
      <c r="U45" s="9"/>
      <c r="V45" s="81" t="n">
        <f aca="false">'High SIPA income'!F40</f>
        <v>124726.388725681</v>
      </c>
      <c r="W45" s="67"/>
      <c r="X45" s="81" t="n">
        <f aca="false">'High SIPA income'!M40</f>
        <v>313276.728863231</v>
      </c>
      <c r="Y45" s="9"/>
      <c r="Z45" s="9" t="n">
        <f aca="false">R45+V45-N45-L45-F45</f>
        <v>-1443320.47980968</v>
      </c>
      <c r="AA45" s="9"/>
      <c r="AB45" s="9" t="n">
        <f aca="false">T45-P45-D45</f>
        <v>-48018001.6787389</v>
      </c>
      <c r="AC45" s="50"/>
      <c r="AD45" s="9"/>
      <c r="AE45" s="9"/>
      <c r="AF45" s="9"/>
      <c r="AG45" s="9" t="n">
        <f aca="false">AG44*'Optimist macro hypothesis'!B27/'Optimist macro hypothesis'!B26</f>
        <v>5364084706.03721</v>
      </c>
      <c r="AH45" s="39" t="n">
        <f aca="false">(AG45-AG44)/AG44</f>
        <v>0.000126387181517581</v>
      </c>
      <c r="AI45" s="39" t="n">
        <f aca="false">(AG45-AG41)/AG41</f>
        <v>0.0524644657126168</v>
      </c>
      <c r="AJ45" s="39" t="n">
        <f aca="false">AB45/AG45</f>
        <v>-0.00895176051651369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12145895</v>
      </c>
      <c r="AX45" s="7"/>
      <c r="AY45" s="39" t="n">
        <f aca="false">(AW45-AW44)/AW44</f>
        <v>0.00272213426289709</v>
      </c>
      <c r="AZ45" s="12" t="n">
        <f aca="false">workers_and_wage_high!B33</f>
        <v>6794.29688150791</v>
      </c>
      <c r="BA45" s="39" t="n">
        <f aca="false">(AZ45-AZ44)/AZ44</f>
        <v>0.0113416107847713</v>
      </c>
      <c r="BB45" s="12" t="n">
        <v>53</v>
      </c>
      <c r="BC45" s="38" t="n">
        <f aca="false">'Central scenario'!BC45</f>
        <v>11.3722743431335</v>
      </c>
      <c r="BD45" s="12" t="n">
        <f aca="false">BB45+BC45/2</f>
        <v>58.6861371715667</v>
      </c>
      <c r="BE45" s="39" t="n">
        <f aca="false">BD45/BD44-1</f>
        <v>0</v>
      </c>
      <c r="BF45" s="7"/>
      <c r="BG45" s="73" t="n">
        <f aca="false">(BB45-BB41)/BB41</f>
        <v>0</v>
      </c>
      <c r="BH45" s="7"/>
      <c r="BI45" s="39" t="n">
        <f aca="false">T52/AG52</f>
        <v>0.0150789923064599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117768091.035544</v>
      </c>
      <c r="E46" s="6"/>
      <c r="F46" s="80" t="n">
        <f aca="false">'High pensions'!I46</f>
        <v>21405744.593103</v>
      </c>
      <c r="G46" s="80" t="n">
        <f aca="false">'High pensions'!K46</f>
        <v>557946.463830623</v>
      </c>
      <c r="H46" s="80" t="n">
        <f aca="false">'High pensions'!V46</f>
        <v>3069656.82317521</v>
      </c>
      <c r="I46" s="80" t="n">
        <f aca="false">'High pensions'!M46</f>
        <v>17256.0762009473</v>
      </c>
      <c r="J46" s="80" t="n">
        <f aca="false">'High pensions'!W46</f>
        <v>94937.8398920178</v>
      </c>
      <c r="K46" s="6"/>
      <c r="L46" s="80" t="n">
        <f aca="false">'High pensions'!N46</f>
        <v>4389511.07412383</v>
      </c>
      <c r="M46" s="8"/>
      <c r="N46" s="80" t="n">
        <f aca="false">'High pensions'!L46</f>
        <v>910708.244896378</v>
      </c>
      <c r="O46" s="6"/>
      <c r="P46" s="80" t="n">
        <f aca="false">'High pensions'!X46</f>
        <v>27787641.8915331</v>
      </c>
      <c r="Q46" s="8"/>
      <c r="R46" s="80" t="n">
        <f aca="false">'High SIPA income'!G41</f>
        <v>21305963.0510738</v>
      </c>
      <c r="S46" s="8"/>
      <c r="T46" s="80" t="n">
        <f aca="false">'High SIPA income'!J41</f>
        <v>81465196.3498184</v>
      </c>
      <c r="U46" s="6"/>
      <c r="V46" s="80" t="n">
        <f aca="false">'High SIPA income'!F41</f>
        <v>124259.004740797</v>
      </c>
      <c r="W46" s="8"/>
      <c r="X46" s="80" t="n">
        <f aca="false">'High SIPA income'!M41</f>
        <v>312102.795043742</v>
      </c>
      <c r="Y46" s="6"/>
      <c r="Z46" s="6" t="n">
        <f aca="false">R46+V46-N46-L46-F46</f>
        <v>-5275741.85630865</v>
      </c>
      <c r="AA46" s="6"/>
      <c r="AB46" s="6" t="n">
        <f aca="false">T46-P46-D46</f>
        <v>-64090536.5772586</v>
      </c>
      <c r="AC46" s="50"/>
      <c r="AD46" s="6"/>
      <c r="AE46" s="6"/>
      <c r="AF46" s="6"/>
      <c r="AG46" s="6" t="n">
        <f aca="false">AG45*'Optimist macro hypothesis'!B28/'Optimist macro hypothesis'!B27</f>
        <v>5300558595.55035</v>
      </c>
      <c r="AH46" s="61" t="n">
        <f aca="false">(AG46-AG45)/AG45</f>
        <v>-0.0118428611717043</v>
      </c>
      <c r="AI46" s="61"/>
      <c r="AJ46" s="61" t="n">
        <f aca="false">AB46/AG46</f>
        <v>-0.0120912797060786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0.0143443990478648</v>
      </c>
      <c r="AV46" s="5"/>
      <c r="AW46" s="5" t="n">
        <f aca="false">workers_and_wage_high!C34</f>
        <v>12159226</v>
      </c>
      <c r="AX46" s="5"/>
      <c r="AY46" s="61" t="n">
        <f aca="false">(AW46-AW45)/AW45</f>
        <v>0.00109757247201627</v>
      </c>
      <c r="AZ46" s="11" t="n">
        <f aca="false">workers_and_wage_high!B34</f>
        <v>6853.3252319753</v>
      </c>
      <c r="BA46" s="61" t="n">
        <f aca="false">(AZ46-AZ45)/AZ45</f>
        <v>0.00868792628536088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0.01753709061022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118619073.505666</v>
      </c>
      <c r="E47" s="9"/>
      <c r="F47" s="81" t="n">
        <f aca="false">'High pensions'!I47</f>
        <v>21560420.7303186</v>
      </c>
      <c r="G47" s="81" t="n">
        <f aca="false">'High pensions'!K47</f>
        <v>559028.191845595</v>
      </c>
      <c r="H47" s="81" t="n">
        <f aca="false">'High pensions'!V47</f>
        <v>3075608.17155222</v>
      </c>
      <c r="I47" s="81" t="n">
        <f aca="false">'High pensions'!M47</f>
        <v>17289.5317065648</v>
      </c>
      <c r="J47" s="81" t="n">
        <f aca="false">'High pensions'!W47</f>
        <v>95121.9022129556</v>
      </c>
      <c r="K47" s="9"/>
      <c r="L47" s="81" t="n">
        <f aca="false">'High pensions'!N47</f>
        <v>3618566.54107556</v>
      </c>
      <c r="M47" s="67"/>
      <c r="N47" s="81" t="n">
        <f aca="false">'High pensions'!L47</f>
        <v>919011.12503713</v>
      </c>
      <c r="O47" s="9"/>
      <c r="P47" s="81" t="n">
        <f aca="false">'High pensions'!X47</f>
        <v>23832887.0414183</v>
      </c>
      <c r="Q47" s="67"/>
      <c r="R47" s="81" t="n">
        <f aca="false">'High SIPA income'!G42</f>
        <v>24726827.8660613</v>
      </c>
      <c r="S47" s="67"/>
      <c r="T47" s="81" t="n">
        <f aca="false">'High SIPA income'!J42</f>
        <v>94545169.4620921</v>
      </c>
      <c r="U47" s="9"/>
      <c r="V47" s="81" t="n">
        <f aca="false">'High SIPA income'!F42</f>
        <v>126504.104277835</v>
      </c>
      <c r="W47" s="67"/>
      <c r="X47" s="81" t="n">
        <f aca="false">'High SIPA income'!M42</f>
        <v>317741.837800626</v>
      </c>
      <c r="Y47" s="9"/>
      <c r="Z47" s="9" t="n">
        <f aca="false">R47+V47-N47-L47-F47</f>
        <v>-1244666.4260922</v>
      </c>
      <c r="AA47" s="9"/>
      <c r="AB47" s="9" t="n">
        <f aca="false">T47-P47-D47</f>
        <v>-47906791.0849918</v>
      </c>
      <c r="AC47" s="50"/>
      <c r="AD47" s="9"/>
      <c r="AE47" s="9"/>
      <c r="AF47" s="9"/>
      <c r="AG47" s="9" t="n">
        <f aca="false">AG46*'Optimist macro hypothesis'!B29/'Optimist macro hypothesis'!B28</f>
        <v>6066086122.88871</v>
      </c>
      <c r="AH47" s="39" t="n">
        <f aca="false">(AG47-AG46)/AG46</f>
        <v>0.144423934485131</v>
      </c>
      <c r="AI47" s="39"/>
      <c r="AJ47" s="39" t="n">
        <f aca="false">AB47/AG47</f>
        <v>-0.00789747954685784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12275009</v>
      </c>
      <c r="AX47" s="7"/>
      <c r="AY47" s="39" t="n">
        <f aca="false">(AW47-AW46)/AW46</f>
        <v>0.009522234392222</v>
      </c>
      <c r="AZ47" s="12" t="n">
        <f aca="false">workers_and_wage_high!B35</f>
        <v>6861.4112579286</v>
      </c>
      <c r="BA47" s="39" t="n">
        <f aca="false">(AZ47-AZ46)/AZ46</f>
        <v>0.00117986899491768</v>
      </c>
      <c r="BB47" s="12" t="n">
        <f aca="false">BB45*2/4+BB49*2/4</f>
        <v>53</v>
      </c>
      <c r="BC47" s="38" t="n">
        <f aca="false">'Central scenario'!BC47</f>
        <v>11.3722743431335</v>
      </c>
      <c r="BD47" s="12" t="n">
        <f aca="false">BB47+BC47/2</f>
        <v>58.6861371715667</v>
      </c>
      <c r="BE47" s="39" t="n">
        <f aca="false">BD47/BD46-1</f>
        <v>0</v>
      </c>
      <c r="BF47" s="7"/>
      <c r="BG47" s="7"/>
      <c r="BH47" s="7"/>
      <c r="BI47" s="39" t="n">
        <f aca="false">T54/AG54</f>
        <v>0.0153368615850204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118912153.137538</v>
      </c>
      <c r="E48" s="9"/>
      <c r="F48" s="81" t="n">
        <f aca="false">'High pensions'!I48</f>
        <v>21613691.422661</v>
      </c>
      <c r="G48" s="81" t="n">
        <f aca="false">'High pensions'!K48</f>
        <v>590624.310951223</v>
      </c>
      <c r="H48" s="81" t="n">
        <f aca="false">'High pensions'!V48</f>
        <v>3249440.69650912</v>
      </c>
      <c r="I48" s="81" t="n">
        <f aca="false">'High pensions'!M48</f>
        <v>18266.7312665327</v>
      </c>
      <c r="J48" s="81" t="n">
        <f aca="false">'High pensions'!W48</f>
        <v>100498.165871416</v>
      </c>
      <c r="K48" s="9"/>
      <c r="L48" s="81" t="n">
        <f aca="false">'High pensions'!N48</f>
        <v>3610173.41913075</v>
      </c>
      <c r="M48" s="67"/>
      <c r="N48" s="81" t="n">
        <f aca="false">'High pensions'!L48</f>
        <v>922507.516053729</v>
      </c>
      <c r="O48" s="9"/>
      <c r="P48" s="81" t="n">
        <f aca="false">'High pensions'!X48</f>
        <v>23808571.2035186</v>
      </c>
      <c r="Q48" s="67"/>
      <c r="R48" s="81" t="n">
        <f aca="false">'High SIPA income'!G43</f>
        <v>21806551.7803586</v>
      </c>
      <c r="S48" s="67"/>
      <c r="T48" s="81" t="n">
        <f aca="false">'High SIPA income'!J43</f>
        <v>83379240.7431151</v>
      </c>
      <c r="U48" s="9"/>
      <c r="V48" s="81" t="n">
        <f aca="false">'High SIPA income'!F43</f>
        <v>128000.82195643</v>
      </c>
      <c r="W48" s="67"/>
      <c r="X48" s="81" t="n">
        <f aca="false">'High SIPA income'!M43</f>
        <v>321501.161093575</v>
      </c>
      <c r="Y48" s="9"/>
      <c r="Z48" s="9" t="n">
        <f aca="false">R48+V48-N48-L48-F48</f>
        <v>-4211819.7555304</v>
      </c>
      <c r="AA48" s="9"/>
      <c r="AB48" s="9" t="n">
        <f aca="false">T48-P48-D48</f>
        <v>-59341483.5979414</v>
      </c>
      <c r="AC48" s="50"/>
      <c r="AD48" s="9"/>
      <c r="AE48" s="9"/>
      <c r="AF48" s="9"/>
      <c r="AG48" s="9" t="n">
        <f aca="false">AG47*'Optimist macro hypothesis'!B30/'Optimist macro hypothesis'!B29</f>
        <v>5609233202.17401</v>
      </c>
      <c r="AH48" s="39" t="n">
        <f aca="false">(AG48-AG47)/AG47</f>
        <v>-0.0753126334607899</v>
      </c>
      <c r="AI48" s="39"/>
      <c r="AJ48" s="39" t="n">
        <f aca="false">AB48/AG48</f>
        <v>-0.010579250578304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12312394</v>
      </c>
      <c r="AX48" s="7"/>
      <c r="AY48" s="39" t="n">
        <f aca="false">(AW48-AW47)/AW47</f>
        <v>0.00304561894822236</v>
      </c>
      <c r="AZ48" s="12" t="n">
        <f aca="false">workers_and_wage_high!B36</f>
        <v>6896.2107898078</v>
      </c>
      <c r="BA48" s="39" t="n">
        <f aca="false">(AZ48-AZ47)/AZ47</f>
        <v>0.00507177467885855</v>
      </c>
      <c r="BB48" s="12" t="n">
        <f aca="false">BB45*1/4+BB49*3/4</f>
        <v>53</v>
      </c>
      <c r="BC48" s="38" t="n">
        <f aca="false">'Central scenario'!BC48</f>
        <v>11.3722743431335</v>
      </c>
      <c r="BD48" s="12" t="n">
        <f aca="false">BB48+BC48/2</f>
        <v>58.6861371715667</v>
      </c>
      <c r="BE48" s="39" t="n">
        <f aca="false">BD48/BD47-1</f>
        <v>0</v>
      </c>
      <c r="BF48" s="7"/>
      <c r="BG48" s="7"/>
      <c r="BH48" s="7"/>
      <c r="BI48" s="39" t="n">
        <f aca="false">T55/AG55</f>
        <v>0.0176695575930079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119872108.578582</v>
      </c>
      <c r="E49" s="9"/>
      <c r="F49" s="81" t="n">
        <f aca="false">'High pensions'!I49</f>
        <v>21788174.6872793</v>
      </c>
      <c r="G49" s="81" t="n">
        <f aca="false">'High pensions'!K49</f>
        <v>610770.323313107</v>
      </c>
      <c r="H49" s="81" t="n">
        <f aca="false">'High pensions'!V49</f>
        <v>3360278.11248959</v>
      </c>
      <c r="I49" s="81" t="n">
        <f aca="false">'High pensions'!M49</f>
        <v>18889.8038138077</v>
      </c>
      <c r="J49" s="81" t="n">
        <f aca="false">'High pensions'!W49</f>
        <v>103926.127190401</v>
      </c>
      <c r="K49" s="9"/>
      <c r="L49" s="81" t="n">
        <f aca="false">'High pensions'!N49</f>
        <v>3620882.10691709</v>
      </c>
      <c r="M49" s="67"/>
      <c r="N49" s="81" t="n">
        <f aca="false">'High pensions'!L49</f>
        <v>932189.775409732</v>
      </c>
      <c r="O49" s="9"/>
      <c r="P49" s="81" t="n">
        <f aca="false">'High pensions'!X49</f>
        <v>23917407.5695973</v>
      </c>
      <c r="Q49" s="67"/>
      <c r="R49" s="81" t="n">
        <f aca="false">'High SIPA income'!G44</f>
        <v>25256148.090782</v>
      </c>
      <c r="S49" s="67"/>
      <c r="T49" s="81" t="n">
        <f aca="false">'High SIPA income'!J44</f>
        <v>96569071.2183955</v>
      </c>
      <c r="U49" s="9"/>
      <c r="V49" s="81" t="n">
        <f aca="false">'High SIPA income'!F44</f>
        <v>126988.263001521</v>
      </c>
      <c r="W49" s="67"/>
      <c r="X49" s="81" t="n">
        <f aca="false">'High SIPA income'!M44</f>
        <v>318957.90492769</v>
      </c>
      <c r="Y49" s="9"/>
      <c r="Z49" s="9" t="n">
        <f aca="false">R49+V49-N49-L49-F49</f>
        <v>-958110.215822574</v>
      </c>
      <c r="AA49" s="9"/>
      <c r="AB49" s="9" t="n">
        <f aca="false">T49-P49-D49</f>
        <v>-47220444.9297837</v>
      </c>
      <c r="AC49" s="50"/>
      <c r="AD49" s="9"/>
      <c r="AE49" s="9"/>
      <c r="AF49" s="9"/>
      <c r="AG49" s="9" t="n">
        <f aca="false">AG48*'Optimist macro hypothesis'!B31/'Optimist macro hypothesis'!B30</f>
        <v>5609845485.53397</v>
      </c>
      <c r="AH49" s="39" t="n">
        <f aca="false">(AG49-AG48)/AG48</f>
        <v>0.000109156338823027</v>
      </c>
      <c r="AI49" s="39" t="n">
        <f aca="false">(AG49-AG45)/AG45</f>
        <v>0.0458159766232159</v>
      </c>
      <c r="AJ49" s="39" t="n">
        <f aca="false">AB49/AG49</f>
        <v>-0.00841742344803443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12348213</v>
      </c>
      <c r="AX49" s="7"/>
      <c r="AY49" s="39" t="n">
        <f aca="false">(AW49-AW48)/AW48</f>
        <v>0.00290918240595614</v>
      </c>
      <c r="AZ49" s="12" t="n">
        <f aca="false">workers_and_wage_high!B37</f>
        <v>6920.39008020482</v>
      </c>
      <c r="BA49" s="39" t="n">
        <f aca="false">(AZ49-AZ48)/AZ48</f>
        <v>0.00350617043677906</v>
      </c>
      <c r="BB49" s="12" t="n">
        <v>53</v>
      </c>
      <c r="BC49" s="38" t="n">
        <f aca="false">'Central scenario'!BC49</f>
        <v>11.3722743431335</v>
      </c>
      <c r="BD49" s="12" t="n">
        <f aca="false">BB49+BC49/2</f>
        <v>58.6861371715667</v>
      </c>
      <c r="BE49" s="39" t="n">
        <f aca="false">BD49/BD48-1</f>
        <v>0</v>
      </c>
      <c r="BF49" s="7"/>
      <c r="BG49" s="73" t="n">
        <f aca="false">(BB49-BB45)/BB45</f>
        <v>0</v>
      </c>
      <c r="BH49" s="7"/>
      <c r="BI49" s="39" t="n">
        <f aca="false">T56/AG56</f>
        <v>0.015461372551234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121382928.225564</v>
      </c>
      <c r="E50" s="6"/>
      <c r="F50" s="80" t="n">
        <f aca="false">'High pensions'!I50</f>
        <v>22062784.0420304</v>
      </c>
      <c r="G50" s="80" t="n">
        <f aca="false">'High pensions'!K50</f>
        <v>627217.062561879</v>
      </c>
      <c r="H50" s="80" t="n">
        <f aca="false">'High pensions'!V50</f>
        <v>3450763.21926375</v>
      </c>
      <c r="I50" s="80" t="n">
        <f aca="false">'High pensions'!M50</f>
        <v>19398.4658524294</v>
      </c>
      <c r="J50" s="80" t="n">
        <f aca="false">'High pensions'!W50</f>
        <v>106724.635647333</v>
      </c>
      <c r="K50" s="6"/>
      <c r="L50" s="80" t="n">
        <f aca="false">'High pensions'!N50</f>
        <v>4374343.24721532</v>
      </c>
      <c r="M50" s="8"/>
      <c r="N50" s="80" t="n">
        <f aca="false">'High pensions'!L50</f>
        <v>945564.82836121</v>
      </c>
      <c r="O50" s="6"/>
      <c r="P50" s="80" t="n">
        <f aca="false">'High pensions'!X50</f>
        <v>27900706.6034688</v>
      </c>
      <c r="Q50" s="8"/>
      <c r="R50" s="80" t="n">
        <f aca="false">'High SIPA income'!G45</f>
        <v>22238816.8996838</v>
      </c>
      <c r="S50" s="8"/>
      <c r="T50" s="80" t="n">
        <f aca="false">'High SIPA income'!J45</f>
        <v>85032043.8920076</v>
      </c>
      <c r="U50" s="6"/>
      <c r="V50" s="80" t="n">
        <f aca="false">'High SIPA income'!F45</f>
        <v>125668.128332244</v>
      </c>
      <c r="W50" s="8"/>
      <c r="X50" s="80" t="n">
        <f aca="false">'High SIPA income'!M45</f>
        <v>315642.107243855</v>
      </c>
      <c r="Y50" s="6"/>
      <c r="Z50" s="6" t="n">
        <f aca="false">R50+V50-N50-L50-F50</f>
        <v>-5018207.0895909</v>
      </c>
      <c r="AA50" s="6"/>
      <c r="AB50" s="6" t="n">
        <f aca="false">T50-P50-D50</f>
        <v>-64251590.9370252</v>
      </c>
      <c r="AC50" s="50"/>
      <c r="AD50" s="6"/>
      <c r="AE50" s="6"/>
      <c r="AF50" s="6"/>
      <c r="AG50" s="6" t="n">
        <f aca="false">AG49*'Optimist macro hypothesis'!B32/'Optimist macro hypothesis'!B31</f>
        <v>5511150361.12654</v>
      </c>
      <c r="AH50" s="61" t="n">
        <f aca="false">(AG50-AG49)/AG49</f>
        <v>-0.0175931983620454</v>
      </c>
      <c r="AI50" s="61"/>
      <c r="AJ50" s="61" t="n">
        <f aca="false">AB50/AG50</f>
        <v>-0.0116584717757349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0.0120941784351626</v>
      </c>
      <c r="AV50" s="5"/>
      <c r="AW50" s="5" t="n">
        <f aca="false">workers_and_wage_high!C38</f>
        <v>12382365</v>
      </c>
      <c r="AX50" s="5"/>
      <c r="AY50" s="61" t="n">
        <f aca="false">(AW50-AW49)/AW49</f>
        <v>0.00276574432268054</v>
      </c>
      <c r="AZ50" s="11" t="n">
        <f aca="false">workers_and_wage_high!B38</f>
        <v>6952.9045496085</v>
      </c>
      <c r="BA50" s="61" t="n">
        <f aca="false">(AZ50-AZ49)/AZ49</f>
        <v>0.00469835789989474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0.0177152278176171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122847209.988456</v>
      </c>
      <c r="E51" s="9"/>
      <c r="F51" s="81" t="n">
        <f aca="false">'High pensions'!I51</f>
        <v>22328934.5854688</v>
      </c>
      <c r="G51" s="81" t="n">
        <f aca="false">'High pensions'!K51</f>
        <v>653526.393639856</v>
      </c>
      <c r="H51" s="81" t="n">
        <f aca="false">'High pensions'!V51</f>
        <v>3595509.39634715</v>
      </c>
      <c r="I51" s="81" t="n">
        <f aca="false">'High pensions'!M51</f>
        <v>20212.1565043256</v>
      </c>
      <c r="J51" s="81" t="n">
        <f aca="false">'High pensions'!W51</f>
        <v>111201.321536511</v>
      </c>
      <c r="K51" s="9"/>
      <c r="L51" s="81" t="n">
        <f aca="false">'High pensions'!N51</f>
        <v>3706789.73923225</v>
      </c>
      <c r="M51" s="67"/>
      <c r="N51" s="81" t="n">
        <f aca="false">'High pensions'!L51</f>
        <v>957856.737368662</v>
      </c>
      <c r="O51" s="9"/>
      <c r="P51" s="81" t="n">
        <f aca="false">'High pensions'!X51</f>
        <v>24504394.7337883</v>
      </c>
      <c r="Q51" s="67"/>
      <c r="R51" s="81" t="n">
        <f aca="false">'High SIPA income'!G46</f>
        <v>25851461.1394496</v>
      </c>
      <c r="S51" s="67"/>
      <c r="T51" s="81" t="n">
        <f aca="false">'High SIPA income'!J46</f>
        <v>98845302.2567698</v>
      </c>
      <c r="U51" s="9"/>
      <c r="V51" s="81" t="n">
        <f aca="false">'High SIPA income'!F46</f>
        <v>126671.235009474</v>
      </c>
      <c r="W51" s="67"/>
      <c r="X51" s="81" t="n">
        <f aca="false">'High SIPA income'!M46</f>
        <v>318161.622013377</v>
      </c>
      <c r="Y51" s="9"/>
      <c r="Z51" s="9" t="n">
        <f aca="false">R51+V51-N51-L51-F51</f>
        <v>-1015448.68761069</v>
      </c>
      <c r="AA51" s="9"/>
      <c r="AB51" s="9" t="n">
        <f aca="false">T51-P51-D51</f>
        <v>-48506302.465475</v>
      </c>
      <c r="AC51" s="50"/>
      <c r="AD51" s="9"/>
      <c r="AE51" s="9"/>
      <c r="AF51" s="9"/>
      <c r="AG51" s="9" t="n">
        <f aca="false">AG50*'Optimist macro hypothesis'!B33/'Optimist macro hypothesis'!B32</f>
        <v>6306437070.88731</v>
      </c>
      <c r="AH51" s="39" t="n">
        <f aca="false">(AG51-AG50)/AG50</f>
        <v>0.144305028469266</v>
      </c>
      <c r="AI51" s="39"/>
      <c r="AJ51" s="39" t="n">
        <f aca="false">AB51/AG51</f>
        <v>-0.00769155418824311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12432248</v>
      </c>
      <c r="AX51" s="7"/>
      <c r="AY51" s="39" t="n">
        <f aca="false">(AW51-AW50)/AW50</f>
        <v>0.00402855189618461</v>
      </c>
      <c r="AZ51" s="12" t="n">
        <f aca="false">workers_and_wage_high!B39</f>
        <v>6986.20501528458</v>
      </c>
      <c r="BA51" s="39" t="n">
        <f aca="false">(AZ51-AZ50)/AZ50</f>
        <v>0.00478943230681238</v>
      </c>
      <c r="BB51" s="12" t="n">
        <f aca="false">BB49*2/4+BB53*2/4</f>
        <v>53.25</v>
      </c>
      <c r="BC51" s="38" t="n">
        <f aca="false">'Central scenario'!BC51</f>
        <v>11.3722743431335</v>
      </c>
      <c r="BD51" s="12" t="n">
        <f aca="false">BB51+BC51/2</f>
        <v>58.9361371715667</v>
      </c>
      <c r="BE51" s="39" t="n">
        <f aca="false">BD51/BD50-1</f>
        <v>0.00212544776400669</v>
      </c>
      <c r="BF51" s="7"/>
      <c r="BG51" s="7"/>
      <c r="BH51" s="7"/>
      <c r="BI51" s="39" t="n">
        <f aca="false">T58/AG58</f>
        <v>0.0154256059487958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123727379.548004</v>
      </c>
      <c r="E52" s="9"/>
      <c r="F52" s="81" t="n">
        <f aca="false">'High pensions'!I52</f>
        <v>22488915.8216817</v>
      </c>
      <c r="G52" s="81" t="n">
        <f aca="false">'High pensions'!K52</f>
        <v>675105.07415313</v>
      </c>
      <c r="H52" s="81" t="n">
        <f aca="false">'High pensions'!V52</f>
        <v>3714228.92979114</v>
      </c>
      <c r="I52" s="81" t="n">
        <f aca="false">'High pensions'!M52</f>
        <v>20879.5383758701</v>
      </c>
      <c r="J52" s="81" t="n">
        <f aca="false">'High pensions'!W52</f>
        <v>114873.059684262</v>
      </c>
      <c r="K52" s="9"/>
      <c r="L52" s="81" t="n">
        <f aca="false">'High pensions'!N52</f>
        <v>3647636.19713966</v>
      </c>
      <c r="M52" s="67"/>
      <c r="N52" s="81" t="n">
        <f aca="false">'High pensions'!L52</f>
        <v>966702.047385678</v>
      </c>
      <c r="O52" s="9"/>
      <c r="P52" s="81" t="n">
        <f aca="false">'High pensions'!X52</f>
        <v>24246111.008591</v>
      </c>
      <c r="Q52" s="67"/>
      <c r="R52" s="81" t="n">
        <f aca="false">'High SIPA income'!G47</f>
        <v>22932262.480586</v>
      </c>
      <c r="S52" s="67"/>
      <c r="T52" s="81" t="n">
        <f aca="false">'High SIPA income'!J47</f>
        <v>87683493.1726945</v>
      </c>
      <c r="U52" s="9"/>
      <c r="V52" s="81" t="n">
        <f aca="false">'High SIPA income'!F47</f>
        <v>125082.180891949</v>
      </c>
      <c r="W52" s="67"/>
      <c r="X52" s="81" t="n">
        <f aca="false">'High SIPA income'!M47</f>
        <v>314170.376207166</v>
      </c>
      <c r="Y52" s="9"/>
      <c r="Z52" s="9" t="n">
        <f aca="false">R52+V52-N52-L52-F52</f>
        <v>-4045909.40472914</v>
      </c>
      <c r="AA52" s="9"/>
      <c r="AB52" s="9" t="n">
        <f aca="false">T52-P52-D52</f>
        <v>-60289997.3839006</v>
      </c>
      <c r="AC52" s="50"/>
      <c r="AD52" s="9"/>
      <c r="AE52" s="9"/>
      <c r="AF52" s="9"/>
      <c r="AG52" s="9" t="n">
        <f aca="false">AG51*'Optimist macro hypothesis'!B34/'Optimist macro hypothesis'!B33</f>
        <v>5814943823.21097</v>
      </c>
      <c r="AH52" s="39" t="n">
        <f aca="false">(AG52-AG51)/AG51</f>
        <v>-0.0779351703904645</v>
      </c>
      <c r="AI52" s="39"/>
      <c r="AJ52" s="39" t="n">
        <f aca="false">AB52/AG52</f>
        <v>-0.0103681134705458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12478249</v>
      </c>
      <c r="AX52" s="7"/>
      <c r="AY52" s="39" t="n">
        <f aca="false">(AW52-AW51)/AW51</f>
        <v>0.00370013532548578</v>
      </c>
      <c r="AZ52" s="12" t="n">
        <f aca="false">workers_and_wage_high!B40</f>
        <v>7027.28765249318</v>
      </c>
      <c r="BA52" s="39" t="n">
        <f aca="false">(AZ52-AZ51)/AZ51</f>
        <v>0.00588053701812665</v>
      </c>
      <c r="BB52" s="12" t="n">
        <f aca="false">BB49*1/4+BB53*3/4</f>
        <v>53.375</v>
      </c>
      <c r="BC52" s="38" t="n">
        <f aca="false">'Central scenario'!BC52</f>
        <v>11.3722743431335</v>
      </c>
      <c r="BD52" s="12" t="n">
        <f aca="false">BB52+BC52/2</f>
        <v>59.0611371715667</v>
      </c>
      <c r="BE52" s="39" t="n">
        <f aca="false">BD52/BD51-1</f>
        <v>0.00212093981721462</v>
      </c>
      <c r="BF52" s="7"/>
      <c r="BG52" s="7"/>
      <c r="BH52" s="7"/>
      <c r="BI52" s="39" t="n">
        <f aca="false">T59/AG59</f>
        <v>0.0177581597392172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124035294.760423</v>
      </c>
      <c r="E53" s="9"/>
      <c r="F53" s="81" t="n">
        <f aca="false">'High pensions'!I53</f>
        <v>22544883.0564004</v>
      </c>
      <c r="G53" s="81" t="n">
        <f aca="false">'High pensions'!K53</f>
        <v>746561.72786208</v>
      </c>
      <c r="H53" s="81" t="n">
        <f aca="false">'High pensions'!V53</f>
        <v>4107362.35537645</v>
      </c>
      <c r="I53" s="81" t="n">
        <f aca="false">'High pensions'!M53</f>
        <v>23089.537975116</v>
      </c>
      <c r="J53" s="81" t="n">
        <f aca="false">'High pensions'!W53</f>
        <v>127031.825424015</v>
      </c>
      <c r="K53" s="9"/>
      <c r="L53" s="81" t="n">
        <f aca="false">'High pensions'!N53</f>
        <v>3645932.45427754</v>
      </c>
      <c r="M53" s="67"/>
      <c r="N53" s="81" t="n">
        <f aca="false">'High pensions'!L53</f>
        <v>971780.033562936</v>
      </c>
      <c r="O53" s="9"/>
      <c r="P53" s="81" t="n">
        <f aca="false">'High pensions'!X53</f>
        <v>24265207.8604793</v>
      </c>
      <c r="Q53" s="67"/>
      <c r="R53" s="81" t="n">
        <f aca="false">'High SIPA income'!G48</f>
        <v>26659892.9497223</v>
      </c>
      <c r="S53" s="67"/>
      <c r="T53" s="81" t="n">
        <f aca="false">'High SIPA income'!J48</f>
        <v>101936411.351507</v>
      </c>
      <c r="U53" s="9"/>
      <c r="V53" s="81" t="n">
        <f aca="false">'High SIPA income'!F48</f>
        <v>129398.678168799</v>
      </c>
      <c r="W53" s="67"/>
      <c r="X53" s="81" t="n">
        <f aca="false">'High SIPA income'!M48</f>
        <v>325012.172885917</v>
      </c>
      <c r="Y53" s="9"/>
      <c r="Z53" s="9" t="n">
        <f aca="false">R53+V53-N53-L53-F53</f>
        <v>-373303.916349847</v>
      </c>
      <c r="AA53" s="9"/>
      <c r="AB53" s="9" t="n">
        <f aca="false">T53-P53-D53</f>
        <v>-46364091.2693951</v>
      </c>
      <c r="AC53" s="50"/>
      <c r="AD53" s="9"/>
      <c r="AE53" s="9"/>
      <c r="AF53" s="9"/>
      <c r="AG53" s="9" t="n">
        <f aca="false">AG52*'Optimist macro hypothesis'!B35/'Optimist macro hypothesis'!B34</f>
        <v>5812618159.82759</v>
      </c>
      <c r="AH53" s="39" t="n">
        <f aca="false">(AG53-AG52)/AG52</f>
        <v>-0.000399945976105586</v>
      </c>
      <c r="AI53" s="39" t="n">
        <f aca="false">(AG53-AG49)/AG49</f>
        <v>0.0361458572819014</v>
      </c>
      <c r="AJ53" s="39" t="n">
        <f aca="false">AB53/AG53</f>
        <v>-0.00797645570284119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12583528</v>
      </c>
      <c r="AX53" s="7"/>
      <c r="AY53" s="39" t="n">
        <f aca="false">(AW53-AW52)/AW52</f>
        <v>0.00843700105679891</v>
      </c>
      <c r="AZ53" s="12" t="n">
        <f aca="false">workers_and_wage_high!B41</f>
        <v>7063.56775419402</v>
      </c>
      <c r="BA53" s="39" t="n">
        <f aca="false">(AZ53-AZ52)/AZ52</f>
        <v>0.00516274606860091</v>
      </c>
      <c r="BB53" s="7" t="n">
        <v>53.5</v>
      </c>
      <c r="BC53" s="38" t="n">
        <f aca="false">'Central scenario'!BC53</f>
        <v>11.3722743431335</v>
      </c>
      <c r="BD53" s="12" t="n">
        <f aca="false">BB53+BC53/2</f>
        <v>59.1861371715667</v>
      </c>
      <c r="BE53" s="39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39" t="n">
        <f aca="false">T60/AG60</f>
        <v>0.0155669773737236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125007331.040069</v>
      </c>
      <c r="E54" s="6"/>
      <c r="F54" s="80" t="n">
        <f aca="false">'High pensions'!I54</f>
        <v>22721562.1564383</v>
      </c>
      <c r="G54" s="80" t="n">
        <f aca="false">'High pensions'!K54</f>
        <v>814379.813793187</v>
      </c>
      <c r="H54" s="80" t="n">
        <f aca="false">'High pensions'!V54</f>
        <v>4480477.45459913</v>
      </c>
      <c r="I54" s="80" t="n">
        <f aca="false">'High pensions'!M54</f>
        <v>25187.0045503047</v>
      </c>
      <c r="J54" s="80" t="n">
        <f aca="false">'High pensions'!W54</f>
        <v>138571.467668014</v>
      </c>
      <c r="K54" s="6"/>
      <c r="L54" s="80" t="n">
        <f aca="false">'High pensions'!N54</f>
        <v>4408166.28244785</v>
      </c>
      <c r="M54" s="8"/>
      <c r="N54" s="80" t="n">
        <f aca="false">'High pensions'!L54</f>
        <v>980711.994448952</v>
      </c>
      <c r="O54" s="6"/>
      <c r="P54" s="80" t="n">
        <f aca="false">'High pensions'!X54</f>
        <v>28269583.8318026</v>
      </c>
      <c r="Q54" s="8"/>
      <c r="R54" s="80" t="n">
        <f aca="false">'High SIPA income'!G49</f>
        <v>23523352.0846008</v>
      </c>
      <c r="S54" s="8"/>
      <c r="T54" s="80" t="n">
        <f aca="false">'High SIPA income'!J49</f>
        <v>89943575.5043862</v>
      </c>
      <c r="U54" s="6"/>
      <c r="V54" s="80" t="n">
        <f aca="false">'High SIPA income'!F49</f>
        <v>131112.036497803</v>
      </c>
      <c r="W54" s="8"/>
      <c r="X54" s="80" t="n">
        <f aca="false">'High SIPA income'!M49</f>
        <v>329315.635033463</v>
      </c>
      <c r="Y54" s="6"/>
      <c r="Z54" s="6" t="n">
        <f aca="false">R54+V54-N54-L54-F54</f>
        <v>-4455976.3122365</v>
      </c>
      <c r="AA54" s="6"/>
      <c r="AB54" s="6" t="n">
        <f aca="false">T54-P54-D54</f>
        <v>-63333339.3674855</v>
      </c>
      <c r="AC54" s="50"/>
      <c r="AD54" s="6"/>
      <c r="AE54" s="6"/>
      <c r="AF54" s="6"/>
      <c r="AG54" s="6" t="n">
        <f aca="false">BF54/100*$AG$53</f>
        <v>5864535909.50021</v>
      </c>
      <c r="AH54" s="61" t="n">
        <f aca="false">(AG54-AG53)/AG53</f>
        <v>0.00893190439231485</v>
      </c>
      <c r="AI54" s="61"/>
      <c r="AJ54" s="61" t="n">
        <f aca="false">AB54/AG54</f>
        <v>-0.0107993778782886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0.00774074618337862</v>
      </c>
      <c r="AV54" s="5"/>
      <c r="AW54" s="5" t="n">
        <f aca="false">workers_and_wage_high!C42</f>
        <v>12608392</v>
      </c>
      <c r="AX54" s="5"/>
      <c r="AY54" s="61" t="n">
        <f aca="false">(AW54-AW53)/AW53</f>
        <v>0.00197591645204747</v>
      </c>
      <c r="AZ54" s="11" t="n">
        <f aca="false">workers_and_wage_high!B42</f>
        <v>7112.60495289977</v>
      </c>
      <c r="BA54" s="61" t="n">
        <f aca="false">(AZ54-AZ53)/AZ53</f>
        <v>0.00694227059358689</v>
      </c>
      <c r="BB54" s="66"/>
      <c r="BC54" s="66"/>
      <c r="BD54" s="66"/>
      <c r="BE54" s="66"/>
      <c r="BF54" s="5" t="n">
        <f aca="false">BF53*(1+AY54)*(1+BA54)*(1-BE54)</f>
        <v>100.893190439231</v>
      </c>
      <c r="BG54" s="5"/>
      <c r="BH54" s="5"/>
      <c r="BI54" s="61" t="n">
        <f aca="false">T61/AG61</f>
        <v>0.0177925279943764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125607543.255484</v>
      </c>
      <c r="E55" s="9"/>
      <c r="F55" s="81" t="n">
        <f aca="false">'High pensions'!I55</f>
        <v>22830657.8314371</v>
      </c>
      <c r="G55" s="81" t="n">
        <f aca="false">'High pensions'!K55</f>
        <v>916346.43268165</v>
      </c>
      <c r="H55" s="81" t="n">
        <f aca="false">'High pensions'!V55</f>
        <v>5041467.70670707</v>
      </c>
      <c r="I55" s="81" t="n">
        <f aca="false">'High pensions'!M55</f>
        <v>28340.6113200512</v>
      </c>
      <c r="J55" s="81" t="n">
        <f aca="false">'High pensions'!W55</f>
        <v>155921.681650735</v>
      </c>
      <c r="K55" s="9"/>
      <c r="L55" s="81" t="n">
        <f aca="false">'High pensions'!N55</f>
        <v>3761902.44123166</v>
      </c>
      <c r="M55" s="67"/>
      <c r="N55" s="81" t="n">
        <f aca="false">'High pensions'!L55</f>
        <v>987165.715714108</v>
      </c>
      <c r="O55" s="9"/>
      <c r="P55" s="81" t="n">
        <f aca="false">'High pensions'!X55</f>
        <v>24951624.157768</v>
      </c>
      <c r="Q55" s="67"/>
      <c r="R55" s="81" t="n">
        <f aca="false">'High SIPA income'!G50</f>
        <v>27185199.8816339</v>
      </c>
      <c r="S55" s="67"/>
      <c r="T55" s="81" t="n">
        <f aca="false">'High SIPA income'!J50</f>
        <v>103944967.934916</v>
      </c>
      <c r="U55" s="9"/>
      <c r="V55" s="81" t="n">
        <f aca="false">'High SIPA income'!F50</f>
        <v>130320.074246417</v>
      </c>
      <c r="W55" s="67"/>
      <c r="X55" s="81" t="n">
        <f aca="false">'High SIPA income'!M50</f>
        <v>327326.454187035</v>
      </c>
      <c r="Y55" s="9"/>
      <c r="Z55" s="9" t="n">
        <f aca="false">R55+V55-N55-L55-F55</f>
        <v>-264206.032502599</v>
      </c>
      <c r="AA55" s="9"/>
      <c r="AB55" s="9" t="n">
        <f aca="false">T55-P55-D55</f>
        <v>-46614199.4783367</v>
      </c>
      <c r="AC55" s="50"/>
      <c r="AD55" s="9"/>
      <c r="AE55" s="9"/>
      <c r="AF55" s="9"/>
      <c r="AG55" s="9" t="n">
        <f aca="false">BF55/100*$AG$53</f>
        <v>5882714798.47624</v>
      </c>
      <c r="AH55" s="39" t="n">
        <f aca="false">(AG55-AG54)/AG54</f>
        <v>0.00309980009613032</v>
      </c>
      <c r="AI55" s="39"/>
      <c r="AJ55" s="39" t="n">
        <f aca="false">AB55/AG55</f>
        <v>-0.00792392646510942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12612453</v>
      </c>
      <c r="AX55" s="7"/>
      <c r="AY55" s="39" t="n">
        <f aca="false">(AW55-AW54)/AW54</f>
        <v>0.000322087067089919</v>
      </c>
      <c r="AZ55" s="12" t="n">
        <f aca="false">workers_and_wage_high!B43</f>
        <v>7132.3553669949</v>
      </c>
      <c r="BA55" s="39" t="n">
        <f aca="false">(AZ55-AZ54)/AZ54</f>
        <v>0.00277681865166499</v>
      </c>
      <c r="BB55" s="38"/>
      <c r="BC55" s="38"/>
      <c r="BD55" s="38"/>
      <c r="BE55" s="38"/>
      <c r="BF55" s="7" t="n">
        <f aca="false">BF54*(1+AY55)*(1+BA55)*(1-BE55)</f>
        <v>101.205939160654</v>
      </c>
      <c r="BG55" s="7"/>
      <c r="BH55" s="7"/>
      <c r="BI55" s="39" t="n">
        <f aca="false">T62/AG62</f>
        <v>0.0156125966224737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126118333.265863</v>
      </c>
      <c r="E56" s="9"/>
      <c r="F56" s="81" t="n">
        <f aca="false">'High pensions'!I56</f>
        <v>22923499.9621597</v>
      </c>
      <c r="G56" s="81" t="n">
        <f aca="false">'High pensions'!K56</f>
        <v>977760.494069841</v>
      </c>
      <c r="H56" s="81" t="n">
        <f aca="false">'High pensions'!V56</f>
        <v>5379349.75238734</v>
      </c>
      <c r="I56" s="81" t="n">
        <f aca="false">'High pensions'!M56</f>
        <v>30240.0152805104</v>
      </c>
      <c r="J56" s="81" t="n">
        <f aca="false">'High pensions'!W56</f>
        <v>166371.641826412</v>
      </c>
      <c r="K56" s="9"/>
      <c r="L56" s="81" t="n">
        <f aca="false">'High pensions'!N56</f>
        <v>3692781.00435701</v>
      </c>
      <c r="M56" s="67"/>
      <c r="N56" s="81" t="n">
        <f aca="false">'High pensions'!L56</f>
        <v>992776.396883156</v>
      </c>
      <c r="O56" s="9"/>
      <c r="P56" s="81" t="n">
        <f aca="false">'High pensions'!X56</f>
        <v>24623821.0056095</v>
      </c>
      <c r="Q56" s="67"/>
      <c r="R56" s="81" t="n">
        <f aca="false">'High SIPA income'!G51</f>
        <v>24128786.4188249</v>
      </c>
      <c r="S56" s="67"/>
      <c r="T56" s="81" t="n">
        <f aca="false">'High SIPA income'!J51</f>
        <v>92258506.155315</v>
      </c>
      <c r="U56" s="9"/>
      <c r="V56" s="81" t="n">
        <f aca="false">'High SIPA income'!F51</f>
        <v>131065.317270347</v>
      </c>
      <c r="W56" s="67"/>
      <c r="X56" s="81" t="n">
        <f aca="false">'High SIPA income'!M51</f>
        <v>329198.289803619</v>
      </c>
      <c r="Y56" s="9"/>
      <c r="Z56" s="9" t="n">
        <f aca="false">R56+V56-N56-L56-F56</f>
        <v>-3349205.62730463</v>
      </c>
      <c r="AA56" s="9"/>
      <c r="AB56" s="9" t="n">
        <f aca="false">T56-P56-D56</f>
        <v>-58483648.1161576</v>
      </c>
      <c r="AC56" s="50"/>
      <c r="AD56" s="9"/>
      <c r="AE56" s="9"/>
      <c r="AF56" s="9"/>
      <c r="AG56" s="9" t="n">
        <f aca="false">BF56/100*$AG$53</f>
        <v>5967032089.13699</v>
      </c>
      <c r="AH56" s="39" t="n">
        <f aca="false">(AG56-AG55)/AG55</f>
        <v>0.014333057703664</v>
      </c>
      <c r="AI56" s="39"/>
      <c r="AJ56" s="39" t="n">
        <f aca="false">AB56/AG56</f>
        <v>-0.00980112847434277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12687655</v>
      </c>
      <c r="AX56" s="7"/>
      <c r="AY56" s="39" t="n">
        <f aca="false">(AW56-AW55)/AW55</f>
        <v>0.00596251974140161</v>
      </c>
      <c r="AZ56" s="12" t="n">
        <f aca="false">workers_and_wage_high!B44</f>
        <v>7191.70315599118</v>
      </c>
      <c r="BA56" s="39" t="n">
        <f aca="false">(AZ56-AZ55)/AZ55</f>
        <v>0.00832092428693482</v>
      </c>
      <c r="BB56" s="38"/>
      <c r="BC56" s="38"/>
      <c r="BD56" s="38"/>
      <c r="BE56" s="38"/>
      <c r="BF56" s="7" t="n">
        <f aca="false">BF55*(1+AY56)*(1+BA56)*(1-BE56)</f>
        <v>102.656529726597</v>
      </c>
      <c r="BG56" s="7"/>
      <c r="BH56" s="7"/>
      <c r="BI56" s="39" t="n">
        <f aca="false">T63/AG63</f>
        <v>0.0179354745121324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126906666.328343</v>
      </c>
      <c r="E57" s="9"/>
      <c r="F57" s="81" t="n">
        <f aca="false">'High pensions'!I57</f>
        <v>23066788.8279414</v>
      </c>
      <c r="G57" s="81" t="n">
        <f aca="false">'High pensions'!K57</f>
        <v>1077431.19993593</v>
      </c>
      <c r="H57" s="81" t="n">
        <f aca="false">'High pensions'!V57</f>
        <v>5927708.56845002</v>
      </c>
      <c r="I57" s="81" t="n">
        <f aca="false">'High pensions'!M57</f>
        <v>33322.614431008</v>
      </c>
      <c r="J57" s="81" t="n">
        <f aca="false">'High pensions'!W57</f>
        <v>183331.19283866</v>
      </c>
      <c r="K57" s="9"/>
      <c r="L57" s="81" t="n">
        <f aca="false">'High pensions'!N57</f>
        <v>3696709.19405883</v>
      </c>
      <c r="M57" s="67"/>
      <c r="N57" s="81" t="n">
        <f aca="false">'High pensions'!L57</f>
        <v>1001477.88390259</v>
      </c>
      <c r="O57" s="9"/>
      <c r="P57" s="81" t="n">
        <f aca="false">'High pensions'!X57</f>
        <v>24692077.4148732</v>
      </c>
      <c r="Q57" s="67"/>
      <c r="R57" s="81" t="n">
        <f aca="false">'High SIPA income'!G52</f>
        <v>27773242.1971229</v>
      </c>
      <c r="S57" s="67"/>
      <c r="T57" s="81" t="n">
        <f aca="false">'High SIPA income'!J52</f>
        <v>106193398.694815</v>
      </c>
      <c r="U57" s="9"/>
      <c r="V57" s="81" t="n">
        <f aca="false">'High SIPA income'!F52</f>
        <v>126666.076810633</v>
      </c>
      <c r="W57" s="67"/>
      <c r="X57" s="81" t="n">
        <f aca="false">'High SIPA income'!M52</f>
        <v>318148.666105036</v>
      </c>
      <c r="Y57" s="9"/>
      <c r="Z57" s="9" t="n">
        <f aca="false">R57+V57-N57-L57-F57</f>
        <v>134932.368030723</v>
      </c>
      <c r="AA57" s="9"/>
      <c r="AB57" s="9" t="n">
        <f aca="false">T57-P57-D57</f>
        <v>-45405345.0484015</v>
      </c>
      <c r="AC57" s="50"/>
      <c r="AD57" s="9"/>
      <c r="AE57" s="9"/>
      <c r="AF57" s="9"/>
      <c r="AG57" s="9" t="n">
        <f aca="false">BF57/100*$AG$53</f>
        <v>5994469830.59455</v>
      </c>
      <c r="AH57" s="39" t="n">
        <f aca="false">(AG57-AG56)/AG56</f>
        <v>0.00459822254140532</v>
      </c>
      <c r="AI57" s="39" t="n">
        <f aca="false">(AG57-AG53)/AG53</f>
        <v>0.0312856729560835</v>
      </c>
      <c r="AJ57" s="39" t="n">
        <f aca="false">AB57/AG57</f>
        <v>-0.00757453892196803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12750655</v>
      </c>
      <c r="AX57" s="7"/>
      <c r="AY57" s="39" t="n">
        <f aca="false">(AW57-AW56)/AW56</f>
        <v>0.00496545657964376</v>
      </c>
      <c r="AZ57" s="12" t="n">
        <f aca="false">workers_and_wage_high!B45</f>
        <v>7189.0751669648</v>
      </c>
      <c r="BA57" s="39" t="n">
        <f aca="false">(AZ57-AZ56)/AZ56</f>
        <v>-0.000365419563263642</v>
      </c>
      <c r="BB57" s="38"/>
      <c r="BC57" s="38"/>
      <c r="BD57" s="38"/>
      <c r="BE57" s="38"/>
      <c r="BF57" s="7" t="n">
        <f aca="false">BF56*(1+AY57)*(1+BA57)*(1-BE57)</f>
        <v>103.128567295608</v>
      </c>
      <c r="BG57" s="73" t="n">
        <f aca="false">(BB57-BB53)/BB53</f>
        <v>-1</v>
      </c>
      <c r="BH57" s="7"/>
      <c r="BI57" s="39" t="n">
        <f aca="false">T64/AG64</f>
        <v>0.0156085072043422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128786742.68796</v>
      </c>
      <c r="E58" s="6"/>
      <c r="F58" s="80" t="n">
        <f aca="false">'High pensions'!I58</f>
        <v>23408514.9611887</v>
      </c>
      <c r="G58" s="80" t="n">
        <f aca="false">'High pensions'!K58</f>
        <v>1186450.0091306</v>
      </c>
      <c r="H58" s="80" t="n">
        <f aca="false">'High pensions'!V58</f>
        <v>6527497.89089022</v>
      </c>
      <c r="I58" s="80" t="n">
        <f aca="false">'High pensions'!M58</f>
        <v>36694.3301792971</v>
      </c>
      <c r="J58" s="80" t="n">
        <f aca="false">'High pensions'!W58</f>
        <v>201881.37806877</v>
      </c>
      <c r="K58" s="6"/>
      <c r="L58" s="80" t="n">
        <f aca="false">'High pensions'!N58</f>
        <v>4515032.48798378</v>
      </c>
      <c r="M58" s="8"/>
      <c r="N58" s="80" t="n">
        <f aca="false">'High pensions'!L58</f>
        <v>1018617.11941042</v>
      </c>
      <c r="O58" s="6"/>
      <c r="P58" s="80" t="n">
        <f aca="false">'High pensions'!X58</f>
        <v>29032655.8940671</v>
      </c>
      <c r="Q58" s="8"/>
      <c r="R58" s="80" t="n">
        <f aca="false">'High SIPA income'!G53</f>
        <v>24343626.1031626</v>
      </c>
      <c r="S58" s="8"/>
      <c r="T58" s="80" t="n">
        <f aca="false">'High SIPA income'!J53</f>
        <v>93079964.3089007</v>
      </c>
      <c r="U58" s="6"/>
      <c r="V58" s="80" t="n">
        <f aca="false">'High SIPA income'!F53</f>
        <v>130428.673233563</v>
      </c>
      <c r="W58" s="8"/>
      <c r="X58" s="80" t="n">
        <f aca="false">'High SIPA income'!M53</f>
        <v>327599.223532788</v>
      </c>
      <c r="Y58" s="6"/>
      <c r="Z58" s="6" t="n">
        <f aca="false">R58+V58-N58-L58-F58</f>
        <v>-4468109.79218675</v>
      </c>
      <c r="AA58" s="6"/>
      <c r="AB58" s="6" t="n">
        <f aca="false">T58-P58-D58</f>
        <v>-64739434.273127</v>
      </c>
      <c r="AC58" s="50"/>
      <c r="AD58" s="6"/>
      <c r="AE58" s="6"/>
      <c r="AF58" s="6"/>
      <c r="AG58" s="6" t="n">
        <f aca="false">BF58/100*$AG$53</f>
        <v>6034120449.97604</v>
      </c>
      <c r="AH58" s="61" t="n">
        <f aca="false">(AG58-AG57)/AG57</f>
        <v>0.00661453314505219</v>
      </c>
      <c r="AI58" s="61"/>
      <c r="AJ58" s="61" t="n">
        <f aca="false">AB58/AG58</f>
        <v>-0.0107288932678472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0.00972971565313786</v>
      </c>
      <c r="AV58" s="5"/>
      <c r="AW58" s="5" t="n">
        <f aca="false">workers_and_wage_high!C46</f>
        <v>12793698</v>
      </c>
      <c r="AX58" s="5"/>
      <c r="AY58" s="61" t="n">
        <f aca="false">(AW58-AW57)/AW57</f>
        <v>0.00337574814784025</v>
      </c>
      <c r="AZ58" s="11" t="n">
        <f aca="false">workers_and_wage_high!B46</f>
        <v>7212.28069972516</v>
      </c>
      <c r="BA58" s="61" t="n">
        <f aca="false">(AZ58-AZ57)/AZ57</f>
        <v>0.00322788845872574</v>
      </c>
      <c r="BB58" s="66"/>
      <c r="BC58" s="66"/>
      <c r="BD58" s="66"/>
      <c r="BE58" s="66"/>
      <c r="BF58" s="5" t="n">
        <f aca="false">BF57*(1+AY58)*(1+BA58)*(1-BE58)</f>
        <v>103.810714622187</v>
      </c>
      <c r="BG58" s="5"/>
      <c r="BH58" s="5"/>
      <c r="BI58" s="61" t="n">
        <f aca="false">T65/AG65</f>
        <v>0.0179293926361656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131203736.910587</v>
      </c>
      <c r="E59" s="9"/>
      <c r="F59" s="81" t="n">
        <f aca="false">'High pensions'!I59</f>
        <v>23847832.2716556</v>
      </c>
      <c r="G59" s="81" t="n">
        <f aca="false">'High pensions'!K59</f>
        <v>1286314.06225369</v>
      </c>
      <c r="H59" s="81" t="n">
        <f aca="false">'High pensions'!V59</f>
        <v>7076920.44651428</v>
      </c>
      <c r="I59" s="81" t="n">
        <f aca="false">'High pensions'!M59</f>
        <v>39782.9091418665</v>
      </c>
      <c r="J59" s="81" t="n">
        <f aca="false">'High pensions'!W59</f>
        <v>218873.828242708</v>
      </c>
      <c r="K59" s="9"/>
      <c r="L59" s="81" t="n">
        <f aca="false">'High pensions'!N59</f>
        <v>3738520.02109556</v>
      </c>
      <c r="M59" s="67"/>
      <c r="N59" s="81" t="n">
        <f aca="false">'High pensions'!L59</f>
        <v>1040397.49887384</v>
      </c>
      <c r="O59" s="9"/>
      <c r="P59" s="81" t="n">
        <f aca="false">'High pensions'!X59</f>
        <v>25123158.2335561</v>
      </c>
      <c r="Q59" s="67"/>
      <c r="R59" s="81" t="n">
        <f aca="false">'High SIPA income'!G54</f>
        <v>28377337.6960866</v>
      </c>
      <c r="S59" s="67"/>
      <c r="T59" s="81" t="n">
        <f aca="false">'High SIPA income'!J54</f>
        <v>108503210.193087</v>
      </c>
      <c r="U59" s="9"/>
      <c r="V59" s="81" t="n">
        <f aca="false">'High SIPA income'!F54</f>
        <v>129318.254738729</v>
      </c>
      <c r="W59" s="67"/>
      <c r="X59" s="81" t="n">
        <f aca="false">'High SIPA income'!M54</f>
        <v>324810.172416301</v>
      </c>
      <c r="Y59" s="9"/>
      <c r="Z59" s="9" t="n">
        <f aca="false">R59+V59-N59-L59-F59</f>
        <v>-120093.840799604</v>
      </c>
      <c r="AA59" s="9"/>
      <c r="AB59" s="9" t="n">
        <f aca="false">T59-P59-D59</f>
        <v>-47823684.9510565</v>
      </c>
      <c r="AC59" s="50"/>
      <c r="AD59" s="9"/>
      <c r="AE59" s="9"/>
      <c r="AF59" s="9"/>
      <c r="AG59" s="9" t="n">
        <f aca="false">BF59/100*$AG$53</f>
        <v>6110048101.06916</v>
      </c>
      <c r="AH59" s="39" t="n">
        <f aca="false">(AG59-AG58)/AG58</f>
        <v>0.012583051949755</v>
      </c>
      <c r="AI59" s="39"/>
      <c r="AJ59" s="39" t="n">
        <f aca="false">AB59/AG59</f>
        <v>-0.00782705539465198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12848243</v>
      </c>
      <c r="AX59" s="7"/>
      <c r="AY59" s="39" t="n">
        <f aca="false">(AW59-AW58)/AW58</f>
        <v>0.00426342719673389</v>
      </c>
      <c r="AZ59" s="12" t="n">
        <f aca="false">workers_and_wage_high!B47</f>
        <v>7272.02943438003</v>
      </c>
      <c r="BA59" s="39" t="n">
        <f aca="false">(AZ59-AZ58)/AZ58</f>
        <v>0.00828430522083663</v>
      </c>
      <c r="BB59" s="38"/>
      <c r="BC59" s="38"/>
      <c r="BD59" s="38"/>
      <c r="BE59" s="38"/>
      <c r="BF59" s="7" t="n">
        <f aca="false">BF58*(1+AY59)*(1+BA59)*(1-BE59)</f>
        <v>105.116970237219</v>
      </c>
      <c r="BG59" s="7"/>
      <c r="BH59" s="7"/>
      <c r="BI59" s="39" t="n">
        <f aca="false">T66/AG66</f>
        <v>0.0156575522408019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131689642.886463</v>
      </c>
      <c r="E60" s="9"/>
      <c r="F60" s="81" t="n">
        <f aca="false">'High pensions'!I60</f>
        <v>23936151.4345494</v>
      </c>
      <c r="G60" s="81" t="n">
        <f aca="false">'High pensions'!K60</f>
        <v>1362387.57637408</v>
      </c>
      <c r="H60" s="81" t="n">
        <f aca="false">'High pensions'!V60</f>
        <v>7495454.47588927</v>
      </c>
      <c r="I60" s="81" t="n">
        <f aca="false">'High pensions'!M60</f>
        <v>42135.698238374</v>
      </c>
      <c r="J60" s="81" t="n">
        <f aca="false">'High pensions'!W60</f>
        <v>231818.17966668</v>
      </c>
      <c r="K60" s="9"/>
      <c r="L60" s="81" t="n">
        <f aca="false">'High pensions'!N60</f>
        <v>3693976.33939311</v>
      </c>
      <c r="M60" s="67"/>
      <c r="N60" s="81" t="n">
        <f aca="false">'High pensions'!L60</f>
        <v>1046571.5275622</v>
      </c>
      <c r="O60" s="9"/>
      <c r="P60" s="81" t="n">
        <f aca="false">'High pensions'!X60</f>
        <v>24925988.5416607</v>
      </c>
      <c r="Q60" s="67"/>
      <c r="R60" s="81" t="n">
        <f aca="false">'High SIPA income'!G55</f>
        <v>25141067.7692814</v>
      </c>
      <c r="S60" s="67"/>
      <c r="T60" s="81" t="n">
        <f aca="false">'High SIPA income'!J55</f>
        <v>96129051.6349309</v>
      </c>
      <c r="U60" s="9"/>
      <c r="V60" s="81" t="n">
        <f aca="false">'High SIPA income'!F55</f>
        <v>131384.659115247</v>
      </c>
      <c r="W60" s="67"/>
      <c r="X60" s="81" t="n">
        <f aca="false">'High SIPA income'!M55</f>
        <v>330000.384449199</v>
      </c>
      <c r="Y60" s="9"/>
      <c r="Z60" s="9" t="n">
        <f aca="false">R60+V60-N60-L60-F60</f>
        <v>-3404246.87310804</v>
      </c>
      <c r="AA60" s="9"/>
      <c r="AB60" s="9" t="n">
        <f aca="false">T60-P60-D60</f>
        <v>-60486579.793193</v>
      </c>
      <c r="AC60" s="50"/>
      <c r="AD60" s="9"/>
      <c r="AE60" s="9"/>
      <c r="AF60" s="9"/>
      <c r="AG60" s="9" t="n">
        <f aca="false">BF60/100*$AG$53</f>
        <v>6175190554.15295</v>
      </c>
      <c r="AH60" s="39" t="n">
        <f aca="false">(AG60-AG59)/AG59</f>
        <v>0.0106615286829557</v>
      </c>
      <c r="AI60" s="39"/>
      <c r="AJ60" s="39" t="n">
        <f aca="false">AB60/AG60</f>
        <v>-0.00979509527078714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12866878</v>
      </c>
      <c r="AX60" s="7"/>
      <c r="AY60" s="39" t="n">
        <f aca="false">(AW60-AW59)/AW59</f>
        <v>0.00145039286694687</v>
      </c>
      <c r="AZ60" s="12" t="n">
        <f aca="false">workers_and_wage_high!B48</f>
        <v>7338.9160732542</v>
      </c>
      <c r="BA60" s="39" t="n">
        <f aca="false">(AZ60-AZ59)/AZ59</f>
        <v>0.00919779539917019</v>
      </c>
      <c r="BB60" s="38"/>
      <c r="BC60" s="38"/>
      <c r="BD60" s="38"/>
      <c r="BE60" s="38"/>
      <c r="BF60" s="7" t="n">
        <f aca="false">BF59*(1+AY60)*(1+BA60)*(1-BE60)</f>
        <v>106.237677830469</v>
      </c>
      <c r="BG60" s="7"/>
      <c r="BH60" s="7"/>
      <c r="BI60" s="39" t="n">
        <f aca="false">T67/AG67</f>
        <v>0.0180009252817239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132211410.918949</v>
      </c>
      <c r="E61" s="9"/>
      <c r="F61" s="81" t="n">
        <f aca="false">'High pensions'!I61</f>
        <v>24030988.9507393</v>
      </c>
      <c r="G61" s="81" t="n">
        <f aca="false">'High pensions'!K61</f>
        <v>1412446.50958455</v>
      </c>
      <c r="H61" s="81" t="n">
        <f aca="false">'High pensions'!V61</f>
        <v>7770863.95664017</v>
      </c>
      <c r="I61" s="81" t="n">
        <f aca="false">'High pensions'!M61</f>
        <v>43683.9126675634</v>
      </c>
      <c r="J61" s="81" t="n">
        <f aca="false">'High pensions'!W61</f>
        <v>240335.998658974</v>
      </c>
      <c r="K61" s="9"/>
      <c r="L61" s="81" t="n">
        <f aca="false">'High pensions'!N61</f>
        <v>3700034.46135372</v>
      </c>
      <c r="M61" s="67"/>
      <c r="N61" s="81" t="n">
        <f aca="false">'High pensions'!L61</f>
        <v>1053117.98053207</v>
      </c>
      <c r="O61" s="9"/>
      <c r="P61" s="81" t="n">
        <f aca="false">'High pensions'!X61</f>
        <v>24993440.8180377</v>
      </c>
      <c r="Q61" s="67"/>
      <c r="R61" s="81" t="n">
        <f aca="false">'High SIPA income'!G56</f>
        <v>28995724.5175488</v>
      </c>
      <c r="S61" s="67"/>
      <c r="T61" s="81" t="n">
        <f aca="false">'High SIPA income'!J56</f>
        <v>110867665.801584</v>
      </c>
      <c r="U61" s="9"/>
      <c r="V61" s="81" t="n">
        <f aca="false">'High SIPA income'!F56</f>
        <v>136083.700051964</v>
      </c>
      <c r="W61" s="67"/>
      <c r="X61" s="81" t="n">
        <f aca="false">'High SIPA income'!M56</f>
        <v>341803.020511138</v>
      </c>
      <c r="Y61" s="9"/>
      <c r="Z61" s="9" t="n">
        <f aca="false">R61+V61-N61-L61-F61</f>
        <v>347666.824975666</v>
      </c>
      <c r="AA61" s="9"/>
      <c r="AB61" s="9" t="n">
        <f aca="false">T61-P61-D61</f>
        <v>-46337185.9354022</v>
      </c>
      <c r="AC61" s="50"/>
      <c r="AD61" s="9"/>
      <c r="AE61" s="9"/>
      <c r="AF61" s="9"/>
      <c r="AG61" s="9" t="n">
        <f aca="false">BF61/100*$AG$53</f>
        <v>6231136229.58054</v>
      </c>
      <c r="AH61" s="39" t="n">
        <f aca="false">(AG61-AG60)/AG60</f>
        <v>0.00905974883478858</v>
      </c>
      <c r="AI61" s="39" t="n">
        <f aca="false">(AG61-AG57)/AG57</f>
        <v>0.0394807890729695</v>
      </c>
      <c r="AJ61" s="39" t="n">
        <f aca="false">AB61/AG61</f>
        <v>-0.00743639429923385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12962650</v>
      </c>
      <c r="AX61" s="7"/>
      <c r="AY61" s="39" t="n">
        <f aca="false">(AW61-AW60)/AW60</f>
        <v>0.00744329743392298</v>
      </c>
      <c r="AZ61" s="12" t="n">
        <f aca="false">workers_and_wage_high!B49</f>
        <v>7350.69142696161</v>
      </c>
      <c r="BA61" s="39" t="n">
        <f aca="false">(AZ61-AZ60)/AZ60</f>
        <v>0.00160450856637098</v>
      </c>
      <c r="BB61" s="38"/>
      <c r="BC61" s="38"/>
      <c r="BD61" s="38"/>
      <c r="BE61" s="38"/>
      <c r="BF61" s="7" t="n">
        <f aca="false">BF60*(1+AY61)*(1+BA61)*(1-BE61)</f>
        <v>107.200164508404</v>
      </c>
      <c r="BG61" s="7"/>
      <c r="BH61" s="7"/>
      <c r="BI61" s="39" t="n">
        <f aca="false">T68/AG68</f>
        <v>0.0157221732001797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132575005.001876</v>
      </c>
      <c r="E62" s="6"/>
      <c r="F62" s="80" t="n">
        <f aca="false">'High pensions'!I62</f>
        <v>24097076.4792562</v>
      </c>
      <c r="G62" s="80" t="n">
        <f aca="false">'High pensions'!K62</f>
        <v>1482518.16245199</v>
      </c>
      <c r="H62" s="80" t="n">
        <f aca="false">'High pensions'!V62</f>
        <v>8156377.51623683</v>
      </c>
      <c r="I62" s="80" t="n">
        <f aca="false">'High pensions'!M62</f>
        <v>45851.0771892369</v>
      </c>
      <c r="J62" s="80" t="n">
        <f aca="false">'High pensions'!W62</f>
        <v>252259.098440314</v>
      </c>
      <c r="K62" s="6"/>
      <c r="L62" s="80" t="n">
        <f aca="false">'High pensions'!N62</f>
        <v>4467284.09895722</v>
      </c>
      <c r="M62" s="8"/>
      <c r="N62" s="80" t="n">
        <f aca="false">'High pensions'!L62</f>
        <v>1056952.81786117</v>
      </c>
      <c r="O62" s="6"/>
      <c r="P62" s="80" t="n">
        <f aca="false">'High pensions'!X62</f>
        <v>28995800.9784384</v>
      </c>
      <c r="Q62" s="8"/>
      <c r="R62" s="80" t="n">
        <f aca="false">'High SIPA income'!G57</f>
        <v>25555088.13949</v>
      </c>
      <c r="S62" s="8"/>
      <c r="T62" s="80" t="n">
        <f aca="false">'High SIPA income'!J57</f>
        <v>97712094.4042728</v>
      </c>
      <c r="U62" s="6"/>
      <c r="V62" s="80" t="n">
        <f aca="false">'High SIPA income'!F57</f>
        <v>133433.736505976</v>
      </c>
      <c r="W62" s="8"/>
      <c r="X62" s="80" t="n">
        <f aca="false">'High SIPA income'!M57</f>
        <v>335147.076089307</v>
      </c>
      <c r="Y62" s="6"/>
      <c r="Z62" s="6" t="n">
        <f aca="false">R62+V62-N62-L62-F62</f>
        <v>-3932791.52007863</v>
      </c>
      <c r="AA62" s="6"/>
      <c r="AB62" s="6" t="n">
        <f aca="false">T62-P62-D62</f>
        <v>-63858711.5760415</v>
      </c>
      <c r="AC62" s="50"/>
      <c r="AD62" s="6"/>
      <c r="AE62" s="6"/>
      <c r="AF62" s="6"/>
      <c r="AG62" s="6" t="n">
        <f aca="false">BF62/100*$AG$53</f>
        <v>6258542173.79961</v>
      </c>
      <c r="AH62" s="61" t="n">
        <f aca="false">(AG62-AG61)/AG61</f>
        <v>0.0043982258145754</v>
      </c>
      <c r="AI62" s="61"/>
      <c r="AJ62" s="61" t="n">
        <f aca="false">AB62/AG62</f>
        <v>-0.0102034483115534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0.00811169303397662</v>
      </c>
      <c r="AV62" s="5"/>
      <c r="AW62" s="5" t="n">
        <f aca="false">workers_and_wage_high!C50</f>
        <v>13017547</v>
      </c>
      <c r="AX62" s="5"/>
      <c r="AY62" s="61" t="n">
        <f aca="false">(AW62-AW61)/AW61</f>
        <v>0.00423501367390156</v>
      </c>
      <c r="AZ62" s="11" t="n">
        <f aca="false">workers_and_wage_high!B50</f>
        <v>7351.88608963209</v>
      </c>
      <c r="BA62" s="61" t="n">
        <f aca="false">(AZ62-AZ61)/AZ61</f>
        <v>0.000162523849946986</v>
      </c>
      <c r="BB62" s="66"/>
      <c r="BC62" s="66"/>
      <c r="BD62" s="66"/>
      <c r="BE62" s="66"/>
      <c r="BF62" s="5" t="n">
        <f aca="false">BF61*(1+AY62)*(1+BA62)*(1-BE62)</f>
        <v>107.671655039271</v>
      </c>
      <c r="BG62" s="5"/>
      <c r="BH62" s="5"/>
      <c r="BI62" s="61" t="n">
        <f aca="false">T69/AG69</f>
        <v>0.0181141201960513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132714509.569469</v>
      </c>
      <c r="E63" s="9"/>
      <c r="F63" s="81" t="n">
        <f aca="false">'High pensions'!I63</f>
        <v>24122433.0857633</v>
      </c>
      <c r="G63" s="81" t="n">
        <f aca="false">'High pensions'!K63</f>
        <v>1534183.0093821</v>
      </c>
      <c r="H63" s="81" t="n">
        <f aca="false">'High pensions'!V63</f>
        <v>8440622.26045201</v>
      </c>
      <c r="I63" s="81" t="n">
        <f aca="false">'High pensions'!M63</f>
        <v>47448.9590530545</v>
      </c>
      <c r="J63" s="81" t="n">
        <f aca="false">'High pensions'!W63</f>
        <v>261050.17300367</v>
      </c>
      <c r="K63" s="9"/>
      <c r="L63" s="81" t="n">
        <f aca="false">'High pensions'!N63</f>
        <v>3672255.48840425</v>
      </c>
      <c r="M63" s="67"/>
      <c r="N63" s="81" t="n">
        <f aca="false">'High pensions'!L63</f>
        <v>1059842.13761329</v>
      </c>
      <c r="O63" s="9"/>
      <c r="P63" s="81" t="n">
        <f aca="false">'High pensions'!X63</f>
        <v>24886289.923661</v>
      </c>
      <c r="Q63" s="67"/>
      <c r="R63" s="81" t="n">
        <f aca="false">'High SIPA income'!G58</f>
        <v>29662358.901375</v>
      </c>
      <c r="S63" s="67"/>
      <c r="T63" s="81" t="n">
        <f aca="false">'High SIPA income'!J58</f>
        <v>113416600.146479</v>
      </c>
      <c r="U63" s="9"/>
      <c r="V63" s="81" t="n">
        <f aca="false">'High SIPA income'!F58</f>
        <v>135031.180884567</v>
      </c>
      <c r="W63" s="67"/>
      <c r="X63" s="81" t="n">
        <f aca="false">'High SIPA income'!M58</f>
        <v>339159.395812334</v>
      </c>
      <c r="Y63" s="9"/>
      <c r="Z63" s="9" t="n">
        <f aca="false">R63+V63-N63-L63-F63</f>
        <v>942859.370478727</v>
      </c>
      <c r="AA63" s="9"/>
      <c r="AB63" s="9" t="n">
        <f aca="false">T63-P63-D63</f>
        <v>-44184199.3466511</v>
      </c>
      <c r="AC63" s="50"/>
      <c r="AD63" s="9"/>
      <c r="AE63" s="9"/>
      <c r="AF63" s="9"/>
      <c r="AG63" s="9" t="n">
        <f aca="false">BF63/100*$AG$53</f>
        <v>6323590717.9238</v>
      </c>
      <c r="AH63" s="39" t="n">
        <f aca="false">(AG63-AG62)/AG62</f>
        <v>0.0103935616822238</v>
      </c>
      <c r="AI63" s="39"/>
      <c r="AJ63" s="39" t="n">
        <f aca="false">AB63/AG63</f>
        <v>-0.00698720099348206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13060363</v>
      </c>
      <c r="AX63" s="7"/>
      <c r="AY63" s="39" t="n">
        <f aca="false">(AW63-AW62)/AW62</f>
        <v>0.00328909893699635</v>
      </c>
      <c r="AZ63" s="12" t="n">
        <f aca="false">workers_and_wage_high!B51</f>
        <v>7403.94606006961</v>
      </c>
      <c r="BA63" s="39" t="n">
        <f aca="false">(AZ63-AZ62)/AZ62</f>
        <v>0.00708117206970029</v>
      </c>
      <c r="BB63" s="38"/>
      <c r="BC63" s="38"/>
      <c r="BD63" s="38"/>
      <c r="BE63" s="38"/>
      <c r="BF63" s="7" t="n">
        <f aca="false">BF62*(1+AY63)*(1+BA63)*(1-BE63)</f>
        <v>108.790747027349</v>
      </c>
      <c r="BG63" s="7"/>
      <c r="BH63" s="7"/>
      <c r="BI63" s="39" t="n">
        <f aca="false">T70/AG70</f>
        <v>0.0158084483397322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133221432.595806</v>
      </c>
      <c r="E64" s="9"/>
      <c r="F64" s="81" t="n">
        <f aca="false">'High pensions'!I64</f>
        <v>24214572.346362</v>
      </c>
      <c r="G64" s="81" t="n">
        <f aca="false">'High pensions'!K64</f>
        <v>1632498.76634421</v>
      </c>
      <c r="H64" s="81" t="n">
        <f aca="false">'High pensions'!V64</f>
        <v>8981526.54741957</v>
      </c>
      <c r="I64" s="81" t="n">
        <f aca="false">'High pensions'!M64</f>
        <v>50489.6525673466</v>
      </c>
      <c r="J64" s="81" t="n">
        <f aca="false">'High pensions'!W64</f>
        <v>277779.171569677</v>
      </c>
      <c r="K64" s="9"/>
      <c r="L64" s="81" t="n">
        <f aca="false">'High pensions'!N64</f>
        <v>3680214.58994027</v>
      </c>
      <c r="M64" s="67"/>
      <c r="N64" s="81" t="n">
        <f aca="false">'High pensions'!L64</f>
        <v>1066653.86452644</v>
      </c>
      <c r="O64" s="9"/>
      <c r="P64" s="81" t="n">
        <f aca="false">'High pensions'!X64</f>
        <v>24965065.8510592</v>
      </c>
      <c r="Q64" s="67"/>
      <c r="R64" s="81" t="n">
        <f aca="false">'High SIPA income'!G59</f>
        <v>25894150.3984957</v>
      </c>
      <c r="S64" s="67"/>
      <c r="T64" s="81" t="n">
        <f aca="false">'High SIPA income'!J59</f>
        <v>99008528.3386833</v>
      </c>
      <c r="U64" s="9"/>
      <c r="V64" s="81" t="n">
        <f aca="false">'High SIPA income'!F59</f>
        <v>136406.63214742</v>
      </c>
      <c r="W64" s="67"/>
      <c r="X64" s="81" t="n">
        <f aca="false">'High SIPA income'!M59</f>
        <v>342614.132831018</v>
      </c>
      <c r="Y64" s="9"/>
      <c r="Z64" s="9" t="n">
        <f aca="false">R64+V64-N64-L64-F64</f>
        <v>-2930883.7701856</v>
      </c>
      <c r="AA64" s="9"/>
      <c r="AB64" s="9" t="n">
        <f aca="false">T64-P64-D64</f>
        <v>-59177970.1081823</v>
      </c>
      <c r="AC64" s="50"/>
      <c r="AD64" s="9"/>
      <c r="AE64" s="9"/>
      <c r="AF64" s="9"/>
      <c r="AG64" s="9" t="n">
        <f aca="false">BF64/100*$AG$53</f>
        <v>6343241351.81485</v>
      </c>
      <c r="AH64" s="39" t="n">
        <f aca="false">(AG64-AG63)/AG63</f>
        <v>0.00310751197659786</v>
      </c>
      <c r="AI64" s="39"/>
      <c r="AJ64" s="39" t="n">
        <f aca="false">AB64/AG64</f>
        <v>-0.00932929504428379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13088563</v>
      </c>
      <c r="AX64" s="7"/>
      <c r="AY64" s="39" t="n">
        <f aca="false">(AW64-AW63)/AW63</f>
        <v>0.00215920491643303</v>
      </c>
      <c r="AZ64" s="12" t="n">
        <f aca="false">workers_and_wage_high!B52</f>
        <v>7410.95214681451</v>
      </c>
      <c r="BA64" s="39" t="n">
        <f aca="false">(AZ64-AZ63)/AZ63</f>
        <v>0.00094626388253719</v>
      </c>
      <c r="BB64" s="38"/>
      <c r="BC64" s="38"/>
      <c r="BD64" s="38"/>
      <c r="BE64" s="38"/>
      <c r="BF64" s="7" t="n">
        <f aca="false">BF63*(1+AY64)*(1+BA64)*(1-BE64)</f>
        <v>109.12881557668</v>
      </c>
      <c r="BG64" s="7"/>
      <c r="BH64" s="7"/>
      <c r="BI64" s="39" t="n">
        <f aca="false">T71/AG71</f>
        <v>0.0181380381592044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133739968.099708</v>
      </c>
      <c r="E65" s="9"/>
      <c r="F65" s="81" t="n">
        <f aca="false">'High pensions'!I65</f>
        <v>24308822.3122176</v>
      </c>
      <c r="G65" s="81" t="n">
        <f aca="false">'High pensions'!K65</f>
        <v>1732010.13127902</v>
      </c>
      <c r="H65" s="81" t="n">
        <f aca="false">'High pensions'!V65</f>
        <v>9529008.71669154</v>
      </c>
      <c r="I65" s="81" t="n">
        <f aca="false">'High pensions'!M65</f>
        <v>53567.3236478043</v>
      </c>
      <c r="J65" s="81" t="n">
        <f aca="false">'High pensions'!W65</f>
        <v>294711.609794582</v>
      </c>
      <c r="K65" s="9"/>
      <c r="L65" s="81" t="n">
        <f aca="false">'High pensions'!N65</f>
        <v>3639194.13296958</v>
      </c>
      <c r="M65" s="67"/>
      <c r="N65" s="81" t="n">
        <f aca="false">'High pensions'!L65</f>
        <v>1073312.21067782</v>
      </c>
      <c r="O65" s="9"/>
      <c r="P65" s="81" t="n">
        <f aca="false">'High pensions'!X65</f>
        <v>24788842.7608304</v>
      </c>
      <c r="Q65" s="67"/>
      <c r="R65" s="81" t="n">
        <f aca="false">'High SIPA income'!G60</f>
        <v>30177151.8516852</v>
      </c>
      <c r="S65" s="67"/>
      <c r="T65" s="81" t="n">
        <f aca="false">'High SIPA income'!J60</f>
        <v>115384955.60997</v>
      </c>
      <c r="U65" s="9"/>
      <c r="V65" s="81" t="n">
        <f aca="false">'High SIPA income'!F60</f>
        <v>139225.870134675</v>
      </c>
      <c r="W65" s="67"/>
      <c r="X65" s="81" t="n">
        <f aca="false">'High SIPA income'!M60</f>
        <v>349695.245846137</v>
      </c>
      <c r="Y65" s="9"/>
      <c r="Z65" s="9" t="n">
        <f aca="false">R65+V65-N65-L65-F65</f>
        <v>1295049.06595487</v>
      </c>
      <c r="AA65" s="9"/>
      <c r="AB65" s="9" t="n">
        <f aca="false">T65-P65-D65</f>
        <v>-43143855.2505683</v>
      </c>
      <c r="AC65" s="50"/>
      <c r="AD65" s="9"/>
      <c r="AE65" s="9"/>
      <c r="AF65" s="9"/>
      <c r="AG65" s="9" t="n">
        <f aca="false">BF65/100*$AG$53</f>
        <v>6435519481.97208</v>
      </c>
      <c r="AH65" s="39" t="n">
        <f aca="false">(AG65-AG64)/AG64</f>
        <v>0.0145474726625094</v>
      </c>
      <c r="AI65" s="39" t="n">
        <f aca="false">(AG65-AG61)/AG61</f>
        <v>0.0328003184108363</v>
      </c>
      <c r="AJ65" s="39" t="n">
        <f aca="false">AB65/AG65</f>
        <v>-0.00670402061114535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13176827</v>
      </c>
      <c r="AX65" s="7"/>
      <c r="AY65" s="39" t="n">
        <f aca="false">(AW65-AW64)/AW64</f>
        <v>0.00674359744457814</v>
      </c>
      <c r="AZ65" s="12" t="n">
        <f aca="false">workers_and_wage_high!B53</f>
        <v>7468.39889487092</v>
      </c>
      <c r="BA65" s="39" t="n">
        <f aca="false">(AZ65-AZ64)/AZ64</f>
        <v>0.00775160153761089</v>
      </c>
      <c r="BB65" s="38"/>
      <c r="BC65" s="38"/>
      <c r="BD65" s="38"/>
      <c r="BE65" s="38"/>
      <c r="BF65" s="7" t="n">
        <f aca="false">BF64*(1+AY65)*(1+BA65)*(1-BE65)</f>
        <v>110.716364037974</v>
      </c>
      <c r="BG65" s="7"/>
      <c r="BH65" s="7"/>
      <c r="BI65" s="39" t="n">
        <f aca="false">T72/AG72</f>
        <v>0.0158855556668561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134391764.461036</v>
      </c>
      <c r="E66" s="6"/>
      <c r="F66" s="80" t="n">
        <f aca="false">'High pensions'!I66</f>
        <v>24427294.0163491</v>
      </c>
      <c r="G66" s="80" t="n">
        <f aca="false">'High pensions'!K66</f>
        <v>1822190.17406069</v>
      </c>
      <c r="H66" s="80" t="n">
        <f aca="false">'High pensions'!V66</f>
        <v>10025152.7046621</v>
      </c>
      <c r="I66" s="80" t="n">
        <f aca="false">'High pensions'!M66</f>
        <v>56356.3971358973</v>
      </c>
      <c r="J66" s="80" t="n">
        <f aca="false">'High pensions'!W66</f>
        <v>310056.269216352</v>
      </c>
      <c r="K66" s="6"/>
      <c r="L66" s="80" t="n">
        <f aca="false">'High pensions'!N66</f>
        <v>4465425.28570925</v>
      </c>
      <c r="M66" s="8"/>
      <c r="N66" s="80" t="n">
        <f aca="false">'High pensions'!L66</f>
        <v>1080637.49753647</v>
      </c>
      <c r="O66" s="6"/>
      <c r="P66" s="80" t="n">
        <f aca="false">'High pensions'!X66</f>
        <v>29116461.7071215</v>
      </c>
      <c r="Q66" s="8"/>
      <c r="R66" s="80" t="n">
        <f aca="false">'High SIPA income'!G61</f>
        <v>26610750.2093635</v>
      </c>
      <c r="S66" s="8"/>
      <c r="T66" s="80" t="n">
        <f aca="false">'High SIPA income'!J61</f>
        <v>101748509.82446</v>
      </c>
      <c r="U66" s="6"/>
      <c r="V66" s="80" t="n">
        <f aca="false">'High SIPA income'!F61</f>
        <v>141844.135023841</v>
      </c>
      <c r="W66" s="8"/>
      <c r="X66" s="80" t="n">
        <f aca="false">'High SIPA income'!M61</f>
        <v>356271.572381007</v>
      </c>
      <c r="Y66" s="6"/>
      <c r="Z66" s="6" t="n">
        <f aca="false">R66+V66-N66-L66-F66</f>
        <v>-3220762.45520751</v>
      </c>
      <c r="AA66" s="6"/>
      <c r="AB66" s="6" t="n">
        <f aca="false">T66-P66-D66</f>
        <v>-61759716.3436974</v>
      </c>
      <c r="AC66" s="50"/>
      <c r="AD66" s="6"/>
      <c r="AE66" s="6"/>
      <c r="AF66" s="6"/>
      <c r="AG66" s="6" t="n">
        <f aca="false">BF66/100*$AG$53</f>
        <v>6498366300.1497</v>
      </c>
      <c r="AH66" s="61" t="n">
        <f aca="false">(AG66-AG65)/AG65</f>
        <v>0.00976561695659156</v>
      </c>
      <c r="AI66" s="61"/>
      <c r="AJ66" s="61" t="n">
        <f aca="false">AB66/AG66</f>
        <v>-0.00950388351334929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0.00825109703742172</v>
      </c>
      <c r="AV66" s="5"/>
      <c r="AW66" s="5" t="n">
        <f aca="false">workers_and_wage_high!C54</f>
        <v>13245687</v>
      </c>
      <c r="AX66" s="5"/>
      <c r="AY66" s="61" t="n">
        <f aca="false">(AW66-AW65)/AW65</f>
        <v>0.00522584078852974</v>
      </c>
      <c r="AZ66" s="11" t="n">
        <f aca="false">workers_and_wage_high!B54</f>
        <v>7502.12749389889</v>
      </c>
      <c r="BA66" s="61" t="n">
        <f aca="false">(AZ66-AZ65)/AZ65</f>
        <v>0.00451617535468508</v>
      </c>
      <c r="BB66" s="66"/>
      <c r="BC66" s="66"/>
      <c r="BD66" s="66"/>
      <c r="BE66" s="66"/>
      <c r="BF66" s="5" t="n">
        <f aca="false">BF65*(1+AY66)*(1+BA66)*(1-BE66)</f>
        <v>111.797577639995</v>
      </c>
      <c r="BG66" s="5"/>
      <c r="BH66" s="5"/>
      <c r="BI66" s="61" t="n">
        <f aca="false">T73/AG73</f>
        <v>0.0182874086272061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134439168.507502</v>
      </c>
      <c r="E67" s="9"/>
      <c r="F67" s="81" t="n">
        <f aca="false">'High pensions'!I67</f>
        <v>24435910.2629266</v>
      </c>
      <c r="G67" s="81" t="n">
        <f aca="false">'High pensions'!K67</f>
        <v>1920616.92332618</v>
      </c>
      <c r="H67" s="81" t="n">
        <f aca="false">'High pensions'!V67</f>
        <v>10566667.6385349</v>
      </c>
      <c r="I67" s="81" t="n">
        <f aca="false">'High pensions'!M67</f>
        <v>59400.5234018408</v>
      </c>
      <c r="J67" s="81" t="n">
        <f aca="false">'High pensions'!W67</f>
        <v>326804.15376912</v>
      </c>
      <c r="K67" s="9"/>
      <c r="L67" s="81" t="n">
        <f aca="false">'High pensions'!N67</f>
        <v>3629660.22758161</v>
      </c>
      <c r="M67" s="67"/>
      <c r="N67" s="81" t="n">
        <f aca="false">'High pensions'!L67</f>
        <v>1082602.13499987</v>
      </c>
      <c r="O67" s="9"/>
      <c r="P67" s="81" t="n">
        <f aca="false">'High pensions'!X67</f>
        <v>24790481.7030991</v>
      </c>
      <c r="Q67" s="67"/>
      <c r="R67" s="81" t="n">
        <f aca="false">'High SIPA income'!G62</f>
        <v>30804541.0383294</v>
      </c>
      <c r="S67" s="67"/>
      <c r="T67" s="81" t="n">
        <f aca="false">'High SIPA income'!J62</f>
        <v>117783832.541992</v>
      </c>
      <c r="U67" s="9"/>
      <c r="V67" s="81" t="n">
        <f aca="false">'High SIPA income'!F62</f>
        <v>138833.760848477</v>
      </c>
      <c r="W67" s="67"/>
      <c r="X67" s="81" t="n">
        <f aca="false">'High SIPA income'!M62</f>
        <v>348710.380367451</v>
      </c>
      <c r="Y67" s="9"/>
      <c r="Z67" s="9" t="n">
        <f aca="false">R67+V67-N67-L67-F67</f>
        <v>1795202.17366978</v>
      </c>
      <c r="AA67" s="9"/>
      <c r="AB67" s="9" t="n">
        <f aca="false">T67-P67-D67</f>
        <v>-41445817.6686088</v>
      </c>
      <c r="AC67" s="50"/>
      <c r="AD67" s="9"/>
      <c r="AE67" s="9"/>
      <c r="AF67" s="9"/>
      <c r="AG67" s="9" t="n">
        <f aca="false">BF67/100*$AG$53</f>
        <v>6543209901.63633</v>
      </c>
      <c r="AH67" s="39" t="n">
        <f aca="false">(AG67-AG66)/AG66</f>
        <v>0.0069007500370669</v>
      </c>
      <c r="AI67" s="39"/>
      <c r="AJ67" s="39" t="n">
        <f aca="false">AB67/AG67</f>
        <v>-0.00633417210996762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13214976</v>
      </c>
      <c r="AX67" s="7"/>
      <c r="AY67" s="39" t="n">
        <f aca="false">(AW67-AW66)/AW66</f>
        <v>-0.00231856603587266</v>
      </c>
      <c r="AZ67" s="12" t="n">
        <f aca="false">workers_and_wage_high!B55</f>
        <v>7571.45271358443</v>
      </c>
      <c r="BA67" s="39" t="n">
        <f aca="false">(AZ67-AZ66)/AZ66</f>
        <v>0.00924074134196136</v>
      </c>
      <c r="BB67" s="38"/>
      <c r="BC67" s="38"/>
      <c r="BD67" s="38"/>
      <c r="BE67" s="38"/>
      <c r="BF67" s="7" t="n">
        <f aca="false">BF66*(1+AY67)*(1+BA67)*(1-BE67)</f>
        <v>112.569064778038</v>
      </c>
      <c r="BG67" s="7"/>
      <c r="BH67" s="7"/>
      <c r="BI67" s="39" t="n">
        <f aca="false">T74/AG74</f>
        <v>0.0159921327513796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134878288.791987</v>
      </c>
      <c r="E68" s="9"/>
      <c r="F68" s="81" t="n">
        <f aca="false">'High pensions'!I68</f>
        <v>24515725.5725973</v>
      </c>
      <c r="G68" s="81" t="n">
        <f aca="false">'High pensions'!K68</f>
        <v>1974761.12108236</v>
      </c>
      <c r="H68" s="81" t="n">
        <f aca="false">'High pensions'!V68</f>
        <v>10864553.0394683</v>
      </c>
      <c r="I68" s="81" t="n">
        <f aca="false">'High pensions'!M68</f>
        <v>61075.0862190416</v>
      </c>
      <c r="J68" s="81" t="n">
        <f aca="false">'High pensions'!W68</f>
        <v>336017.104313451</v>
      </c>
      <c r="K68" s="9"/>
      <c r="L68" s="81" t="n">
        <f aca="false">'High pensions'!N68</f>
        <v>3670183.07166053</v>
      </c>
      <c r="M68" s="67"/>
      <c r="N68" s="81" t="n">
        <f aca="false">'High pensions'!L68</f>
        <v>1087891.00113062</v>
      </c>
      <c r="O68" s="9"/>
      <c r="P68" s="81" t="n">
        <f aca="false">'High pensions'!X68</f>
        <v>25029852.7146457</v>
      </c>
      <c r="Q68" s="67"/>
      <c r="R68" s="81" t="n">
        <f aca="false">'High SIPA income'!G63</f>
        <v>27077450.4365651</v>
      </c>
      <c r="S68" s="67"/>
      <c r="T68" s="81" t="n">
        <f aca="false">'High SIPA income'!J63</f>
        <v>103532978.592868</v>
      </c>
      <c r="U68" s="9"/>
      <c r="V68" s="81" t="n">
        <f aca="false">'High SIPA income'!F63</f>
        <v>141415.311240848</v>
      </c>
      <c r="W68" s="67"/>
      <c r="X68" s="81" t="n">
        <f aca="false">'High SIPA income'!M63</f>
        <v>355194.490671458</v>
      </c>
      <c r="Y68" s="9"/>
      <c r="Z68" s="9" t="n">
        <f aca="false">R68+V68-N68-L68-F68</f>
        <v>-2054933.89758256</v>
      </c>
      <c r="AA68" s="9"/>
      <c r="AB68" s="9" t="n">
        <f aca="false">T68-P68-D68</f>
        <v>-56375162.9137647</v>
      </c>
      <c r="AC68" s="50"/>
      <c r="AD68" s="9"/>
      <c r="AE68" s="9"/>
      <c r="AF68" s="9"/>
      <c r="AG68" s="9" t="n">
        <f aca="false">BF68/100*$AG$53</f>
        <v>6585156980.1867</v>
      </c>
      <c r="AH68" s="39" t="n">
        <f aca="false">(AG68-AG67)/AG67</f>
        <v>0.00641077990481022</v>
      </c>
      <c r="AI68" s="39"/>
      <c r="AJ68" s="39" t="n">
        <f aca="false">AB68/AG68</f>
        <v>-0.00856094442142918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13275356</v>
      </c>
      <c r="AX68" s="7"/>
      <c r="AY68" s="39" t="n">
        <f aca="false">(AW68-AW67)/AW67</f>
        <v>0.00456905861955406</v>
      </c>
      <c r="AZ68" s="12" t="n">
        <f aca="false">workers_and_wage_high!B56</f>
        <v>7585.33379572933</v>
      </c>
      <c r="BA68" s="39" t="n">
        <f aca="false">(AZ68-AZ67)/AZ67</f>
        <v>0.00183334462618913</v>
      </c>
      <c r="BB68" s="38"/>
      <c r="BC68" s="38"/>
      <c r="BD68" s="38"/>
      <c r="BE68" s="38"/>
      <c r="BF68" s="7" t="n">
        <f aca="false">BF67*(1+AY68)*(1+BA68)*(1-BE68)</f>
        <v>113.29072027642</v>
      </c>
      <c r="BG68" s="7"/>
      <c r="BH68" s="7"/>
      <c r="BI68" s="39" t="n">
        <f aca="false">T75/AG75</f>
        <v>0.0183119989548119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135269216.722219</v>
      </c>
      <c r="E69" s="9"/>
      <c r="F69" s="81" t="n">
        <f aca="false">'High pensions'!I69</f>
        <v>24586781.3514189</v>
      </c>
      <c r="G69" s="81" t="n">
        <f aca="false">'High pensions'!K69</f>
        <v>2061674.9683858</v>
      </c>
      <c r="H69" s="81" t="n">
        <f aca="false">'High pensions'!V69</f>
        <v>11342727.3836011</v>
      </c>
      <c r="I69" s="81" t="n">
        <f aca="false">'High pensions'!M69</f>
        <v>63763.1433521383</v>
      </c>
      <c r="J69" s="81" t="n">
        <f aca="false">'High pensions'!W69</f>
        <v>350806.001554674</v>
      </c>
      <c r="K69" s="9"/>
      <c r="L69" s="81" t="n">
        <f aca="false">'High pensions'!N69</f>
        <v>3605386.56780597</v>
      </c>
      <c r="M69" s="67"/>
      <c r="N69" s="81" t="n">
        <f aca="false">'High pensions'!L69</f>
        <v>1092994.53716185</v>
      </c>
      <c r="O69" s="9"/>
      <c r="P69" s="81" t="n">
        <f aca="false">'High pensions'!X69</f>
        <v>24721701.497572</v>
      </c>
      <c r="Q69" s="67"/>
      <c r="R69" s="81" t="n">
        <f aca="false">'High SIPA income'!G64</f>
        <v>31506671.5272486</v>
      </c>
      <c r="S69" s="67"/>
      <c r="T69" s="81" t="n">
        <f aca="false">'High SIPA income'!J64</f>
        <v>120468489.321218</v>
      </c>
      <c r="U69" s="9"/>
      <c r="V69" s="81" t="n">
        <f aca="false">'High SIPA income'!F64</f>
        <v>139097.687287877</v>
      </c>
      <c r="W69" s="67"/>
      <c r="X69" s="81" t="n">
        <f aca="false">'High SIPA income'!M64</f>
        <v>349373.28749112</v>
      </c>
      <c r="Y69" s="9"/>
      <c r="Z69" s="9" t="n">
        <f aca="false">R69+V69-N69-L69-F69</f>
        <v>2360606.75814981</v>
      </c>
      <c r="AA69" s="9"/>
      <c r="AB69" s="9" t="n">
        <f aca="false">T69-P69-D69</f>
        <v>-39522428.8985728</v>
      </c>
      <c r="AC69" s="50"/>
      <c r="AD69" s="9"/>
      <c r="AE69" s="9"/>
      <c r="AF69" s="9"/>
      <c r="AG69" s="9" t="n">
        <f aca="false">BF69/100*$AG$53</f>
        <v>6650529422.20615</v>
      </c>
      <c r="AH69" s="39" t="n">
        <f aca="false">(AG69-AG68)/AG68</f>
        <v>0.00992724125121821</v>
      </c>
      <c r="AI69" s="39" t="n">
        <f aca="false">(AG69-AG65)/AG65</f>
        <v>0.0334098810261374</v>
      </c>
      <c r="AJ69" s="39" t="n">
        <f aca="false">AB69/AG69</f>
        <v>-0.00594274927445735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13328485</v>
      </c>
      <c r="AX69" s="7"/>
      <c r="AY69" s="39" t="n">
        <f aca="false">(AW69-AW68)/AW68</f>
        <v>0.00400207723242978</v>
      </c>
      <c r="AZ69" s="12" t="n">
        <f aca="false">workers_and_wage_high!B57</f>
        <v>7630.0989888461</v>
      </c>
      <c r="BA69" s="39" t="n">
        <f aca="false">(AZ69-AZ68)/AZ68</f>
        <v>0.00590154557759609</v>
      </c>
      <c r="BB69" s="38"/>
      <c r="BC69" s="38"/>
      <c r="BD69" s="38"/>
      <c r="BE69" s="38"/>
      <c r="BF69" s="7" t="n">
        <f aca="false">BF68*(1+AY69)*(1+BA69)*(1-BE69)</f>
        <v>114.415384588129</v>
      </c>
      <c r="BG69" s="7"/>
      <c r="BH69" s="7"/>
      <c r="BI69" s="39" t="n">
        <f aca="false">T76/AG76</f>
        <v>0.0159464870558549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136091044.298459</v>
      </c>
      <c r="E70" s="6"/>
      <c r="F70" s="80" t="n">
        <f aca="false">'High pensions'!I70</f>
        <v>24736158.2415586</v>
      </c>
      <c r="G70" s="80" t="n">
        <f aca="false">'High pensions'!K70</f>
        <v>2123670.18138196</v>
      </c>
      <c r="H70" s="80" t="n">
        <f aca="false">'High pensions'!V70</f>
        <v>11683806.753961</v>
      </c>
      <c r="I70" s="80" t="n">
        <f aca="false">'High pensions'!M70</f>
        <v>65680.5210736687</v>
      </c>
      <c r="J70" s="80" t="n">
        <f aca="false">'High pensions'!W70</f>
        <v>361354.848060648</v>
      </c>
      <c r="K70" s="6"/>
      <c r="L70" s="80" t="n">
        <f aca="false">'High pensions'!N70</f>
        <v>4363269.60673366</v>
      </c>
      <c r="M70" s="8"/>
      <c r="N70" s="80" t="n">
        <f aca="false">'High pensions'!L70</f>
        <v>1102001.19413364</v>
      </c>
      <c r="O70" s="6"/>
      <c r="P70" s="80" t="n">
        <f aca="false">'High pensions'!X70</f>
        <v>28703912.1586576</v>
      </c>
      <c r="Q70" s="8"/>
      <c r="R70" s="80" t="n">
        <f aca="false">'High SIPA income'!G65</f>
        <v>27621771.9627018</v>
      </c>
      <c r="S70" s="8"/>
      <c r="T70" s="80" t="n">
        <f aca="false">'High SIPA income'!J65</f>
        <v>105614239.125323</v>
      </c>
      <c r="U70" s="6"/>
      <c r="V70" s="80" t="n">
        <f aca="false">'High SIPA income'!F65</f>
        <v>142262.13970426</v>
      </c>
      <c r="W70" s="8"/>
      <c r="X70" s="80" t="n">
        <f aca="false">'High SIPA income'!M65</f>
        <v>357321.479624127</v>
      </c>
      <c r="Y70" s="6"/>
      <c r="Z70" s="6" t="n">
        <f aca="false">R70+V70-N70-L70-F70</f>
        <v>-2437394.94001982</v>
      </c>
      <c r="AA70" s="6"/>
      <c r="AB70" s="6" t="n">
        <f aca="false">T70-P70-D70</f>
        <v>-59180717.3317936</v>
      </c>
      <c r="AC70" s="50"/>
      <c r="AD70" s="6"/>
      <c r="AE70" s="6"/>
      <c r="AF70" s="6"/>
      <c r="AG70" s="6" t="n">
        <f aca="false">BF70/100*$AG$53</f>
        <v>6680873217.63753</v>
      </c>
      <c r="AH70" s="61" t="n">
        <f aca="false">(AG70-AG69)/AG69</f>
        <v>0.00456261351616027</v>
      </c>
      <c r="AI70" s="61"/>
      <c r="AJ70" s="61" t="n">
        <f aca="false">AB70/AG70</f>
        <v>-0.00885823086352787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0.00896794245507932</v>
      </c>
      <c r="AV70" s="5"/>
      <c r="AW70" s="5" t="n">
        <f aca="false">workers_and_wage_high!C58</f>
        <v>13345717</v>
      </c>
      <c r="AX70" s="5"/>
      <c r="AY70" s="61" t="n">
        <f aca="false">(AW70-AW69)/AW69</f>
        <v>0.00129287011989735</v>
      </c>
      <c r="AZ70" s="11" t="n">
        <f aca="false">workers_and_wage_high!B58</f>
        <v>7655.01524114961</v>
      </c>
      <c r="BA70" s="61" t="n">
        <f aca="false">(AZ70-AZ69)/AZ69</f>
        <v>0.00326552150108845</v>
      </c>
      <c r="BB70" s="66"/>
      <c r="BC70" s="66"/>
      <c r="BD70" s="66"/>
      <c r="BE70" s="66"/>
      <c r="BF70" s="5" t="n">
        <f aca="false">BF69*(1+AY70)*(1+BA70)*(1-BE70)</f>
        <v>114.937417768307</v>
      </c>
      <c r="BG70" s="5"/>
      <c r="BH70" s="5"/>
      <c r="BI70" s="61" t="n">
        <f aca="false">T77/AG77</f>
        <v>0.0183531732673921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136172109.838882</v>
      </c>
      <c r="E71" s="9"/>
      <c r="F71" s="81" t="n">
        <f aca="false">'High pensions'!I71</f>
        <v>24750892.8631215</v>
      </c>
      <c r="G71" s="81" t="n">
        <f aca="false">'High pensions'!K71</f>
        <v>2223146.94993827</v>
      </c>
      <c r="H71" s="81" t="n">
        <f aca="false">'High pensions'!V71</f>
        <v>12231098.584166</v>
      </c>
      <c r="I71" s="81" t="n">
        <f aca="false">'High pensions'!M71</f>
        <v>68757.1221630392</v>
      </c>
      <c r="J71" s="81" t="n">
        <f aca="false">'High pensions'!W71</f>
        <v>378281.399510289</v>
      </c>
      <c r="K71" s="9"/>
      <c r="L71" s="81" t="n">
        <f aca="false">'High pensions'!N71</f>
        <v>3525617.31500847</v>
      </c>
      <c r="M71" s="67"/>
      <c r="N71" s="81" t="n">
        <f aca="false">'High pensions'!L71</f>
        <v>1103894.74614061</v>
      </c>
      <c r="O71" s="9"/>
      <c r="P71" s="81" t="n">
        <f aca="false">'High pensions'!X71</f>
        <v>24367748.1993183</v>
      </c>
      <c r="Q71" s="67"/>
      <c r="R71" s="81" t="n">
        <f aca="false">'High SIPA income'!G66</f>
        <v>32097655.1939791</v>
      </c>
      <c r="S71" s="67"/>
      <c r="T71" s="81" t="n">
        <f aca="false">'High SIPA income'!J66</f>
        <v>122728166.592521</v>
      </c>
      <c r="U71" s="9"/>
      <c r="V71" s="81" t="n">
        <f aca="false">'High SIPA income'!F66</f>
        <v>142823.561795017</v>
      </c>
      <c r="W71" s="67"/>
      <c r="X71" s="81" t="n">
        <f aca="false">'High SIPA income'!M66</f>
        <v>358731.610053629</v>
      </c>
      <c r="Y71" s="9"/>
      <c r="Z71" s="9" t="n">
        <f aca="false">R71+V71-N71-L71-F71</f>
        <v>2860073.83150363</v>
      </c>
      <c r="AA71" s="9"/>
      <c r="AB71" s="9" t="n">
        <f aca="false">T71-P71-D71</f>
        <v>-37811691.4456794</v>
      </c>
      <c r="AC71" s="50"/>
      <c r="AD71" s="9"/>
      <c r="AE71" s="9"/>
      <c r="AF71" s="9"/>
      <c r="AG71" s="9" t="n">
        <f aca="false">BF71/100*$AG$53</f>
        <v>6766341845.5342</v>
      </c>
      <c r="AH71" s="39" t="n">
        <f aca="false">(AG71-AG70)/AG70</f>
        <v>0.0127930324543548</v>
      </c>
      <c r="AI71" s="39"/>
      <c r="AJ71" s="39" t="n">
        <f aca="false">AB71/AG71</f>
        <v>-0.0055882029475994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13458655</v>
      </c>
      <c r="AX71" s="7"/>
      <c r="AY71" s="39" t="n">
        <f aca="false">(AW71-AW70)/AW70</f>
        <v>0.00846249025061748</v>
      </c>
      <c r="AZ71" s="12" t="n">
        <f aca="false">workers_and_wage_high!B59</f>
        <v>7687.88742716797</v>
      </c>
      <c r="BA71" s="39" t="n">
        <f aca="false">(AZ71-AZ70)/AZ70</f>
        <v>0.00429420255646928</v>
      </c>
      <c r="BB71" s="38"/>
      <c r="BC71" s="38"/>
      <c r="BD71" s="38"/>
      <c r="BE71" s="38"/>
      <c r="BF71" s="7" t="n">
        <f aca="false">BF70*(1+AY71)*(1+BA71)*(1-BE71)</f>
        <v>116.407815884037</v>
      </c>
      <c r="BG71" s="7"/>
      <c r="BH71" s="7"/>
      <c r="BI71" s="39" t="n">
        <f aca="false">T78/AG78</f>
        <v>0.0160476435712115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136725323.859659</v>
      </c>
      <c r="E72" s="9"/>
      <c r="F72" s="81" t="n">
        <f aca="false">'High pensions'!I72</f>
        <v>24851446.0599165</v>
      </c>
      <c r="G72" s="81" t="n">
        <f aca="false">'High pensions'!K72</f>
        <v>2263421.99662635</v>
      </c>
      <c r="H72" s="81" t="n">
        <f aca="false">'High pensions'!V72</f>
        <v>12452680.0079839</v>
      </c>
      <c r="I72" s="81" t="n">
        <f aca="false">'High pensions'!M72</f>
        <v>70002.7421637015</v>
      </c>
      <c r="J72" s="81" t="n">
        <f aca="false">'High pensions'!W72</f>
        <v>385134.433236616</v>
      </c>
      <c r="K72" s="9"/>
      <c r="L72" s="81" t="n">
        <f aca="false">'High pensions'!N72</f>
        <v>3459228.09608412</v>
      </c>
      <c r="M72" s="67"/>
      <c r="N72" s="81" t="n">
        <f aca="false">'High pensions'!L72</f>
        <v>1110009.36202044</v>
      </c>
      <c r="O72" s="9"/>
      <c r="P72" s="81" t="n">
        <f aca="false">'High pensions'!X72</f>
        <v>24056895.0391862</v>
      </c>
      <c r="Q72" s="67"/>
      <c r="R72" s="81" t="n">
        <f aca="false">'High SIPA income'!G67</f>
        <v>28274870.3544718</v>
      </c>
      <c r="S72" s="67"/>
      <c r="T72" s="81" t="n">
        <f aca="false">'High SIPA income'!J67</f>
        <v>108111417.431404</v>
      </c>
      <c r="U72" s="9"/>
      <c r="V72" s="81" t="n">
        <f aca="false">'High SIPA income'!F67</f>
        <v>143666.56898619</v>
      </c>
      <c r="W72" s="67"/>
      <c r="X72" s="81" t="n">
        <f aca="false">'High SIPA income'!M67</f>
        <v>360849.001072139</v>
      </c>
      <c r="Y72" s="9"/>
      <c r="Z72" s="9" t="n">
        <f aca="false">R72+V72-N72-L72-F72</f>
        <v>-1002146.59456303</v>
      </c>
      <c r="AA72" s="9"/>
      <c r="AB72" s="9" t="n">
        <f aca="false">T72-P72-D72</f>
        <v>-52670801.4674411</v>
      </c>
      <c r="AC72" s="50"/>
      <c r="AD72" s="9"/>
      <c r="AE72" s="9"/>
      <c r="AF72" s="9"/>
      <c r="AG72" s="9" t="n">
        <f aca="false">BF72/100*$AG$53</f>
        <v>6805642792.65152</v>
      </c>
      <c r="AH72" s="39" t="n">
        <f aca="false">(AG72-AG71)/AG71</f>
        <v>0.00580830055804283</v>
      </c>
      <c r="AI72" s="39"/>
      <c r="AJ72" s="39" t="n">
        <f aca="false">AB72/AG72</f>
        <v>-0.00773928386666328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13478064</v>
      </c>
      <c r="AX72" s="7"/>
      <c r="AY72" s="39" t="n">
        <f aca="false">(AW72-AW71)/AW71</f>
        <v>0.00144212033074627</v>
      </c>
      <c r="AZ72" s="12" t="n">
        <f aca="false">workers_and_wage_high!B60</f>
        <v>7721.40579172717</v>
      </c>
      <c r="BA72" s="39" t="n">
        <f aca="false">(AZ72-AZ71)/AZ71</f>
        <v>0.00435989273734033</v>
      </c>
      <c r="BB72" s="38"/>
      <c r="BC72" s="38"/>
      <c r="BD72" s="38"/>
      <c r="BE72" s="38"/>
      <c r="BF72" s="7" t="n">
        <f aca="false">BF71*(1+AY72)*(1+BA72)*(1-BE72)</f>
        <v>117.083947465997</v>
      </c>
      <c r="BG72" s="7"/>
      <c r="BH72" s="7"/>
      <c r="BI72" s="39" t="n">
        <f aca="false">T79/AG79</f>
        <v>0.018399514235697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136868810.703081</v>
      </c>
      <c r="E73" s="9"/>
      <c r="F73" s="81" t="n">
        <f aca="false">'High pensions'!I73</f>
        <v>24877526.4921945</v>
      </c>
      <c r="G73" s="81" t="n">
        <f aca="false">'High pensions'!K73</f>
        <v>2343204.51367592</v>
      </c>
      <c r="H73" s="81" t="n">
        <f aca="false">'High pensions'!V73</f>
        <v>12891619.8771425</v>
      </c>
      <c r="I73" s="81" t="n">
        <f aca="false">'High pensions'!M73</f>
        <v>72470.2426910079</v>
      </c>
      <c r="J73" s="81" t="n">
        <f aca="false">'High pensions'!W73</f>
        <v>398709.893107501</v>
      </c>
      <c r="K73" s="9"/>
      <c r="L73" s="81" t="n">
        <f aca="false">'High pensions'!N73</f>
        <v>3461341.19490885</v>
      </c>
      <c r="M73" s="67"/>
      <c r="N73" s="81" t="n">
        <f aca="false">'High pensions'!L73</f>
        <v>1112852.08535793</v>
      </c>
      <c r="O73" s="9"/>
      <c r="P73" s="81" t="n">
        <f aca="false">'High pensions'!X73</f>
        <v>24083499.7440969</v>
      </c>
      <c r="Q73" s="67"/>
      <c r="R73" s="81" t="n">
        <f aca="false">'High SIPA income'!G68</f>
        <v>32963593.1804344</v>
      </c>
      <c r="S73" s="67"/>
      <c r="T73" s="81" t="n">
        <f aca="false">'High SIPA income'!J68</f>
        <v>126039155.53605</v>
      </c>
      <c r="U73" s="9"/>
      <c r="V73" s="81" t="n">
        <f aca="false">'High SIPA income'!F68</f>
        <v>142128.42159428</v>
      </c>
      <c r="W73" s="67"/>
      <c r="X73" s="81" t="n">
        <f aca="false">'High SIPA income'!M68</f>
        <v>356985.618283858</v>
      </c>
      <c r="Y73" s="9"/>
      <c r="Z73" s="9" t="n">
        <f aca="false">R73+V73-N73-L73-F73</f>
        <v>3654001.82956742</v>
      </c>
      <c r="AA73" s="9"/>
      <c r="AB73" s="9" t="n">
        <f aca="false">T73-P73-D73</f>
        <v>-34913154.9111278</v>
      </c>
      <c r="AC73" s="50"/>
      <c r="AD73" s="9"/>
      <c r="AE73" s="9"/>
      <c r="AF73" s="9"/>
      <c r="AG73" s="9" t="n">
        <f aca="false">BF73/100*$AG$53</f>
        <v>6892127698.64737</v>
      </c>
      <c r="AH73" s="39" t="n">
        <f aca="false">(AG73-AG72)/AG72</f>
        <v>0.0127078232917594</v>
      </c>
      <c r="AI73" s="39" t="n">
        <f aca="false">(AG73-AG69)/AG69</f>
        <v>0.0363276757538316</v>
      </c>
      <c r="AJ73" s="39" t="n">
        <f aca="false">AB73/AG73</f>
        <v>-0.00506565699848826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13554968</v>
      </c>
      <c r="AX73" s="7"/>
      <c r="AY73" s="39" t="n">
        <f aca="false">(AW73-AW72)/AW72</f>
        <v>0.00570586398758753</v>
      </c>
      <c r="AZ73" s="12" t="n">
        <f aca="false">workers_and_wage_high!B61</f>
        <v>7775.16402369203</v>
      </c>
      <c r="BA73" s="39" t="n">
        <f aca="false">(AZ73-AZ72)/AZ72</f>
        <v>0.00696223374537105</v>
      </c>
      <c r="BB73" s="38"/>
      <c r="BC73" s="38"/>
      <c r="BD73" s="38"/>
      <c r="BE73" s="38"/>
      <c r="BF73" s="7" t="n">
        <f aca="false">BF72*(1+AY73)*(1+BA73)*(1-BE73)</f>
        <v>118.571829580696</v>
      </c>
      <c r="BG73" s="7"/>
      <c r="BH73" s="7"/>
      <c r="BI73" s="39" t="n">
        <f aca="false">T80/AG80</f>
        <v>0.0161313189702524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136916292.577527</v>
      </c>
      <c r="E74" s="6"/>
      <c r="F74" s="80" t="n">
        <f aca="false">'High pensions'!I74</f>
        <v>24886156.8849286</v>
      </c>
      <c r="G74" s="80" t="n">
        <f aca="false">'High pensions'!K74</f>
        <v>2405928.18134932</v>
      </c>
      <c r="H74" s="80" t="n">
        <f aca="false">'High pensions'!V74</f>
        <v>13236706.9902077</v>
      </c>
      <c r="I74" s="80" t="n">
        <f aca="false">'High pensions'!M74</f>
        <v>74410.1499386388</v>
      </c>
      <c r="J74" s="80" t="n">
        <f aca="false">'High pensions'!W74</f>
        <v>409382.690418795</v>
      </c>
      <c r="K74" s="6"/>
      <c r="L74" s="80" t="n">
        <f aca="false">'High pensions'!N74</f>
        <v>4260577.0102305</v>
      </c>
      <c r="M74" s="8"/>
      <c r="N74" s="80" t="n">
        <f aca="false">'High pensions'!L74</f>
        <v>1114443.23403579</v>
      </c>
      <c r="O74" s="6"/>
      <c r="P74" s="80" t="n">
        <f aca="false">'High pensions'!X74</f>
        <v>28239492.219769</v>
      </c>
      <c r="Q74" s="8"/>
      <c r="R74" s="80" t="n">
        <f aca="false">'High SIPA income'!G69</f>
        <v>28900582.9606212</v>
      </c>
      <c r="S74" s="8"/>
      <c r="T74" s="80" t="n">
        <f aca="false">'High SIPA income'!J69</f>
        <v>110503883.812592</v>
      </c>
      <c r="U74" s="6"/>
      <c r="V74" s="80" t="n">
        <f aca="false">'High SIPA income'!F69</f>
        <v>141286.215230527</v>
      </c>
      <c r="W74" s="8"/>
      <c r="X74" s="80" t="n">
        <f aca="false">'High SIPA income'!M69</f>
        <v>354870.238712943</v>
      </c>
      <c r="Y74" s="6"/>
      <c r="Z74" s="6" t="n">
        <f aca="false">R74+V74-N74-L74-F74</f>
        <v>-1219307.95334316</v>
      </c>
      <c r="AA74" s="6"/>
      <c r="AB74" s="6" t="n">
        <f aca="false">T74-P74-D74</f>
        <v>-54651900.9847041</v>
      </c>
      <c r="AC74" s="50"/>
      <c r="AD74" s="6"/>
      <c r="AE74" s="6"/>
      <c r="AF74" s="6"/>
      <c r="AG74" s="6" t="n">
        <f aca="false">BF74/100*$AG$53</f>
        <v>6909890352.37083</v>
      </c>
      <c r="AH74" s="61" t="n">
        <f aca="false">(AG74-AG73)/AG73</f>
        <v>0.00257723804608934</v>
      </c>
      <c r="AI74" s="61"/>
      <c r="AJ74" s="61" t="n">
        <f aca="false">AB74/AG74</f>
        <v>-0.00790922839549149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0.00524920026675862</v>
      </c>
      <c r="AV74" s="5"/>
      <c r="AW74" s="5" t="n">
        <f aca="false">workers_and_wage_high!C62</f>
        <v>13533729</v>
      </c>
      <c r="AX74" s="5"/>
      <c r="AY74" s="61" t="n">
        <f aca="false">(AW74-AW73)/AW73</f>
        <v>-0.00156687939064113</v>
      </c>
      <c r="AZ74" s="11" t="n">
        <f aca="false">workers_and_wage_high!B62</f>
        <v>7807.43578244975</v>
      </c>
      <c r="BA74" s="61" t="n">
        <f aca="false">(AZ74-AZ73)/AZ73</f>
        <v>0.00415062095916966</v>
      </c>
      <c r="BB74" s="66"/>
      <c r="BC74" s="66"/>
      <c r="BD74" s="66"/>
      <c r="BE74" s="66"/>
      <c r="BF74" s="5" t="n">
        <f aca="false">BF73*(1+AY74)*(1+BA74)*(1-BE74)</f>
        <v>118.877417411086</v>
      </c>
      <c r="BG74" s="5"/>
      <c r="BH74" s="5"/>
      <c r="BI74" s="61" t="n">
        <f aca="false">T81/AG81</f>
        <v>0.0185362429227533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138044028.45209</v>
      </c>
      <c r="E75" s="9"/>
      <c r="F75" s="81" t="n">
        <f aca="false">'High pensions'!I75</f>
        <v>25091136.2293938</v>
      </c>
      <c r="G75" s="81" t="n">
        <f aca="false">'High pensions'!K75</f>
        <v>2468884.88893782</v>
      </c>
      <c r="H75" s="81" t="n">
        <f aca="false">'High pensions'!V75</f>
        <v>13583076.2201279</v>
      </c>
      <c r="I75" s="81" t="n">
        <f aca="false">'High pensions'!M75</f>
        <v>76357.264606324</v>
      </c>
      <c r="J75" s="81" t="n">
        <f aca="false">'High pensions'!W75</f>
        <v>420095.140828694</v>
      </c>
      <c r="K75" s="9"/>
      <c r="L75" s="81" t="n">
        <f aca="false">'High pensions'!N75</f>
        <v>3513559.60136602</v>
      </c>
      <c r="M75" s="67"/>
      <c r="N75" s="81" t="n">
        <f aca="false">'High pensions'!L75</f>
        <v>1125572.16953749</v>
      </c>
      <c r="O75" s="9"/>
      <c r="P75" s="81" t="n">
        <f aca="false">'High pensions'!X75</f>
        <v>24424443.4535634</v>
      </c>
      <c r="Q75" s="67"/>
      <c r="R75" s="81" t="n">
        <f aca="false">'High SIPA income'!G70</f>
        <v>33225618.9103974</v>
      </c>
      <c r="S75" s="67"/>
      <c r="T75" s="81" t="n">
        <f aca="false">'High SIPA income'!J70</f>
        <v>127041033.624779</v>
      </c>
      <c r="U75" s="9"/>
      <c r="V75" s="81" t="n">
        <f aca="false">'High SIPA income'!F70</f>
        <v>145778.044367268</v>
      </c>
      <c r="W75" s="67"/>
      <c r="X75" s="81" t="n">
        <f aca="false">'High SIPA income'!M70</f>
        <v>366152.418474161</v>
      </c>
      <c r="Y75" s="9"/>
      <c r="Z75" s="9" t="n">
        <f aca="false">R75+V75-N75-L75-F75</f>
        <v>3641128.95446744</v>
      </c>
      <c r="AA75" s="9"/>
      <c r="AB75" s="9" t="n">
        <f aca="false">T75-P75-D75</f>
        <v>-35427438.2808738</v>
      </c>
      <c r="AC75" s="50"/>
      <c r="AD75" s="9"/>
      <c r="AE75" s="9"/>
      <c r="AF75" s="9"/>
      <c r="AG75" s="9" t="n">
        <f aca="false">BF75/100*$AG$53</f>
        <v>6937584145.68914</v>
      </c>
      <c r="AH75" s="39" t="n">
        <f aca="false">(AG75-AG74)/AG74</f>
        <v>0.00400784844708932</v>
      </c>
      <c r="AI75" s="39"/>
      <c r="AJ75" s="39" t="n">
        <f aca="false">AB75/AG75</f>
        <v>-0.00510659583176193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13579305</v>
      </c>
      <c r="AX75" s="7"/>
      <c r="AY75" s="39" t="n">
        <f aca="false">(AW75-AW74)/AW74</f>
        <v>0.00336758627278557</v>
      </c>
      <c r="AZ75" s="12" t="n">
        <f aca="false">workers_and_wage_high!B63</f>
        <v>7812.41781084911</v>
      </c>
      <c r="BA75" s="39" t="n">
        <f aca="false">(AZ75-AZ74)/AZ74</f>
        <v>0.00063811327280595</v>
      </c>
      <c r="BB75" s="38"/>
      <c r="BC75" s="38"/>
      <c r="BD75" s="38"/>
      <c r="BE75" s="38"/>
      <c r="BF75" s="7" t="n">
        <f aca="false">BF74*(1+AY75)*(1+BA75)*(1-BE75)</f>
        <v>119.353860083851</v>
      </c>
      <c r="BG75" s="7"/>
      <c r="BH75" s="7"/>
      <c r="BI75" s="39" t="n">
        <f aca="false">T82/AG82</f>
        <v>0.0162581966089228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138610583.768272</v>
      </c>
      <c r="E76" s="9"/>
      <c r="F76" s="81" t="n">
        <f aca="false">'High pensions'!I76</f>
        <v>25194114.3645527</v>
      </c>
      <c r="G76" s="81" t="n">
        <f aca="false">'High pensions'!K76</f>
        <v>2523191.71478206</v>
      </c>
      <c r="H76" s="81" t="n">
        <f aca="false">'High pensions'!V76</f>
        <v>13881856.3528188</v>
      </c>
      <c r="I76" s="81" t="n">
        <f aca="false">'High pensions'!M76</f>
        <v>78036.8571582083</v>
      </c>
      <c r="J76" s="81" t="n">
        <f aca="false">'High pensions'!W76</f>
        <v>429335.763489242</v>
      </c>
      <c r="K76" s="9"/>
      <c r="L76" s="81" t="n">
        <f aca="false">'High pensions'!N76</f>
        <v>3456648.07724509</v>
      </c>
      <c r="M76" s="67"/>
      <c r="N76" s="81" t="n">
        <f aca="false">'High pensions'!L76</f>
        <v>1132058.50227197</v>
      </c>
      <c r="O76" s="9"/>
      <c r="P76" s="81" t="n">
        <f aca="false">'High pensions'!X76</f>
        <v>24164815.1732814</v>
      </c>
      <c r="Q76" s="67"/>
      <c r="R76" s="81" t="n">
        <f aca="false">'High SIPA income'!G71</f>
        <v>29151154.4061419</v>
      </c>
      <c r="S76" s="67"/>
      <c r="T76" s="81" t="n">
        <f aca="false">'High SIPA income'!J71</f>
        <v>111461965.451993</v>
      </c>
      <c r="U76" s="9"/>
      <c r="V76" s="81" t="n">
        <f aca="false">'High SIPA income'!F71</f>
        <v>149690.675306175</v>
      </c>
      <c r="W76" s="67"/>
      <c r="X76" s="81" t="n">
        <f aca="false">'High SIPA income'!M71</f>
        <v>375979.819349896</v>
      </c>
      <c r="Y76" s="9"/>
      <c r="Z76" s="9" t="n">
        <f aca="false">R76+V76-N76-L76-F76</f>
        <v>-481975.862621631</v>
      </c>
      <c r="AA76" s="9"/>
      <c r="AB76" s="9" t="n">
        <f aca="false">T76-P76-D76</f>
        <v>-51313433.4895604</v>
      </c>
      <c r="AC76" s="50"/>
      <c r="AD76" s="9"/>
      <c r="AE76" s="9"/>
      <c r="AF76" s="9"/>
      <c r="AG76" s="9" t="n">
        <f aca="false">BF76/100*$AG$53</f>
        <v>6989750473.6674</v>
      </c>
      <c r="AH76" s="39" t="n">
        <f aca="false">(AG76-AG75)/AG75</f>
        <v>0.00751937949619987</v>
      </c>
      <c r="AI76" s="39"/>
      <c r="AJ76" s="39" t="n">
        <f aca="false">AB76/AG76</f>
        <v>-0.00734123967413062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13589558</v>
      </c>
      <c r="AX76" s="7"/>
      <c r="AY76" s="39" t="n">
        <f aca="false">(AW76-AW75)/AW75</f>
        <v>0.000755046005668184</v>
      </c>
      <c r="AZ76" s="12" t="n">
        <f aca="false">workers_and_wage_high!B64</f>
        <v>7865.22373938365</v>
      </c>
      <c r="BA76" s="39" t="n">
        <f aca="false">(AZ76-AZ75)/AZ75</f>
        <v>0.00675922996094814</v>
      </c>
      <c r="BB76" s="38"/>
      <c r="BC76" s="38"/>
      <c r="BD76" s="38"/>
      <c r="BE76" s="38"/>
      <c r="BF76" s="7" t="n">
        <f aca="false">BF75*(1+AY76)*(1+BA76)*(1-BE76)</f>
        <v>120.251327052158</v>
      </c>
      <c r="BG76" s="7"/>
      <c r="BH76" s="7"/>
      <c r="BI76" s="39" t="n">
        <f aca="false">T83/AG83</f>
        <v>0.0186206579670931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139258441.338245</v>
      </c>
      <c r="E77" s="9"/>
      <c r="F77" s="81" t="n">
        <f aca="false">'High pensions'!I77</f>
        <v>25311870.1467311</v>
      </c>
      <c r="G77" s="81" t="n">
        <f aca="false">'High pensions'!K77</f>
        <v>2529775.91274151</v>
      </c>
      <c r="H77" s="81" t="n">
        <f aca="false">'High pensions'!V77</f>
        <v>13918080.6673392</v>
      </c>
      <c r="I77" s="81" t="n">
        <f aca="false">'High pensions'!M77</f>
        <v>78240.4921466447</v>
      </c>
      <c r="J77" s="81" t="n">
        <f aca="false">'High pensions'!W77</f>
        <v>430456.103113585</v>
      </c>
      <c r="K77" s="9"/>
      <c r="L77" s="81" t="n">
        <f aca="false">'High pensions'!N77</f>
        <v>3495992.89140921</v>
      </c>
      <c r="M77" s="67"/>
      <c r="N77" s="81" t="n">
        <f aca="false">'High pensions'!L77</f>
        <v>1139256.22335844</v>
      </c>
      <c r="O77" s="9"/>
      <c r="P77" s="81" t="n">
        <f aca="false">'High pensions'!X77</f>
        <v>24408575.3387631</v>
      </c>
      <c r="Q77" s="67"/>
      <c r="R77" s="81" t="n">
        <f aca="false">'High SIPA income'!G72</f>
        <v>33781966.9442899</v>
      </c>
      <c r="S77" s="67"/>
      <c r="T77" s="81" t="n">
        <f aca="false">'High SIPA income'!J72</f>
        <v>129168278.551997</v>
      </c>
      <c r="U77" s="9"/>
      <c r="V77" s="81" t="n">
        <f aca="false">'High SIPA income'!F72</f>
        <v>149187.15403667</v>
      </c>
      <c r="W77" s="67"/>
      <c r="X77" s="81" t="n">
        <f aca="false">'High SIPA income'!M72</f>
        <v>374715.119090109</v>
      </c>
      <c r="Y77" s="9"/>
      <c r="Z77" s="9" t="n">
        <f aca="false">R77+V77-N77-L77-F77</f>
        <v>3984034.83682786</v>
      </c>
      <c r="AA77" s="9"/>
      <c r="AB77" s="9" t="n">
        <f aca="false">T77-P77-D77</f>
        <v>-34498738.1250111</v>
      </c>
      <c r="AC77" s="50"/>
      <c r="AD77" s="9"/>
      <c r="AE77" s="9"/>
      <c r="AF77" s="9"/>
      <c r="AG77" s="9" t="n">
        <f aca="false">BF77/100*$AG$53</f>
        <v>7037926176.04112</v>
      </c>
      <c r="AH77" s="39" t="n">
        <f aca="false">(AG77-AG76)/AG76</f>
        <v>0.00689233507765596</v>
      </c>
      <c r="AI77" s="39" t="n">
        <f aca="false">(AG77-AG73)/AG73</f>
        <v>0.0211543493923302</v>
      </c>
      <c r="AJ77" s="39" t="n">
        <f aca="false">AB77/AG77</f>
        <v>-0.00490183290675222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13638843</v>
      </c>
      <c r="AX77" s="7"/>
      <c r="AY77" s="39" t="n">
        <f aca="false">(AW77-AW76)/AW76</f>
        <v>0.00362668160362537</v>
      </c>
      <c r="AZ77" s="12" t="n">
        <f aca="false">workers_and_wage_high!B65</f>
        <v>7890.81601956048</v>
      </c>
      <c r="BA77" s="39" t="n">
        <f aca="false">(AZ77-AZ76)/AZ76</f>
        <v>0.0032538527859906</v>
      </c>
      <c r="BB77" s="38"/>
      <c r="BC77" s="38"/>
      <c r="BD77" s="38"/>
      <c r="BE77" s="38"/>
      <c r="BF77" s="7" t="n">
        <f aca="false">BF76*(1+AY77)*(1+BA77)*(1-BE77)</f>
        <v>121.080139491734</v>
      </c>
      <c r="BG77" s="7"/>
      <c r="BH77" s="7"/>
      <c r="BI77" s="39" t="n">
        <f aca="false">T84/AG84</f>
        <v>0.0162888663913083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139798173.558174</v>
      </c>
      <c r="E78" s="6"/>
      <c r="F78" s="80" t="n">
        <f aca="false">'High pensions'!I78</f>
        <v>25409972.866635</v>
      </c>
      <c r="G78" s="80" t="n">
        <f aca="false">'High pensions'!K78</f>
        <v>2636651.12487068</v>
      </c>
      <c r="H78" s="80" t="n">
        <f aca="false">'High pensions'!V78</f>
        <v>14506076.5511884</v>
      </c>
      <c r="I78" s="80" t="n">
        <f aca="false">'High pensions'!M78</f>
        <v>81545.9110784745</v>
      </c>
      <c r="J78" s="80" t="n">
        <f aca="false">'High pensions'!W78</f>
        <v>448641.542820258</v>
      </c>
      <c r="K78" s="6"/>
      <c r="L78" s="80" t="n">
        <f aca="false">'High pensions'!N78</f>
        <v>4318920.18388172</v>
      </c>
      <c r="M78" s="8"/>
      <c r="N78" s="80" t="n">
        <f aca="false">'High pensions'!L78</f>
        <v>1147131.48228575</v>
      </c>
      <c r="O78" s="6"/>
      <c r="P78" s="80" t="n">
        <f aca="false">'High pensions'!X78</f>
        <v>28722076.3224758</v>
      </c>
      <c r="Q78" s="8"/>
      <c r="R78" s="80" t="n">
        <f aca="false">'High SIPA income'!G73</f>
        <v>29767169.003083</v>
      </c>
      <c r="S78" s="8"/>
      <c r="T78" s="80" t="n">
        <f aca="false">'High SIPA income'!J73</f>
        <v>113817350.65443</v>
      </c>
      <c r="U78" s="6"/>
      <c r="V78" s="80" t="n">
        <f aca="false">'High SIPA income'!F73</f>
        <v>146251.333375177</v>
      </c>
      <c r="W78" s="8"/>
      <c r="X78" s="80" t="n">
        <f aca="false">'High SIPA income'!M73</f>
        <v>367341.184009023</v>
      </c>
      <c r="Y78" s="6"/>
      <c r="Z78" s="6" t="n">
        <f aca="false">R78+V78-N78-L78-F78</f>
        <v>-962604.196344275</v>
      </c>
      <c r="AA78" s="6"/>
      <c r="AB78" s="6" t="n">
        <f aca="false">T78-P78-D78</f>
        <v>-54702899.2262206</v>
      </c>
      <c r="AC78" s="50"/>
      <c r="AD78" s="6"/>
      <c r="AE78" s="6"/>
      <c r="AF78" s="6"/>
      <c r="AG78" s="6" t="n">
        <f aca="false">BF78/100*$AG$53</f>
        <v>7092465018.26667</v>
      </c>
      <c r="AH78" s="61" t="n">
        <f aca="false">(AG78-AG77)/AG77</f>
        <v>0.00774927739526621</v>
      </c>
      <c r="AI78" s="61"/>
      <c r="AJ78" s="61" t="n">
        <f aca="false">AB78/AG78</f>
        <v>-0.00771281903898477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0.00518994104562256</v>
      </c>
      <c r="AV78" s="5"/>
      <c r="AW78" s="5" t="n">
        <f aca="false">workers_and_wage_high!C66</f>
        <v>13649678</v>
      </c>
      <c r="AX78" s="5"/>
      <c r="AY78" s="61" t="n">
        <f aca="false">(AW78-AW77)/AW77</f>
        <v>0.00079442222481775</v>
      </c>
      <c r="AZ78" s="11" t="n">
        <f aca="false">workers_and_wage_high!B66</f>
        <v>7945.65193927984</v>
      </c>
      <c r="BA78" s="61" t="n">
        <f aca="false">(AZ78-AZ77)/AZ77</f>
        <v>0.00694933446470208</v>
      </c>
      <c r="BB78" s="66"/>
      <c r="BC78" s="66"/>
      <c r="BD78" s="66"/>
      <c r="BE78" s="66"/>
      <c r="BF78" s="5" t="n">
        <f aca="false">BF77*(1+AY78)*(1+BA78)*(1-BE78)</f>
        <v>122.018423079713</v>
      </c>
      <c r="BG78" s="5"/>
      <c r="BH78" s="5"/>
      <c r="BI78" s="61" t="n">
        <f aca="false">T85/AG85</f>
        <v>0.0187576250295949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139797764.305498</v>
      </c>
      <c r="E79" s="9"/>
      <c r="F79" s="81" t="n">
        <f aca="false">'High pensions'!I79</f>
        <v>25409898.4801166</v>
      </c>
      <c r="G79" s="81" t="n">
        <f aca="false">'High pensions'!K79</f>
        <v>2706252.12515975</v>
      </c>
      <c r="H79" s="81" t="n">
        <f aca="false">'High pensions'!V79</f>
        <v>14889000.7191638</v>
      </c>
      <c r="I79" s="81" t="n">
        <f aca="false">'High pensions'!M79</f>
        <v>83698.5193348383</v>
      </c>
      <c r="J79" s="81" t="n">
        <f aca="false">'High pensions'!W79</f>
        <v>460484.558324657</v>
      </c>
      <c r="K79" s="9"/>
      <c r="L79" s="81" t="n">
        <f aca="false">'High pensions'!N79</f>
        <v>3512847.70695317</v>
      </c>
      <c r="M79" s="67"/>
      <c r="N79" s="81" t="n">
        <f aca="false">'High pensions'!L79</f>
        <v>1148460.13738218</v>
      </c>
      <c r="O79" s="9"/>
      <c r="P79" s="81" t="n">
        <f aca="false">'High pensions'!X79</f>
        <v>24546672.2761101</v>
      </c>
      <c r="Q79" s="67"/>
      <c r="R79" s="81" t="n">
        <f aca="false">'High SIPA income'!G74</f>
        <v>34346901.6813638</v>
      </c>
      <c r="S79" s="67"/>
      <c r="T79" s="81" t="n">
        <f aca="false">'High SIPA income'!J74</f>
        <v>131328355.483053</v>
      </c>
      <c r="U79" s="9"/>
      <c r="V79" s="81" t="n">
        <f aca="false">'High SIPA income'!F74</f>
        <v>148146.151754091</v>
      </c>
      <c r="W79" s="67"/>
      <c r="X79" s="81" t="n">
        <f aca="false">'High SIPA income'!M74</f>
        <v>372100.421485558</v>
      </c>
      <c r="Y79" s="9"/>
      <c r="Z79" s="9" t="n">
        <f aca="false">R79+V79-N79-L79-F79</f>
        <v>4423841.50866593</v>
      </c>
      <c r="AA79" s="9"/>
      <c r="AB79" s="9" t="n">
        <f aca="false">T79-P79-D79</f>
        <v>-33016081.098555</v>
      </c>
      <c r="AC79" s="50"/>
      <c r="AD79" s="9"/>
      <c r="AE79" s="9"/>
      <c r="AF79" s="9"/>
      <c r="AG79" s="9" t="n">
        <f aca="false">BF79/100*$AG$53</f>
        <v>7137599058.3633</v>
      </c>
      <c r="AH79" s="39" t="n">
        <f aca="false">(AG79-AG78)/AG78</f>
        <v>0.00636366058632508</v>
      </c>
      <c r="AI79" s="39"/>
      <c r="AJ79" s="39" t="n">
        <f aca="false">AB79/AG79</f>
        <v>-0.0046256564467388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13687208</v>
      </c>
      <c r="AX79" s="7"/>
      <c r="AY79" s="39" t="n">
        <f aca="false">(AW79-AW78)/AW78</f>
        <v>0.00274951540981406</v>
      </c>
      <c r="AZ79" s="12" t="n">
        <f aca="false">workers_and_wage_high!B67</f>
        <v>7974.28993829083</v>
      </c>
      <c r="BA79" s="39" t="n">
        <f aca="false">(AZ79-AZ78)/AZ78</f>
        <v>0.00360423527607868</v>
      </c>
      <c r="BB79" s="38"/>
      <c r="BC79" s="38"/>
      <c r="BD79" s="38"/>
      <c r="BE79" s="38"/>
      <c r="BF79" s="7" t="n">
        <f aca="false">BF78*(1+AY79)*(1+BA79)*(1-BE79)</f>
        <v>122.794906909471</v>
      </c>
      <c r="BG79" s="7"/>
      <c r="BH79" s="7"/>
      <c r="BI79" s="39" t="n">
        <f aca="false">T86/AG86</f>
        <v>0.016357293505221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140518428.547274</v>
      </c>
      <c r="E80" s="9"/>
      <c r="F80" s="81" t="n">
        <f aca="false">'High pensions'!I80</f>
        <v>25540887.7367243</v>
      </c>
      <c r="G80" s="81" t="n">
        <f aca="false">'High pensions'!K80</f>
        <v>2753694.09564596</v>
      </c>
      <c r="H80" s="81" t="n">
        <f aca="false">'High pensions'!V80</f>
        <v>15150012.4431347</v>
      </c>
      <c r="I80" s="81" t="n">
        <f aca="false">'High pensions'!M80</f>
        <v>85165.7967725559</v>
      </c>
      <c r="J80" s="81" t="n">
        <f aca="false">'High pensions'!W80</f>
        <v>468557.085870146</v>
      </c>
      <c r="K80" s="9"/>
      <c r="L80" s="81" t="n">
        <f aca="false">'High pensions'!N80</f>
        <v>3506810.93589813</v>
      </c>
      <c r="M80" s="67"/>
      <c r="N80" s="81" t="n">
        <f aca="false">'High pensions'!L80</f>
        <v>1156435.48375206</v>
      </c>
      <c r="O80" s="9"/>
      <c r="P80" s="81" t="n">
        <f aca="false">'High pensions'!X80</f>
        <v>24559225.4450273</v>
      </c>
      <c r="Q80" s="67"/>
      <c r="R80" s="81" t="n">
        <f aca="false">'High SIPA income'!G75</f>
        <v>30352856.8674965</v>
      </c>
      <c r="S80" s="67"/>
      <c r="T80" s="81" t="n">
        <f aca="false">'High SIPA income'!J75</f>
        <v>116056778.966577</v>
      </c>
      <c r="U80" s="9"/>
      <c r="V80" s="81" t="n">
        <f aca="false">'High SIPA income'!F75</f>
        <v>143492.700030763</v>
      </c>
      <c r="W80" s="67"/>
      <c r="X80" s="81" t="n">
        <f aca="false">'High SIPA income'!M75</f>
        <v>360412.292383916</v>
      </c>
      <c r="Y80" s="9"/>
      <c r="Z80" s="9" t="n">
        <f aca="false">R80+V80-N80-L80-F80</f>
        <v>292215.411152761</v>
      </c>
      <c r="AA80" s="9"/>
      <c r="AB80" s="9" t="n">
        <f aca="false">T80-P80-D80</f>
        <v>-49020875.0257244</v>
      </c>
      <c r="AC80" s="50"/>
      <c r="AD80" s="9"/>
      <c r="AE80" s="9"/>
      <c r="AF80" s="9"/>
      <c r="AG80" s="9" t="n">
        <f aca="false">BF80/100*$AG$53</f>
        <v>7194500287.33523</v>
      </c>
      <c r="AH80" s="39" t="n">
        <f aca="false">(AG80-AG79)/AG79</f>
        <v>0.00797204052884674</v>
      </c>
      <c r="AI80" s="39"/>
      <c r="AJ80" s="39" t="n">
        <f aca="false">AB80/AG80</f>
        <v>-0.00681365947152964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13728534</v>
      </c>
      <c r="AX80" s="7"/>
      <c r="AY80" s="39" t="n">
        <f aca="false">(AW80-AW79)/AW79</f>
        <v>0.00301931555361766</v>
      </c>
      <c r="AZ80" s="12" t="n">
        <f aca="false">workers_and_wage_high!B68</f>
        <v>8013.66551593391</v>
      </c>
      <c r="BA80" s="39" t="n">
        <f aca="false">(AZ80-AZ79)/AZ79</f>
        <v>0.00493781615012613</v>
      </c>
      <c r="BB80" s="38"/>
      <c r="BC80" s="38"/>
      <c r="BD80" s="38"/>
      <c r="BE80" s="38"/>
      <c r="BF80" s="7" t="n">
        <f aca="false">BF79*(1+AY80)*(1+BA80)*(1-BE80)</f>
        <v>123.773832884089</v>
      </c>
      <c r="BG80" s="7"/>
      <c r="BH80" s="7"/>
      <c r="BI80" s="39" t="n">
        <f aca="false">T87/AG87</f>
        <v>0.0187798855132857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141130453.731917</v>
      </c>
      <c r="E81" s="9"/>
      <c r="F81" s="81" t="n">
        <f aca="false">'High pensions'!I81</f>
        <v>25652130.5587129</v>
      </c>
      <c r="G81" s="81" t="n">
        <f aca="false">'High pensions'!K81</f>
        <v>2848186.3278102</v>
      </c>
      <c r="H81" s="81" t="n">
        <f aca="false">'High pensions'!V81</f>
        <v>15669880.8247865</v>
      </c>
      <c r="I81" s="81" t="n">
        <f aca="false">'High pensions'!M81</f>
        <v>88088.2369425828</v>
      </c>
      <c r="J81" s="81" t="n">
        <f aca="false">'High pensions'!W81</f>
        <v>484635.489426383</v>
      </c>
      <c r="K81" s="9"/>
      <c r="L81" s="81" t="n">
        <f aca="false">'High pensions'!N81</f>
        <v>3468532.40431483</v>
      </c>
      <c r="M81" s="67"/>
      <c r="N81" s="81" t="n">
        <f aca="false">'High pensions'!L81</f>
        <v>1162287.44076891</v>
      </c>
      <c r="O81" s="9"/>
      <c r="P81" s="81" t="n">
        <f aca="false">'High pensions'!X81</f>
        <v>24392793.7035734</v>
      </c>
      <c r="Q81" s="67"/>
      <c r="R81" s="81" t="n">
        <f aca="false">'High SIPA income'!G76</f>
        <v>34831765.8797619</v>
      </c>
      <c r="S81" s="67"/>
      <c r="T81" s="81" t="n">
        <f aca="false">'High SIPA income'!J76</f>
        <v>133182275.769632</v>
      </c>
      <c r="U81" s="9"/>
      <c r="V81" s="81" t="n">
        <f aca="false">'High SIPA income'!F76</f>
        <v>143596.323957115</v>
      </c>
      <c r="W81" s="67"/>
      <c r="X81" s="81" t="n">
        <f aca="false">'High SIPA income'!M76</f>
        <v>360672.565811304</v>
      </c>
      <c r="Y81" s="9"/>
      <c r="Z81" s="9" t="n">
        <f aca="false">R81+V81-N81-L81-F81</f>
        <v>4692411.79992241</v>
      </c>
      <c r="AA81" s="9"/>
      <c r="AB81" s="9" t="n">
        <f aca="false">T81-P81-D81</f>
        <v>-32340971.6658577</v>
      </c>
      <c r="AC81" s="50"/>
      <c r="AD81" s="9"/>
      <c r="AE81" s="9"/>
      <c r="AF81" s="9"/>
      <c r="AG81" s="9" t="n">
        <f aca="false">BF81/100*$AG$53</f>
        <v>7184966032.47203</v>
      </c>
      <c r="AH81" s="39" t="n">
        <f aca="false">(AG81-AG80)/AG80</f>
        <v>-0.00132521432794779</v>
      </c>
      <c r="AI81" s="39" t="n">
        <f aca="false">(AG81-AG77)/AG77</f>
        <v>0.0208924976978973</v>
      </c>
      <c r="AJ81" s="39" t="n">
        <f aca="false">AB81/AG81</f>
        <v>-0.00450120035636837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13750759</v>
      </c>
      <c r="AX81" s="7"/>
      <c r="AY81" s="39" t="n">
        <f aca="false">(AW81-AW80)/AW80</f>
        <v>0.00161889099010863</v>
      </c>
      <c r="AZ81" s="12" t="n">
        <f aca="false">workers_and_wage_high!B69</f>
        <v>7990.11057355532</v>
      </c>
      <c r="BA81" s="39" t="n">
        <f aca="false">(AZ81-AZ80)/AZ80</f>
        <v>-0.00293934683594688</v>
      </c>
      <c r="BB81" s="38"/>
      <c r="BC81" s="38"/>
      <c r="BD81" s="38"/>
      <c r="BE81" s="38"/>
      <c r="BF81" s="7" t="n">
        <f aca="false">BF80*(1+AY81)*(1+BA81)*(1-BE81)</f>
        <v>123.609806027326</v>
      </c>
      <c r="BG81" s="7"/>
      <c r="BH81" s="7"/>
      <c r="BI81" s="39" t="n">
        <f aca="false">T88/AG88</f>
        <v>0.0163533367882328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141361258.700489</v>
      </c>
      <c r="E82" s="6"/>
      <c r="F82" s="80" t="n">
        <f aca="false">'High pensions'!I82</f>
        <v>25694082.0938412</v>
      </c>
      <c r="G82" s="80" t="n">
        <f aca="false">'High pensions'!K82</f>
        <v>2941907.31481151</v>
      </c>
      <c r="H82" s="80" t="n">
        <f aca="false">'High pensions'!V82</f>
        <v>16185506.0431061</v>
      </c>
      <c r="I82" s="80" t="n">
        <f aca="false">'High pensions'!M82</f>
        <v>90986.824169429</v>
      </c>
      <c r="J82" s="80" t="n">
        <f aca="false">'High pensions'!W82</f>
        <v>500582.661126997</v>
      </c>
      <c r="K82" s="6"/>
      <c r="L82" s="80" t="n">
        <f aca="false">'High pensions'!N82</f>
        <v>4135581.58896374</v>
      </c>
      <c r="M82" s="8"/>
      <c r="N82" s="80" t="n">
        <f aca="false">'High pensions'!L82</f>
        <v>1165556.65915211</v>
      </c>
      <c r="O82" s="6"/>
      <c r="P82" s="80" t="n">
        <f aca="false">'High pensions'!X82</f>
        <v>27872101.368704</v>
      </c>
      <c r="Q82" s="8"/>
      <c r="R82" s="80" t="n">
        <f aca="false">'High SIPA income'!G77</f>
        <v>30855801.2526673</v>
      </c>
      <c r="S82" s="8"/>
      <c r="T82" s="80" t="n">
        <f aca="false">'High SIPA income'!J77</f>
        <v>117979830.414323</v>
      </c>
      <c r="U82" s="6"/>
      <c r="V82" s="80" t="n">
        <f aca="false">'High SIPA income'!F77</f>
        <v>138809.315453898</v>
      </c>
      <c r="W82" s="8"/>
      <c r="X82" s="80" t="n">
        <f aca="false">'High SIPA income'!M77</f>
        <v>348648.980584073</v>
      </c>
      <c r="Y82" s="6"/>
      <c r="Z82" s="6" t="n">
        <f aca="false">R82+V82-N82-L82-F82</f>
        <v>-609.773835819215</v>
      </c>
      <c r="AA82" s="6"/>
      <c r="AB82" s="6" t="n">
        <f aca="false">T82-P82-D82</f>
        <v>-51253529.6548699</v>
      </c>
      <c r="AC82" s="50"/>
      <c r="AD82" s="6"/>
      <c r="AE82" s="6"/>
      <c r="AF82" s="6"/>
      <c r="AG82" s="6" t="n">
        <f aca="false">BF82/100*$AG$53</f>
        <v>7256636959.94264</v>
      </c>
      <c r="AH82" s="61" t="n">
        <f aca="false">(AG82-AG81)/AG81</f>
        <v>0.00997512405023145</v>
      </c>
      <c r="AI82" s="61"/>
      <c r="AJ82" s="61" t="n">
        <f aca="false">AB82/AG82</f>
        <v>-0.00706298660630187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0.00905173951237836</v>
      </c>
      <c r="AV82" s="5"/>
      <c r="AW82" s="5" t="n">
        <f aca="false">workers_and_wage_high!C70</f>
        <v>13797975</v>
      </c>
      <c r="AX82" s="5"/>
      <c r="AY82" s="61" t="n">
        <f aca="false">(AW82-AW81)/AW81</f>
        <v>0.00343370136877535</v>
      </c>
      <c r="AZ82" s="11" t="n">
        <f aca="false">workers_and_wage_high!B70</f>
        <v>8042.19841001317</v>
      </c>
      <c r="BA82" s="61" t="n">
        <f aca="false">(AZ82-AZ81)/AZ81</f>
        <v>0.006519038250891</v>
      </c>
      <c r="BB82" s="66"/>
      <c r="BC82" s="66"/>
      <c r="BD82" s="66"/>
      <c r="BE82" s="66"/>
      <c r="BF82" s="5" t="n">
        <f aca="false">BF81*(1+AY82)*(1+BA82)*(1-BE82)</f>
        <v>124.842829176274</v>
      </c>
      <c r="BG82" s="5"/>
      <c r="BH82" s="5"/>
      <c r="BI82" s="61" t="n">
        <f aca="false">T89/AG89</f>
        <v>0.0188245209820535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142069906.714349</v>
      </c>
      <c r="E83" s="9"/>
      <c r="F83" s="81" t="n">
        <f aca="false">'High pensions'!I83</f>
        <v>25822887.2587863</v>
      </c>
      <c r="G83" s="81" t="n">
        <f aca="false">'High pensions'!K83</f>
        <v>3001240.66358243</v>
      </c>
      <c r="H83" s="81" t="n">
        <f aca="false">'High pensions'!V83</f>
        <v>16511940.6218756</v>
      </c>
      <c r="I83" s="81" t="n">
        <f aca="false">'High pensions'!M83</f>
        <v>92821.876193271</v>
      </c>
      <c r="J83" s="81" t="n">
        <f aca="false">'High pensions'!W83</f>
        <v>510678.575934297</v>
      </c>
      <c r="K83" s="9"/>
      <c r="L83" s="81" t="n">
        <f aca="false">'High pensions'!N83</f>
        <v>3390519.89904614</v>
      </c>
      <c r="M83" s="67"/>
      <c r="N83" s="81" t="n">
        <f aca="false">'High pensions'!L83</f>
        <v>1173032.8695771</v>
      </c>
      <c r="O83" s="9"/>
      <c r="P83" s="81" t="n">
        <f aca="false">'High pensions'!X83</f>
        <v>24047104.6217669</v>
      </c>
      <c r="Q83" s="67"/>
      <c r="R83" s="81" t="n">
        <f aca="false">'High SIPA income'!G78</f>
        <v>35619193.8822215</v>
      </c>
      <c r="S83" s="67"/>
      <c r="T83" s="81" t="n">
        <f aca="false">'High SIPA income'!J78</f>
        <v>136193074.98476</v>
      </c>
      <c r="U83" s="9"/>
      <c r="V83" s="81" t="n">
        <f aca="false">'High SIPA income'!F78</f>
        <v>142799.062980845</v>
      </c>
      <c r="W83" s="67"/>
      <c r="X83" s="81" t="n">
        <f aca="false">'High SIPA income'!M78</f>
        <v>358670.076095632</v>
      </c>
      <c r="Y83" s="9"/>
      <c r="Z83" s="9" t="n">
        <f aca="false">R83+V83-N83-L83-F83</f>
        <v>5375552.91779284</v>
      </c>
      <c r="AA83" s="9"/>
      <c r="AB83" s="9" t="n">
        <f aca="false">T83-P83-D83</f>
        <v>-29923936.3513555</v>
      </c>
      <c r="AC83" s="50"/>
      <c r="AD83" s="9"/>
      <c r="AE83" s="9"/>
      <c r="AF83" s="9"/>
      <c r="AG83" s="9" t="n">
        <f aca="false">BF83/100*$AG$53</f>
        <v>7314084992.34797</v>
      </c>
      <c r="AH83" s="39" t="n">
        <f aca="false">(AG83-AG82)/AG82</f>
        <v>0.0079166193268943</v>
      </c>
      <c r="AI83" s="39"/>
      <c r="AJ83" s="39" t="n">
        <f aca="false">AB83/AG83</f>
        <v>-0.00409127544766872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13839134</v>
      </c>
      <c r="AX83" s="7"/>
      <c r="AY83" s="39" t="n">
        <f aca="false">(AW83-AW82)/AW82</f>
        <v>0.00298297395088772</v>
      </c>
      <c r="AZ83" s="12" t="n">
        <f aca="false">workers_and_wage_high!B71</f>
        <v>8081.75776049965</v>
      </c>
      <c r="BA83" s="39" t="n">
        <f aca="false">(AZ83-AZ82)/AZ82</f>
        <v>0.004918972210039</v>
      </c>
      <c r="BB83" s="38"/>
      <c r="BC83" s="38"/>
      <c r="BD83" s="38"/>
      <c r="BE83" s="38"/>
      <c r="BF83" s="7" t="n">
        <f aca="false">BF82*(1+AY83)*(1+BA83)*(1-BE83)</f>
        <v>125.831162330555</v>
      </c>
      <c r="BG83" s="7"/>
      <c r="BH83" s="7"/>
      <c r="BI83" s="39" t="n">
        <f aca="false">T90/AG90</f>
        <v>0.0164183364452942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142743738.245345</v>
      </c>
      <c r="E84" s="9"/>
      <c r="F84" s="81" t="n">
        <f aca="false">'High pensions'!I84</f>
        <v>25945364.1158402</v>
      </c>
      <c r="G84" s="81" t="n">
        <f aca="false">'High pensions'!K84</f>
        <v>3137710.53193207</v>
      </c>
      <c r="H84" s="81" t="n">
        <f aca="false">'High pensions'!V84</f>
        <v>17262757.5724145</v>
      </c>
      <c r="I84" s="81" t="n">
        <f aca="false">'High pensions'!M84</f>
        <v>97042.5937710959</v>
      </c>
      <c r="J84" s="81" t="n">
        <f aca="false">'High pensions'!W84</f>
        <v>533899.718734475</v>
      </c>
      <c r="K84" s="9"/>
      <c r="L84" s="81" t="n">
        <f aca="false">'High pensions'!N84</f>
        <v>3364857.61218597</v>
      </c>
      <c r="M84" s="67"/>
      <c r="N84" s="81" t="n">
        <f aca="false">'High pensions'!L84</f>
        <v>1180762.58811387</v>
      </c>
      <c r="O84" s="9"/>
      <c r="P84" s="81" t="n">
        <f aca="false">'High pensions'!X84</f>
        <v>23956469.5240097</v>
      </c>
      <c r="Q84" s="67"/>
      <c r="R84" s="81" t="n">
        <f aca="false">'High SIPA income'!G79</f>
        <v>31427940.0034166</v>
      </c>
      <c r="S84" s="67"/>
      <c r="T84" s="81" t="n">
        <f aca="false">'High SIPA income'!J79</f>
        <v>120167452.516051</v>
      </c>
      <c r="U84" s="9"/>
      <c r="V84" s="81" t="n">
        <f aca="false">'High SIPA income'!F79</f>
        <v>143124.972037112</v>
      </c>
      <c r="W84" s="67"/>
      <c r="X84" s="81" t="n">
        <f aca="false">'High SIPA income'!M79</f>
        <v>359488.665682787</v>
      </c>
      <c r="Y84" s="9"/>
      <c r="Z84" s="9" t="n">
        <f aca="false">R84+V84-N84-L84-F84</f>
        <v>1080080.65931362</v>
      </c>
      <c r="AA84" s="9"/>
      <c r="AB84" s="9" t="n">
        <f aca="false">T84-P84-D84</f>
        <v>-46532755.2533037</v>
      </c>
      <c r="AC84" s="50"/>
      <c r="AD84" s="9"/>
      <c r="AE84" s="9"/>
      <c r="AF84" s="9"/>
      <c r="AG84" s="9" t="n">
        <f aca="false">BF84/100*$AG$53</f>
        <v>7377275350.49166</v>
      </c>
      <c r="AH84" s="39" t="n">
        <f aca="false">(AG84-AG83)/AG83</f>
        <v>0.00863954386772933</v>
      </c>
      <c r="AI84" s="39"/>
      <c r="AJ84" s="39" t="n">
        <f aca="false">AB84/AG84</f>
        <v>-0.00630758010817673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13852120</v>
      </c>
      <c r="AX84" s="7"/>
      <c r="AY84" s="39" t="n">
        <f aca="false">(AW84-AW83)/AW83</f>
        <v>0.000938353512582507</v>
      </c>
      <c r="AZ84" s="12" t="n">
        <f aca="false">workers_and_wage_high!B72</f>
        <v>8143.93856783846</v>
      </c>
      <c r="BA84" s="39" t="n">
        <f aca="false">(AZ84-AZ83)/AZ83</f>
        <v>0.00769397069072356</v>
      </c>
      <c r="BB84" s="38"/>
      <c r="BC84" s="38"/>
      <c r="BD84" s="38"/>
      <c r="BE84" s="38"/>
      <c r="BF84" s="7" t="n">
        <f aca="false">BF83*(1+AY84)*(1+BA84)*(1-BE84)</f>
        <v>126.918286177437</v>
      </c>
      <c r="BG84" s="7"/>
      <c r="BH84" s="7"/>
      <c r="BI84" s="39" t="n">
        <f aca="false">T91/AG91</f>
        <v>0.0188752505794788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143073459.983408</v>
      </c>
      <c r="E85" s="9"/>
      <c r="F85" s="81" t="n">
        <f aca="false">'High pensions'!I85</f>
        <v>26005294.9447236</v>
      </c>
      <c r="G85" s="81" t="n">
        <f aca="false">'High pensions'!K85</f>
        <v>3227060.78038133</v>
      </c>
      <c r="H85" s="81" t="n">
        <f aca="false">'High pensions'!V85</f>
        <v>17754336.2767971</v>
      </c>
      <c r="I85" s="81" t="n">
        <f aca="false">'High pensions'!M85</f>
        <v>99806.0035169474</v>
      </c>
      <c r="J85" s="81" t="n">
        <f aca="false">'High pensions'!W85</f>
        <v>549103.183818461</v>
      </c>
      <c r="K85" s="9"/>
      <c r="L85" s="81" t="n">
        <f aca="false">'High pensions'!N85</f>
        <v>3335498.26815878</v>
      </c>
      <c r="M85" s="67"/>
      <c r="N85" s="81" t="n">
        <f aca="false">'High pensions'!L85</f>
        <v>1184611.22509304</v>
      </c>
      <c r="O85" s="9"/>
      <c r="P85" s="81" t="n">
        <f aca="false">'High pensions'!X85</f>
        <v>23825297.8134121</v>
      </c>
      <c r="Q85" s="67"/>
      <c r="R85" s="81" t="n">
        <f aca="false">'High SIPA income'!G80</f>
        <v>36541367.4858931</v>
      </c>
      <c r="S85" s="67"/>
      <c r="T85" s="81" t="n">
        <f aca="false">'High SIPA income'!J80</f>
        <v>139719085.684753</v>
      </c>
      <c r="U85" s="9"/>
      <c r="V85" s="81" t="n">
        <f aca="false">'High SIPA income'!F80</f>
        <v>140414.427056171</v>
      </c>
      <c r="W85" s="67"/>
      <c r="X85" s="81" t="n">
        <f aca="false">'High SIPA income'!M80</f>
        <v>352680.558162466</v>
      </c>
      <c r="Y85" s="9"/>
      <c r="Z85" s="9" t="n">
        <f aca="false">R85+V85-N85-L85-F85</f>
        <v>6156377.47497393</v>
      </c>
      <c r="AA85" s="9"/>
      <c r="AB85" s="9" t="n">
        <f aca="false">T85-P85-D85</f>
        <v>-27179672.1120672</v>
      </c>
      <c r="AC85" s="50"/>
      <c r="AD85" s="9"/>
      <c r="AE85" s="9"/>
      <c r="AF85" s="9"/>
      <c r="AG85" s="9" t="n">
        <f aca="false">BF85/100*$AG$53</f>
        <v>7448655438.21834</v>
      </c>
      <c r="AH85" s="39" t="n">
        <f aca="false">(AG85-AG84)/AG84</f>
        <v>0.00967567080465835</v>
      </c>
      <c r="AI85" s="39" t="n">
        <f aca="false">(AG85-AG81)/AG81</f>
        <v>0.036700160384139</v>
      </c>
      <c r="AJ85" s="39" t="n">
        <f aca="false">AB85/AG85</f>
        <v>-0.00364893668897756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13915632</v>
      </c>
      <c r="AX85" s="7"/>
      <c r="AY85" s="39" t="n">
        <f aca="false">(AW85-AW84)/AW84</f>
        <v>0.00458500215129525</v>
      </c>
      <c r="AZ85" s="12" t="n">
        <f aca="false">workers_and_wage_high!B73</f>
        <v>8185.20744274046</v>
      </c>
      <c r="BA85" s="39" t="n">
        <f aca="false">(AZ85-AZ84)/AZ84</f>
        <v>0.00506743445548336</v>
      </c>
      <c r="BB85" s="38"/>
      <c r="BC85" s="38"/>
      <c r="BD85" s="38"/>
      <c r="BE85" s="38"/>
      <c r="BF85" s="7" t="n">
        <f aca="false">BF84*(1+AY85)*(1+BA85)*(1-BE85)</f>
        <v>128.146305733581</v>
      </c>
      <c r="BG85" s="7"/>
      <c r="BH85" s="7"/>
      <c r="BI85" s="39" t="n">
        <f aca="false">T92/AG92</f>
        <v>0.0165003349386301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143464471.136338</v>
      </c>
      <c r="E86" s="6"/>
      <c r="F86" s="80" t="n">
        <f aca="false">'High pensions'!I86</f>
        <v>26076365.8502556</v>
      </c>
      <c r="G86" s="80" t="n">
        <f aca="false">'High pensions'!K86</f>
        <v>3291262.60553929</v>
      </c>
      <c r="H86" s="80" t="n">
        <f aca="false">'High pensions'!V86</f>
        <v>18107555.7762153</v>
      </c>
      <c r="I86" s="80" t="n">
        <f aca="false">'High pensions'!M86</f>
        <v>101791.626975443</v>
      </c>
      <c r="J86" s="80" t="n">
        <f aca="false">'High pensions'!W86</f>
        <v>560027.498233468</v>
      </c>
      <c r="K86" s="6"/>
      <c r="L86" s="80" t="n">
        <f aca="false">'High pensions'!N86</f>
        <v>4058682.80850094</v>
      </c>
      <c r="M86" s="8"/>
      <c r="N86" s="80" t="n">
        <f aca="false">'High pensions'!L86</f>
        <v>1188536.08313919</v>
      </c>
      <c r="O86" s="6"/>
      <c r="P86" s="80" t="n">
        <f aca="false">'High pensions'!X86</f>
        <v>27599499.2420719</v>
      </c>
      <c r="Q86" s="8"/>
      <c r="R86" s="80" t="n">
        <f aca="false">'High SIPA income'!G81</f>
        <v>32121460.57466</v>
      </c>
      <c r="S86" s="8"/>
      <c r="T86" s="80" t="n">
        <f aca="false">'High SIPA income'!J81</f>
        <v>122819188.528807</v>
      </c>
      <c r="U86" s="6"/>
      <c r="V86" s="80" t="n">
        <f aca="false">'High SIPA income'!F81</f>
        <v>145709.308467415</v>
      </c>
      <c r="W86" s="8"/>
      <c r="X86" s="80" t="n">
        <f aca="false">'High SIPA income'!M81</f>
        <v>365979.77371084</v>
      </c>
      <c r="Y86" s="6"/>
      <c r="Z86" s="6" t="n">
        <f aca="false">R86+V86-N86-L86-F86</f>
        <v>943585.141231645</v>
      </c>
      <c r="AA86" s="6"/>
      <c r="AB86" s="6" t="n">
        <f aca="false">T86-P86-D86</f>
        <v>-48244781.8496028</v>
      </c>
      <c r="AC86" s="50"/>
      <c r="AD86" s="6"/>
      <c r="AE86" s="6"/>
      <c r="AF86" s="6"/>
      <c r="AG86" s="6" t="n">
        <f aca="false">BF86/100*$AG$53</f>
        <v>7508527525.63281</v>
      </c>
      <c r="AH86" s="61" t="n">
        <f aca="false">(AG86-AG85)/AG85</f>
        <v>0.00803797247853189</v>
      </c>
      <c r="AI86" s="61"/>
      <c r="AJ86" s="61" t="n">
        <f aca="false">AB86/AG86</f>
        <v>-0.00642533195555367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0.00719029125096828</v>
      </c>
      <c r="AV86" s="5"/>
      <c r="AW86" s="5" t="n">
        <f aca="false">workers_and_wage_high!C74</f>
        <v>13886885</v>
      </c>
      <c r="AX86" s="5"/>
      <c r="AY86" s="61" t="n">
        <f aca="false">(AW86-AW85)/AW85</f>
        <v>-0.00206580628174128</v>
      </c>
      <c r="AZ86" s="11" t="n">
        <f aca="false">workers_and_wage_high!B74</f>
        <v>8268.08016684289</v>
      </c>
      <c r="BA86" s="61" t="n">
        <f aca="false">(AZ86-AZ85)/AZ85</f>
        <v>0.0101246944176016</v>
      </c>
      <c r="BB86" s="66"/>
      <c r="BC86" s="66"/>
      <c r="BD86" s="66"/>
      <c r="BE86" s="66"/>
      <c r="BF86" s="5" t="n">
        <f aca="false">BF85*(1+AY86)*(1+BA86)*(1-BE86)</f>
        <v>129.176342212293</v>
      </c>
      <c r="BG86" s="5"/>
      <c r="BH86" s="5"/>
      <c r="BI86" s="61" t="n">
        <f aca="false">T93/AG93</f>
        <v>0.0189036016523295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143241388.500194</v>
      </c>
      <c r="E87" s="9"/>
      <c r="F87" s="81" t="n">
        <f aca="false">'High pensions'!I87</f>
        <v>26035817.940457</v>
      </c>
      <c r="G87" s="81" t="n">
        <f aca="false">'High pensions'!K87</f>
        <v>3368310.31833557</v>
      </c>
      <c r="H87" s="81" t="n">
        <f aca="false">'High pensions'!V87</f>
        <v>18531449.55927</v>
      </c>
      <c r="I87" s="81" t="n">
        <f aca="false">'High pensions'!M87</f>
        <v>104174.545927904</v>
      </c>
      <c r="J87" s="81" t="n">
        <f aca="false">'High pensions'!W87</f>
        <v>573137.615235154</v>
      </c>
      <c r="K87" s="9"/>
      <c r="L87" s="81" t="n">
        <f aca="false">'High pensions'!N87</f>
        <v>3341257.36150526</v>
      </c>
      <c r="M87" s="67"/>
      <c r="N87" s="81" t="n">
        <f aca="false">'High pensions'!L87</f>
        <v>1187112.0781422</v>
      </c>
      <c r="O87" s="9"/>
      <c r="P87" s="81" t="n">
        <f aca="false">'High pensions'!X87</f>
        <v>23868940.7317701</v>
      </c>
      <c r="Q87" s="67"/>
      <c r="R87" s="81" t="n">
        <f aca="false">'High SIPA income'!G82</f>
        <v>37196982.5000496</v>
      </c>
      <c r="S87" s="67"/>
      <c r="T87" s="81" t="n">
        <f aca="false">'High SIPA income'!J82</f>
        <v>142225886.514648</v>
      </c>
      <c r="U87" s="9"/>
      <c r="V87" s="81" t="n">
        <f aca="false">'High SIPA income'!F82</f>
        <v>141567.511765182</v>
      </c>
      <c r="W87" s="67"/>
      <c r="X87" s="81" t="n">
        <f aca="false">'High SIPA income'!M82</f>
        <v>355576.774507956</v>
      </c>
      <c r="Y87" s="9"/>
      <c r="Z87" s="9" t="n">
        <f aca="false">R87+V87-N87-L87-F87</f>
        <v>6774362.63171031</v>
      </c>
      <c r="AA87" s="9"/>
      <c r="AB87" s="9" t="n">
        <f aca="false">T87-P87-D87</f>
        <v>-24884442.7173158</v>
      </c>
      <c r="AC87" s="50"/>
      <c r="AD87" s="9"/>
      <c r="AE87" s="9"/>
      <c r="AF87" s="9"/>
      <c r="AG87" s="9" t="n">
        <f aca="false">BF87/100*$AG$53</f>
        <v>7573309561.12759</v>
      </c>
      <c r="AH87" s="39" t="n">
        <f aca="false">(AG87-AG86)/AG86</f>
        <v>0.00862779490034906</v>
      </c>
      <c r="AI87" s="39"/>
      <c r="AJ87" s="39" t="n">
        <f aca="false">AB87/AG87</f>
        <v>-0.00328580820795219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13951290</v>
      </c>
      <c r="AX87" s="7"/>
      <c r="AY87" s="39" t="n">
        <f aca="false">(AW87-AW86)/AW86</f>
        <v>0.00463782914598918</v>
      </c>
      <c r="AZ87" s="12" t="n">
        <f aca="false">workers_and_wage_high!B75</f>
        <v>8300.91723087028</v>
      </c>
      <c r="BA87" s="39" t="n">
        <f aca="false">(AZ87-AZ86)/AZ86</f>
        <v>0.00397154640070818</v>
      </c>
      <c r="BB87" s="38"/>
      <c r="BC87" s="38"/>
      <c r="BD87" s="38"/>
      <c r="BE87" s="38"/>
      <c r="BF87" s="7" t="n">
        <f aca="false">BF86*(1+AY87)*(1+BA87)*(1-BE87)</f>
        <v>130.290849198878</v>
      </c>
      <c r="BG87" s="7"/>
      <c r="BH87" s="7"/>
      <c r="BI87" s="39" t="n">
        <f aca="false">T94/AG94</f>
        <v>0.016454416187789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143636793.222427</v>
      </c>
      <c r="E88" s="9"/>
      <c r="F88" s="81" t="n">
        <f aca="false">'High pensions'!I88</f>
        <v>26107687.4292176</v>
      </c>
      <c r="G88" s="81" t="n">
        <f aca="false">'High pensions'!K88</f>
        <v>3464775.12646229</v>
      </c>
      <c r="H88" s="81" t="n">
        <f aca="false">'High pensions'!V88</f>
        <v>19062170.4718635</v>
      </c>
      <c r="I88" s="81" t="n">
        <f aca="false">'High pensions'!M88</f>
        <v>107157.993601928</v>
      </c>
      <c r="J88" s="81" t="n">
        <f aca="false">'High pensions'!W88</f>
        <v>589551.664078256</v>
      </c>
      <c r="K88" s="9"/>
      <c r="L88" s="81" t="n">
        <f aca="false">'High pensions'!N88</f>
        <v>3285679.31899639</v>
      </c>
      <c r="M88" s="67"/>
      <c r="N88" s="81" t="n">
        <f aca="false">'High pensions'!L88</f>
        <v>1191283.71515856</v>
      </c>
      <c r="O88" s="9"/>
      <c r="P88" s="81" t="n">
        <f aca="false">'High pensions'!X88</f>
        <v>23603497.1210168</v>
      </c>
      <c r="Q88" s="67"/>
      <c r="R88" s="81" t="n">
        <f aca="false">'High SIPA income'!G83</f>
        <v>32503428.2999897</v>
      </c>
      <c r="S88" s="67"/>
      <c r="T88" s="81" t="n">
        <f aca="false">'High SIPA income'!J83</f>
        <v>124279675.232397</v>
      </c>
      <c r="U88" s="9"/>
      <c r="V88" s="81" t="n">
        <f aca="false">'High SIPA income'!F83</f>
        <v>149514.863178186</v>
      </c>
      <c r="W88" s="67"/>
      <c r="X88" s="81" t="n">
        <f aca="false">'High SIPA income'!M83</f>
        <v>375538.229972431</v>
      </c>
      <c r="Y88" s="9"/>
      <c r="Z88" s="9" t="n">
        <f aca="false">R88+V88-N88-L88-F88</f>
        <v>2068292.69979535</v>
      </c>
      <c r="AA88" s="9"/>
      <c r="AB88" s="9" t="n">
        <f aca="false">T88-P88-D88</f>
        <v>-42960615.1110464</v>
      </c>
      <c r="AC88" s="50"/>
      <c r="AD88" s="9"/>
      <c r="AE88" s="9"/>
      <c r="AF88" s="9"/>
      <c r="AG88" s="9" t="n">
        <f aca="false">BF88/100*$AG$53</f>
        <v>7599652403.77265</v>
      </c>
      <c r="AH88" s="39" t="n">
        <f aca="false">(AG88-AG87)/AG87</f>
        <v>0.00347837922541354</v>
      </c>
      <c r="AI88" s="39"/>
      <c r="AJ88" s="39" t="n">
        <f aca="false">AB88/AG88</f>
        <v>-0.00565297106085007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13982367</v>
      </c>
      <c r="AX88" s="7"/>
      <c r="AY88" s="39" t="n">
        <f aca="false">(AW88-AW87)/AW87</f>
        <v>0.00222753594828865</v>
      </c>
      <c r="AZ88" s="12" t="n">
        <f aca="false">workers_and_wage_high!B76</f>
        <v>8311.27729995617</v>
      </c>
      <c r="BA88" s="39" t="n">
        <f aca="false">(AZ88-AZ87)/AZ87</f>
        <v>0.00124806317154462</v>
      </c>
      <c r="BB88" s="38"/>
      <c r="BC88" s="38"/>
      <c r="BD88" s="38"/>
      <c r="BE88" s="38"/>
      <c r="BF88" s="7" t="n">
        <f aca="false">BF87*(1+AY88)*(1+BA88)*(1-BE88)</f>
        <v>130.744050181993</v>
      </c>
      <c r="BG88" s="7"/>
      <c r="BH88" s="7"/>
      <c r="BI88" s="39" t="n">
        <f aca="false">T95/AG95</f>
        <v>0.0189076990687144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143485069.425866</v>
      </c>
      <c r="E89" s="9"/>
      <c r="F89" s="81" t="n">
        <f aca="false">'High pensions'!I89</f>
        <v>26080109.8332039</v>
      </c>
      <c r="G89" s="81" t="n">
        <f aca="false">'High pensions'!K89</f>
        <v>3561910.16618524</v>
      </c>
      <c r="H89" s="81" t="n">
        <f aca="false">'High pensions'!V89</f>
        <v>19596578.800949</v>
      </c>
      <c r="I89" s="81" t="n">
        <f aca="false">'High pensions'!M89</f>
        <v>110162.170088204</v>
      </c>
      <c r="J89" s="81" t="n">
        <f aca="false">'High pensions'!W89</f>
        <v>606079.756730387</v>
      </c>
      <c r="K89" s="9"/>
      <c r="L89" s="81" t="n">
        <f aca="false">'High pensions'!N89</f>
        <v>3245424.1925031</v>
      </c>
      <c r="M89" s="67"/>
      <c r="N89" s="81" t="n">
        <f aca="false">'High pensions'!L89</f>
        <v>1191241.84264863</v>
      </c>
      <c r="O89" s="9"/>
      <c r="P89" s="81" t="n">
        <f aca="false">'High pensions'!X89</f>
        <v>23394382.7080831</v>
      </c>
      <c r="Q89" s="67"/>
      <c r="R89" s="81" t="n">
        <f aca="false">'High SIPA income'!G84</f>
        <v>37737490.3691722</v>
      </c>
      <c r="S89" s="67"/>
      <c r="T89" s="81" t="n">
        <f aca="false">'High SIPA income'!J84</f>
        <v>144292565.198974</v>
      </c>
      <c r="U89" s="9"/>
      <c r="V89" s="81" t="n">
        <f aca="false">'High SIPA income'!F84</f>
        <v>146658.500589474</v>
      </c>
      <c r="W89" s="67"/>
      <c r="X89" s="81" t="n">
        <f aca="false">'High SIPA income'!M84</f>
        <v>368363.870661771</v>
      </c>
      <c r="Y89" s="9"/>
      <c r="Z89" s="9" t="n">
        <f aca="false">R89+V89-N89-L89-F89</f>
        <v>7367373.00140597</v>
      </c>
      <c r="AA89" s="9"/>
      <c r="AB89" s="9" t="n">
        <f aca="false">T89-P89-D89</f>
        <v>-22586886.9349753</v>
      </c>
      <c r="AC89" s="50"/>
      <c r="AD89" s="9"/>
      <c r="AE89" s="9"/>
      <c r="AF89" s="9"/>
      <c r="AG89" s="9" t="n">
        <f aca="false">BF89/100*$AG$53</f>
        <v>7665138748.36636</v>
      </c>
      <c r="AH89" s="39" t="n">
        <f aca="false">(AG89-AG88)/AG88</f>
        <v>0.00861701839957864</v>
      </c>
      <c r="AI89" s="39" t="n">
        <f aca="false">(AG89-AG85)/AG85</f>
        <v>0.0290634077443372</v>
      </c>
      <c r="AJ89" s="39" t="n">
        <f aca="false">AB89/AG89</f>
        <v>-0.00294670294647819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14024761</v>
      </c>
      <c r="AX89" s="7"/>
      <c r="AY89" s="39" t="n">
        <f aca="false">(AW89-AW88)/AW88</f>
        <v>0.00303196161279417</v>
      </c>
      <c r="AZ89" s="12" t="n">
        <f aca="false">workers_and_wage_high!B77</f>
        <v>8357.55594058526</v>
      </c>
      <c r="BA89" s="39" t="n">
        <f aca="false">(AZ89-AZ88)/AZ88</f>
        <v>0.00556817429606531</v>
      </c>
      <c r="BB89" s="38"/>
      <c r="BC89" s="38"/>
      <c r="BD89" s="38"/>
      <c r="BE89" s="38"/>
      <c r="BF89" s="7" t="n">
        <f aca="false">BF88*(1+AY89)*(1+BA89)*(1-BE89)</f>
        <v>131.870674068047</v>
      </c>
      <c r="BG89" s="7"/>
      <c r="BH89" s="7"/>
      <c r="BI89" s="39" t="n">
        <f aca="false">T96/AG96</f>
        <v>0.0164769455342332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144148643.574313</v>
      </c>
      <c r="E90" s="6"/>
      <c r="F90" s="80" t="n">
        <f aca="false">'High pensions'!I90</f>
        <v>26200722.2895607</v>
      </c>
      <c r="G90" s="80" t="n">
        <f aca="false">'High pensions'!K90</f>
        <v>3623108.33715998</v>
      </c>
      <c r="H90" s="80" t="n">
        <f aca="false">'High pensions'!V90</f>
        <v>19933273.0812725</v>
      </c>
      <c r="I90" s="80" t="n">
        <f aca="false">'High pensions'!M90</f>
        <v>112054.897025567</v>
      </c>
      <c r="J90" s="80" t="n">
        <f aca="false">'High pensions'!W90</f>
        <v>616492.981895026</v>
      </c>
      <c r="K90" s="6"/>
      <c r="L90" s="80" t="n">
        <f aca="false">'High pensions'!N90</f>
        <v>3922340.40972417</v>
      </c>
      <c r="M90" s="8"/>
      <c r="N90" s="80" t="n">
        <f aca="false">'High pensions'!L90</f>
        <v>1197682.33731169</v>
      </c>
      <c r="O90" s="6"/>
      <c r="P90" s="80" t="n">
        <f aca="false">'High pensions'!X90</f>
        <v>26942337.8785505</v>
      </c>
      <c r="Q90" s="8"/>
      <c r="R90" s="80" t="n">
        <f aca="false">'High SIPA income'!G85</f>
        <v>33148114.9470344</v>
      </c>
      <c r="S90" s="8"/>
      <c r="T90" s="80" t="n">
        <f aca="false">'High SIPA income'!J85</f>
        <v>126744690.50346</v>
      </c>
      <c r="U90" s="6"/>
      <c r="V90" s="80" t="n">
        <f aca="false">'High SIPA income'!F85</f>
        <v>149325.361971944</v>
      </c>
      <c r="W90" s="8"/>
      <c r="X90" s="80" t="n">
        <f aca="false">'High SIPA income'!M85</f>
        <v>375062.257577065</v>
      </c>
      <c r="Y90" s="6"/>
      <c r="Z90" s="6" t="n">
        <f aca="false">R90+V90-N90-L90-F90</f>
        <v>1976695.27240971</v>
      </c>
      <c r="AA90" s="6"/>
      <c r="AB90" s="6" t="n">
        <f aca="false">T90-P90-D90</f>
        <v>-44346290.9494037</v>
      </c>
      <c r="AC90" s="50"/>
      <c r="AD90" s="6"/>
      <c r="AE90" s="6"/>
      <c r="AF90" s="6"/>
      <c r="AG90" s="6" t="n">
        <f aca="false">BF90/100*$AG$53</f>
        <v>7719703572.02588</v>
      </c>
      <c r="AH90" s="61" t="n">
        <f aca="false">(AG90-AG89)/AG89</f>
        <v>0.00711856959812462</v>
      </c>
      <c r="AI90" s="61"/>
      <c r="AJ90" s="61" t="n">
        <f aca="false">AB90/AG90</f>
        <v>-0.005744558782037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0.00550656775841239</v>
      </c>
      <c r="AV90" s="5"/>
      <c r="AW90" s="5" t="n">
        <f aca="false">workers_and_wage_high!C78</f>
        <v>14066956</v>
      </c>
      <c r="AX90" s="5"/>
      <c r="AY90" s="61" t="n">
        <f aca="false">(AW90-AW89)/AW89</f>
        <v>0.00300860741940629</v>
      </c>
      <c r="AZ90" s="11" t="n">
        <f aca="false">workers_and_wage_high!B78</f>
        <v>8391.80214601983</v>
      </c>
      <c r="BA90" s="61" t="n">
        <f aca="false">(AZ90-AZ89)/AZ89</f>
        <v>0.00409763400664386</v>
      </c>
      <c r="BB90" s="66"/>
      <c r="BC90" s="66"/>
      <c r="BD90" s="66"/>
      <c r="BE90" s="66"/>
      <c r="BF90" s="5" t="n">
        <f aca="false">BF89*(1+AY90)*(1+BA90)*(1-BE90)</f>
        <v>132.809404639352</v>
      </c>
      <c r="BG90" s="5"/>
      <c r="BH90" s="5"/>
      <c r="BI90" s="61" t="n">
        <f aca="false">T97/AG97</f>
        <v>0.0189931476433661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145519501.033154</v>
      </c>
      <c r="E91" s="9"/>
      <c r="F91" s="81" t="n">
        <f aca="false">'High pensions'!I91</f>
        <v>26449891.8598532</v>
      </c>
      <c r="G91" s="81" t="n">
        <f aca="false">'High pensions'!K91</f>
        <v>3602884.37572311</v>
      </c>
      <c r="H91" s="81" t="n">
        <f aca="false">'High pensions'!V91</f>
        <v>19822006.8124801</v>
      </c>
      <c r="I91" s="81" t="n">
        <f aca="false">'High pensions'!M91</f>
        <v>111429.413682159</v>
      </c>
      <c r="J91" s="81" t="n">
        <f aca="false">'High pensions'!W91</f>
        <v>613051.757087017</v>
      </c>
      <c r="K91" s="9"/>
      <c r="L91" s="81" t="n">
        <f aca="false">'High pensions'!N91</f>
        <v>3184162.29598673</v>
      </c>
      <c r="M91" s="67"/>
      <c r="N91" s="81" t="n">
        <f aca="false">'High pensions'!L91</f>
        <v>1209074.43747301</v>
      </c>
      <c r="O91" s="9"/>
      <c r="P91" s="81" t="n">
        <f aca="false">'High pensions'!X91</f>
        <v>23174604.1110905</v>
      </c>
      <c r="Q91" s="67"/>
      <c r="R91" s="81" t="n">
        <f aca="false">'High SIPA income'!G86</f>
        <v>38356173.4694834</v>
      </c>
      <c r="S91" s="67"/>
      <c r="T91" s="81" t="n">
        <f aca="false">'High SIPA income'!J86</f>
        <v>146658153.65533</v>
      </c>
      <c r="U91" s="9"/>
      <c r="V91" s="81" t="n">
        <f aca="false">'High SIPA income'!F86</f>
        <v>149695.054390331</v>
      </c>
      <c r="W91" s="67"/>
      <c r="X91" s="81" t="n">
        <f aca="false">'High SIPA income'!M86</f>
        <v>375990.818346771</v>
      </c>
      <c r="Y91" s="9"/>
      <c r="Z91" s="9" t="n">
        <f aca="false">R91+V91-N91-L91-F91</f>
        <v>7662739.93056082</v>
      </c>
      <c r="AA91" s="9"/>
      <c r="AB91" s="9" t="n">
        <f aca="false">T91-P91-D91</f>
        <v>-22035951.4889142</v>
      </c>
      <c r="AC91" s="50"/>
      <c r="AD91" s="9"/>
      <c r="AE91" s="9"/>
      <c r="AF91" s="9"/>
      <c r="AG91" s="9" t="n">
        <f aca="false">BF91/100*$AG$53</f>
        <v>7769865254.91623</v>
      </c>
      <c r="AH91" s="39" t="n">
        <f aca="false">(AG91-AG90)/AG90</f>
        <v>0.00649787681901659</v>
      </c>
      <c r="AI91" s="39"/>
      <c r="AJ91" s="39" t="n">
        <f aca="false">AB91/AG91</f>
        <v>-0.00283607897511111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14089776</v>
      </c>
      <c r="AX91" s="7"/>
      <c r="AY91" s="39" t="n">
        <f aca="false">(AW91-AW90)/AW90</f>
        <v>0.0016222415140845</v>
      </c>
      <c r="AZ91" s="12" t="n">
        <f aca="false">workers_and_wage_high!B79</f>
        <v>8432.65124572961</v>
      </c>
      <c r="BA91" s="39" t="n">
        <f aca="false">(AZ91-AZ90)/AZ90</f>
        <v>0.00486773865720277</v>
      </c>
      <c r="BB91" s="38"/>
      <c r="BC91" s="38"/>
      <c r="BD91" s="38"/>
      <c r="BE91" s="38"/>
      <c r="BF91" s="7" t="n">
        <f aca="false">BF90*(1+AY91)*(1+BA91)*(1-BE91)</f>
        <v>133.672383791105</v>
      </c>
      <c r="BG91" s="7"/>
      <c r="BH91" s="7"/>
      <c r="BI91" s="39" t="n">
        <f aca="false">T98/AG98</f>
        <v>0.0166457857290506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145697565.366271</v>
      </c>
      <c r="E92" s="9"/>
      <c r="F92" s="81" t="n">
        <f aca="false">'High pensions'!I92</f>
        <v>26482257.1601848</v>
      </c>
      <c r="G92" s="81" t="n">
        <f aca="false">'High pensions'!K92</f>
        <v>3675974.53568178</v>
      </c>
      <c r="H92" s="81" t="n">
        <f aca="false">'High pensions'!V92</f>
        <v>20224127.3074891</v>
      </c>
      <c r="I92" s="81" t="n">
        <f aca="false">'High pensions'!M92</f>
        <v>113689.93409325</v>
      </c>
      <c r="J92" s="81" t="n">
        <f aca="false">'High pensions'!W92</f>
        <v>625488.473427494</v>
      </c>
      <c r="K92" s="9"/>
      <c r="L92" s="81" t="n">
        <f aca="false">'High pensions'!N92</f>
        <v>3223739.04036416</v>
      </c>
      <c r="M92" s="67"/>
      <c r="N92" s="81" t="n">
        <f aca="false">'High pensions'!L92</f>
        <v>1210477.30528467</v>
      </c>
      <c r="O92" s="9"/>
      <c r="P92" s="81" t="n">
        <f aca="false">'High pensions'!X92</f>
        <v>23387686.1905917</v>
      </c>
      <c r="Q92" s="67"/>
      <c r="R92" s="81" t="n">
        <f aca="false">'High SIPA income'!G87</f>
        <v>33698447.6662173</v>
      </c>
      <c r="S92" s="67"/>
      <c r="T92" s="81" t="n">
        <f aca="false">'High SIPA income'!J87</f>
        <v>128848935.353528</v>
      </c>
      <c r="U92" s="9"/>
      <c r="V92" s="81" t="n">
        <f aca="false">'High SIPA income'!F87</f>
        <v>152638.570212796</v>
      </c>
      <c r="W92" s="67"/>
      <c r="X92" s="81" t="n">
        <f aca="false">'High SIPA income'!M87</f>
        <v>383384.081453642</v>
      </c>
      <c r="Y92" s="9"/>
      <c r="Z92" s="9" t="n">
        <f aca="false">R92+V92-N92-L92-F92</f>
        <v>2934612.73059647</v>
      </c>
      <c r="AA92" s="9"/>
      <c r="AB92" s="9" t="n">
        <f aca="false">T92-P92-D92</f>
        <v>-40236316.203334</v>
      </c>
      <c r="AC92" s="50"/>
      <c r="AD92" s="9"/>
      <c r="AE92" s="9"/>
      <c r="AF92" s="9"/>
      <c r="AG92" s="9" t="n">
        <f aca="false">BF92/100*$AG$53</f>
        <v>7808867870.42552</v>
      </c>
      <c r="AH92" s="39" t="n">
        <f aca="false">(AG92-AG91)/AG91</f>
        <v>0.00501972868636474</v>
      </c>
      <c r="AI92" s="39"/>
      <c r="AJ92" s="39" t="n">
        <f aca="false">AB92/AG92</f>
        <v>-0.00515264400307256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14075865</v>
      </c>
      <c r="AX92" s="7"/>
      <c r="AY92" s="39" t="n">
        <f aca="false">(AW92-AW91)/AW91</f>
        <v>-0.000987311650660734</v>
      </c>
      <c r="AZ92" s="12" t="n">
        <f aca="false">workers_and_wage_high!B80</f>
        <v>8483.35658388188</v>
      </c>
      <c r="BA92" s="39" t="n">
        <f aca="false">(AZ92-AZ91)/AZ91</f>
        <v>0.00601297701929182</v>
      </c>
      <c r="BB92" s="38"/>
      <c r="BC92" s="38"/>
      <c r="BD92" s="38"/>
      <c r="BE92" s="38"/>
      <c r="BF92" s="7" t="n">
        <f aca="false">BF91*(1+AY92)*(1+BA92)*(1-BE92)</f>
        <v>134.343382890596</v>
      </c>
      <c r="BG92" s="7"/>
      <c r="BH92" s="7"/>
      <c r="BI92" s="39" t="n">
        <f aca="false">T99/AG99</f>
        <v>0.0190950790960313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145745443.318626</v>
      </c>
      <c r="E93" s="9"/>
      <c r="F93" s="81" t="n">
        <f aca="false">'High pensions'!I93</f>
        <v>26490959.5447675</v>
      </c>
      <c r="G93" s="81" t="n">
        <f aca="false">'High pensions'!K93</f>
        <v>3746541.9870038</v>
      </c>
      <c r="H93" s="81" t="n">
        <f aca="false">'High pensions'!V93</f>
        <v>20612368.6038987</v>
      </c>
      <c r="I93" s="81" t="n">
        <f aca="false">'High pensions'!M93</f>
        <v>115872.432587747</v>
      </c>
      <c r="J93" s="81" t="n">
        <f aca="false">'High pensions'!W93</f>
        <v>637495.936203053</v>
      </c>
      <c r="K93" s="9"/>
      <c r="L93" s="81" t="n">
        <f aca="false">'High pensions'!N93</f>
        <v>3208620.27496034</v>
      </c>
      <c r="M93" s="67"/>
      <c r="N93" s="81" t="n">
        <f aca="false">'High pensions'!L93</f>
        <v>1210937.5373222</v>
      </c>
      <c r="O93" s="9"/>
      <c r="P93" s="81" t="n">
        <f aca="false">'High pensions'!X93</f>
        <v>23311766.9059198</v>
      </c>
      <c r="Q93" s="67"/>
      <c r="R93" s="81" t="n">
        <f aca="false">'High SIPA income'!G88</f>
        <v>38737492.2482489</v>
      </c>
      <c r="S93" s="67"/>
      <c r="T93" s="81" t="n">
        <f aca="false">'High SIPA income'!J88</f>
        <v>148116159.055487</v>
      </c>
      <c r="U93" s="9"/>
      <c r="V93" s="81" t="n">
        <f aca="false">'High SIPA income'!F88</f>
        <v>154319.392709866</v>
      </c>
      <c r="W93" s="67"/>
      <c r="X93" s="81" t="n">
        <f aca="false">'High SIPA income'!M88</f>
        <v>387605.822971709</v>
      </c>
      <c r="Y93" s="9"/>
      <c r="Z93" s="9" t="n">
        <f aca="false">R93+V93-N93-L93-F93</f>
        <v>7981294.28390876</v>
      </c>
      <c r="AA93" s="9"/>
      <c r="AB93" s="9" t="n">
        <f aca="false">T93-P93-D93</f>
        <v>-20941051.1690594</v>
      </c>
      <c r="AC93" s="50"/>
      <c r="AD93" s="9"/>
      <c r="AE93" s="9"/>
      <c r="AF93" s="9"/>
      <c r="AG93" s="9" t="n">
        <f aca="false">BF93/100*$AG$53</f>
        <v>7835340681.61208</v>
      </c>
      <c r="AH93" s="39" t="n">
        <f aca="false">(AG93-AG92)/AG92</f>
        <v>0.00339009593014361</v>
      </c>
      <c r="AI93" s="39" t="n">
        <f aca="false">(AG93-AG89)/AG89</f>
        <v>0.0222046774146129</v>
      </c>
      <c r="AJ93" s="39" t="n">
        <f aca="false">AB93/AG93</f>
        <v>-0.00267264079763675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14139970</v>
      </c>
      <c r="AX93" s="7"/>
      <c r="AY93" s="39" t="n">
        <f aca="false">(AW93-AW92)/AW92</f>
        <v>0.00455424941912984</v>
      </c>
      <c r="AZ93" s="12" t="n">
        <f aca="false">workers_and_wage_high!B81</f>
        <v>8473.52542825126</v>
      </c>
      <c r="BA93" s="39" t="n">
        <f aca="false">(AZ93-AZ92)/AZ92</f>
        <v>-0.00115887568009327</v>
      </c>
      <c r="BB93" s="38"/>
      <c r="BC93" s="38"/>
      <c r="BD93" s="38"/>
      <c r="BE93" s="38"/>
      <c r="BF93" s="7" t="n">
        <f aca="false">BF92*(1+AY93)*(1+BA93)*(1-BE93)</f>
        <v>134.798819846176</v>
      </c>
      <c r="BG93" s="7"/>
      <c r="BH93" s="7"/>
      <c r="BI93" s="39" t="n">
        <f aca="false">T100/AG100</f>
        <v>0.0166600143653712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146933737.284637</v>
      </c>
      <c r="E94" s="6"/>
      <c r="F94" s="80" t="n">
        <f aca="false">'High pensions'!I94</f>
        <v>26706946.0391931</v>
      </c>
      <c r="G94" s="80" t="n">
        <f aca="false">'High pensions'!K94</f>
        <v>3829508.0558217</v>
      </c>
      <c r="H94" s="80" t="n">
        <f aca="false">'High pensions'!V94</f>
        <v>21068823.435587</v>
      </c>
      <c r="I94" s="80" t="n">
        <f aca="false">'High pensions'!M94</f>
        <v>118438.393479022</v>
      </c>
      <c r="J94" s="80" t="n">
        <f aca="false">'High pensions'!W94</f>
        <v>651613.095945992</v>
      </c>
      <c r="K94" s="6"/>
      <c r="L94" s="80" t="n">
        <f aca="false">'High pensions'!N94</f>
        <v>3897942.81574131</v>
      </c>
      <c r="M94" s="8"/>
      <c r="N94" s="80" t="n">
        <f aca="false">'High pensions'!L94</f>
        <v>1222487.5319817</v>
      </c>
      <c r="O94" s="6"/>
      <c r="P94" s="80" t="n">
        <f aca="false">'High pensions'!X94</f>
        <v>26952209.5097509</v>
      </c>
      <c r="Q94" s="8"/>
      <c r="R94" s="80" t="n">
        <f aca="false">'High SIPA income'!G89</f>
        <v>33951479.9808821</v>
      </c>
      <c r="S94" s="8"/>
      <c r="T94" s="80" t="n">
        <f aca="false">'High SIPA income'!J89</f>
        <v>129816426.33939</v>
      </c>
      <c r="U94" s="6"/>
      <c r="V94" s="80" t="n">
        <f aca="false">'High SIPA income'!F89</f>
        <v>157828.419304577</v>
      </c>
      <c r="W94" s="8"/>
      <c r="X94" s="80" t="n">
        <f aca="false">'High SIPA income'!M89</f>
        <v>396419.486097184</v>
      </c>
      <c r="Y94" s="6"/>
      <c r="Z94" s="6" t="n">
        <f aca="false">R94+V94-N94-L94-F94</f>
        <v>2281932.0132706</v>
      </c>
      <c r="AA94" s="6"/>
      <c r="AB94" s="6" t="n">
        <f aca="false">T94-P94-D94</f>
        <v>-44069520.4549981</v>
      </c>
      <c r="AC94" s="50"/>
      <c r="AD94" s="6"/>
      <c r="AE94" s="6"/>
      <c r="AF94" s="6"/>
      <c r="AG94" s="6" t="n">
        <f aca="false">BF94/100*$AG$53</f>
        <v>7889458055.38381</v>
      </c>
      <c r="AH94" s="61" t="n">
        <f aca="false">(AG94-AG93)/AG93</f>
        <v>0.00690683098167455</v>
      </c>
      <c r="AI94" s="61"/>
      <c r="AJ94" s="61" t="n">
        <f aca="false">AB94/AG94</f>
        <v>-0.00558587423187133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0.00766154481228473</v>
      </c>
      <c r="AV94" s="5"/>
      <c r="AW94" s="5" t="n">
        <f aca="false">workers_and_wage_high!C82</f>
        <v>14194718</v>
      </c>
      <c r="AX94" s="5"/>
      <c r="AY94" s="61" t="n">
        <f aca="false">(AW94-AW93)/AW93</f>
        <v>0.00387186111427393</v>
      </c>
      <c r="AZ94" s="11" t="n">
        <f aca="false">workers_and_wage_high!B82</f>
        <v>8499.1431343964</v>
      </c>
      <c r="BA94" s="61" t="n">
        <f aca="false">(AZ94-AZ93)/AZ93</f>
        <v>0.00302326420827454</v>
      </c>
      <c r="BB94" s="66"/>
      <c r="BC94" s="66"/>
      <c r="BD94" s="66"/>
      <c r="BE94" s="66"/>
      <c r="BF94" s="5" t="n">
        <f aca="false">BF93*(1+AY94)*(1+BA94)*(1-BE94)</f>
        <v>135.729852511382</v>
      </c>
      <c r="BG94" s="5"/>
      <c r="BH94" s="5"/>
      <c r="BI94" s="61" t="n">
        <f aca="false">T101/AG101</f>
        <v>0.019119502374406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147089025.54454</v>
      </c>
      <c r="E95" s="9"/>
      <c r="F95" s="81" t="n">
        <f aca="false">'High pensions'!I95</f>
        <v>26735171.5186124</v>
      </c>
      <c r="G95" s="81" t="n">
        <f aca="false">'High pensions'!K95</f>
        <v>3906760.58719291</v>
      </c>
      <c r="H95" s="81" t="n">
        <f aca="false">'High pensions'!V95</f>
        <v>21493844.0700097</v>
      </c>
      <c r="I95" s="81" t="n">
        <f aca="false">'High pensions'!M95</f>
        <v>120827.647026585</v>
      </c>
      <c r="J95" s="81" t="n">
        <f aca="false">'High pensions'!W95</f>
        <v>664758.064020919</v>
      </c>
      <c r="K95" s="9"/>
      <c r="L95" s="81" t="n">
        <f aca="false">'High pensions'!N95</f>
        <v>3184229.05204001</v>
      </c>
      <c r="M95" s="67"/>
      <c r="N95" s="81" t="n">
        <f aca="false">'High pensions'!L95</f>
        <v>1224503.98086238</v>
      </c>
      <c r="O95" s="9"/>
      <c r="P95" s="81" t="n">
        <f aca="false">'High pensions'!X95</f>
        <v>23259839.3038453</v>
      </c>
      <c r="Q95" s="67"/>
      <c r="R95" s="81" t="n">
        <f aca="false">'High SIPA income'!G90</f>
        <v>39116646.1635599</v>
      </c>
      <c r="S95" s="67"/>
      <c r="T95" s="81" t="n">
        <f aca="false">'High SIPA income'!J90</f>
        <v>149565886.912592</v>
      </c>
      <c r="U95" s="9"/>
      <c r="V95" s="81" t="n">
        <f aca="false">'High SIPA income'!F90</f>
        <v>156452.391347338</v>
      </c>
      <c r="W95" s="67"/>
      <c r="X95" s="81" t="n">
        <f aca="false">'High SIPA income'!M90</f>
        <v>392963.300588469</v>
      </c>
      <c r="Y95" s="9"/>
      <c r="Z95" s="9" t="n">
        <f aca="false">R95+V95-N95-L95-F95</f>
        <v>8129194.00339242</v>
      </c>
      <c r="AA95" s="9"/>
      <c r="AB95" s="9" t="n">
        <f aca="false">T95-P95-D95</f>
        <v>-20782977.9357926</v>
      </c>
      <c r="AC95" s="50"/>
      <c r="AD95" s="9"/>
      <c r="AE95" s="9"/>
      <c r="AF95" s="9"/>
      <c r="AG95" s="9" t="n">
        <f aca="false">BF95/100*$AG$53</f>
        <v>7910316658.25862</v>
      </c>
      <c r="AH95" s="39" t="n">
        <f aca="false">(AG95-AG94)/AG94</f>
        <v>0.00264385750305987</v>
      </c>
      <c r="AI95" s="39"/>
      <c r="AJ95" s="39" t="n">
        <f aca="false">AB95/AG95</f>
        <v>-0.0026273256601042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14180036</v>
      </c>
      <c r="AX95" s="7"/>
      <c r="AY95" s="39" t="n">
        <f aca="false">(AW95-AW94)/AW94</f>
        <v>-0.00103432840300174</v>
      </c>
      <c r="AZ95" s="12" t="n">
        <f aca="false">workers_and_wage_high!B83</f>
        <v>8530.43693094955</v>
      </c>
      <c r="BA95" s="39" t="n">
        <f aca="false">(AZ95-AZ94)/AZ94</f>
        <v>0.00368199429734318</v>
      </c>
      <c r="BB95" s="38"/>
      <c r="BC95" s="38"/>
      <c r="BD95" s="38"/>
      <c r="BE95" s="38"/>
      <c r="BF95" s="7" t="n">
        <f aca="false">BF94*(1+AY95)*(1+BA95)*(1-BE95)</f>
        <v>136.088702900334</v>
      </c>
      <c r="BG95" s="7"/>
      <c r="BH95" s="7"/>
      <c r="BI95" s="39" t="n">
        <f aca="false">T102/AG102</f>
        <v>0.0166918705694319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147011574.645494</v>
      </c>
      <c r="E96" s="9"/>
      <c r="F96" s="81" t="n">
        <f aca="false">'High pensions'!I96</f>
        <v>26721093.9009071</v>
      </c>
      <c r="G96" s="81" t="n">
        <f aca="false">'High pensions'!K96</f>
        <v>3956517.77034296</v>
      </c>
      <c r="H96" s="81" t="n">
        <f aca="false">'High pensions'!V96</f>
        <v>21767593.4109588</v>
      </c>
      <c r="I96" s="81" t="n">
        <f aca="false">'High pensions'!M96</f>
        <v>122366.52897968</v>
      </c>
      <c r="J96" s="81" t="n">
        <f aca="false">'High pensions'!W96</f>
        <v>673224.538483267</v>
      </c>
      <c r="K96" s="9"/>
      <c r="L96" s="81" t="n">
        <f aca="false">'High pensions'!N96</f>
        <v>3154964.59058581</v>
      </c>
      <c r="M96" s="67"/>
      <c r="N96" s="81" t="n">
        <f aca="false">'High pensions'!L96</f>
        <v>1224244.86499605</v>
      </c>
      <c r="O96" s="9"/>
      <c r="P96" s="81" t="n">
        <f aca="false">'High pensions'!X96</f>
        <v>23106560.295197</v>
      </c>
      <c r="Q96" s="67"/>
      <c r="R96" s="81" t="n">
        <f aca="false">'High SIPA income'!G91</f>
        <v>34531264.2878665</v>
      </c>
      <c r="S96" s="67"/>
      <c r="T96" s="81" t="n">
        <f aca="false">'High SIPA income'!J91</f>
        <v>132033281.888037</v>
      </c>
      <c r="U96" s="9"/>
      <c r="V96" s="81" t="n">
        <f aca="false">'High SIPA income'!F91</f>
        <v>157023.299465635</v>
      </c>
      <c r="W96" s="67"/>
      <c r="X96" s="81" t="n">
        <f aca="false">'High SIPA income'!M91</f>
        <v>394397.257184252</v>
      </c>
      <c r="Y96" s="9"/>
      <c r="Z96" s="9" t="n">
        <f aca="false">R96+V96-N96-L96-F96</f>
        <v>3587984.23084319</v>
      </c>
      <c r="AA96" s="9"/>
      <c r="AB96" s="9" t="n">
        <f aca="false">T96-P96-D96</f>
        <v>-38084853.0526544</v>
      </c>
      <c r="AC96" s="50"/>
      <c r="AD96" s="9"/>
      <c r="AE96" s="9"/>
      <c r="AF96" s="9"/>
      <c r="AG96" s="9" t="n">
        <f aca="false">BF96/100*$AG$53</f>
        <v>8013213469.31195</v>
      </c>
      <c r="AH96" s="39" t="n">
        <f aca="false">(AG96-AG95)/AG95</f>
        <v>0.0130079256619784</v>
      </c>
      <c r="AI96" s="39"/>
      <c r="AJ96" s="39" t="n">
        <f aca="false">AB96/AG96</f>
        <v>-0.00475275658117773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14271838</v>
      </c>
      <c r="AX96" s="7"/>
      <c r="AY96" s="39" t="n">
        <f aca="false">(AW96-AW95)/AW95</f>
        <v>0.0064740315186788</v>
      </c>
      <c r="AZ96" s="12" t="n">
        <f aca="false">workers_and_wage_high!B84</f>
        <v>8585.81538102124</v>
      </c>
      <c r="BA96" s="39" t="n">
        <f aca="false">(AZ96-AZ95)/AZ95</f>
        <v>0.0064918656007848</v>
      </c>
      <c r="BB96" s="38"/>
      <c r="BC96" s="38"/>
      <c r="BD96" s="38"/>
      <c r="BE96" s="38"/>
      <c r="BF96" s="7" t="n">
        <f aca="false">BF95*(1+AY96)*(1+BA96)*(1-BE96)</f>
        <v>137.858934631096</v>
      </c>
      <c r="BG96" s="7"/>
      <c r="BH96" s="7"/>
      <c r="BI96" s="39" t="n">
        <f aca="false">T103/AG103</f>
        <v>0.0190865141299137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146585567.609415</v>
      </c>
      <c r="E97" s="9"/>
      <c r="F97" s="81" t="n">
        <f aca="false">'High pensions'!I97</f>
        <v>26643662.0793586</v>
      </c>
      <c r="G97" s="81" t="n">
        <f aca="false">'High pensions'!K97</f>
        <v>4048047.44895372</v>
      </c>
      <c r="H97" s="81" t="n">
        <f aca="false">'High pensions'!V97</f>
        <v>22271162.697054</v>
      </c>
      <c r="I97" s="81" t="n">
        <f aca="false">'High pensions'!M97</f>
        <v>125197.343782075</v>
      </c>
      <c r="J97" s="81" t="n">
        <f aca="false">'High pensions'!W97</f>
        <v>688798.846300646</v>
      </c>
      <c r="K97" s="9"/>
      <c r="L97" s="81" t="n">
        <f aca="false">'High pensions'!N97</f>
        <v>3118778.48767465</v>
      </c>
      <c r="M97" s="67"/>
      <c r="N97" s="81" t="n">
        <f aca="false">'High pensions'!L97</f>
        <v>1221068.8414683</v>
      </c>
      <c r="O97" s="9"/>
      <c r="P97" s="81" t="n">
        <f aca="false">'High pensions'!X97</f>
        <v>22901316.8907983</v>
      </c>
      <c r="Q97" s="67"/>
      <c r="R97" s="81" t="n">
        <f aca="false">'High SIPA income'!G92</f>
        <v>40126471.8018173</v>
      </c>
      <c r="S97" s="67"/>
      <c r="T97" s="81" t="n">
        <f aca="false">'High SIPA income'!J92</f>
        <v>153427042.763775</v>
      </c>
      <c r="U97" s="9"/>
      <c r="V97" s="81" t="n">
        <f aca="false">'High SIPA income'!F92</f>
        <v>158638.436686138</v>
      </c>
      <c r="W97" s="67"/>
      <c r="X97" s="81" t="n">
        <f aca="false">'High SIPA income'!M92</f>
        <v>398454.016225174</v>
      </c>
      <c r="Y97" s="9"/>
      <c r="Z97" s="9" t="n">
        <f aca="false">R97+V97-N97-L97-F97</f>
        <v>9301600.83000188</v>
      </c>
      <c r="AA97" s="9"/>
      <c r="AB97" s="9" t="n">
        <f aca="false">T97-P97-D97</f>
        <v>-16059841.7364388</v>
      </c>
      <c r="AC97" s="50"/>
      <c r="AD97" s="9"/>
      <c r="AE97" s="9"/>
      <c r="AF97" s="9"/>
      <c r="AG97" s="9" t="n">
        <f aca="false">BF97/100*$AG$53</f>
        <v>8078020854.92465</v>
      </c>
      <c r="AH97" s="39" t="n">
        <f aca="false">(AG97-AG96)/AG96</f>
        <v>0.00808756510242615</v>
      </c>
      <c r="AI97" s="39" t="n">
        <f aca="false">(AG97-AG93)/AG93</f>
        <v>0.0309725107272095</v>
      </c>
      <c r="AJ97" s="39" t="n">
        <f aca="false">AB97/AG97</f>
        <v>-0.00198809114569791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14303808</v>
      </c>
      <c r="AX97" s="7"/>
      <c r="AY97" s="39" t="n">
        <f aca="false">(AW97-AW96)/AW96</f>
        <v>0.00224007587530071</v>
      </c>
      <c r="AZ97" s="12" t="n">
        <f aca="false">workers_and_wage_high!B85</f>
        <v>8635.90863128642</v>
      </c>
      <c r="BA97" s="39" t="n">
        <f aca="false">(AZ97-AZ96)/AZ96</f>
        <v>0.00583441968434402</v>
      </c>
      <c r="BB97" s="38"/>
      <c r="BC97" s="38"/>
      <c r="BD97" s="38"/>
      <c r="BE97" s="38"/>
      <c r="BF97" s="7" t="n">
        <f aca="false">BF96*(1+AY97)*(1+BA97)*(1-BE97)</f>
        <v>138.973877739876</v>
      </c>
      <c r="BG97" s="7"/>
      <c r="BH97" s="7"/>
      <c r="BI97" s="39" t="n">
        <f aca="false">T104/AG104</f>
        <v>0.0166580000303028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147024280.21098</v>
      </c>
      <c r="E98" s="6"/>
      <c r="F98" s="80" t="n">
        <f aca="false">'High pensions'!I98</f>
        <v>26723403.2878328</v>
      </c>
      <c r="G98" s="80" t="n">
        <f aca="false">'High pensions'!K98</f>
        <v>4117194.28440773</v>
      </c>
      <c r="H98" s="80" t="n">
        <f aca="false">'High pensions'!V98</f>
        <v>22651588.1841073</v>
      </c>
      <c r="I98" s="80" t="n">
        <f aca="false">'High pensions'!M98</f>
        <v>127335.905703332</v>
      </c>
      <c r="J98" s="80" t="n">
        <f aca="false">'High pensions'!W98</f>
        <v>700564.583013629</v>
      </c>
      <c r="K98" s="6"/>
      <c r="L98" s="80" t="n">
        <f aca="false">'High pensions'!N98</f>
        <v>3766774.67341642</v>
      </c>
      <c r="M98" s="8"/>
      <c r="N98" s="80" t="n">
        <f aca="false">'High pensions'!L98</f>
        <v>1225672.21324583</v>
      </c>
      <c r="O98" s="6"/>
      <c r="P98" s="80" t="n">
        <f aca="false">'High pensions'!X98</f>
        <v>26289098.5723624</v>
      </c>
      <c r="Q98" s="8"/>
      <c r="R98" s="80" t="n">
        <f aca="false">'High SIPA income'!G93</f>
        <v>35365893.1611337</v>
      </c>
      <c r="S98" s="8"/>
      <c r="T98" s="80" t="n">
        <f aca="false">'High SIPA income'!J93</f>
        <v>135224557.723677</v>
      </c>
      <c r="U98" s="6"/>
      <c r="V98" s="80" t="n">
        <f aca="false">'High SIPA income'!F93</f>
        <v>150413.376111688</v>
      </c>
      <c r="W98" s="8"/>
      <c r="X98" s="80" t="n">
        <f aca="false">'High SIPA income'!M93</f>
        <v>377795.035412919</v>
      </c>
      <c r="Y98" s="6"/>
      <c r="Z98" s="6" t="n">
        <f aca="false">R98+V98-N98-L98-F98</f>
        <v>3800456.36275031</v>
      </c>
      <c r="AA98" s="6"/>
      <c r="AB98" s="6" t="n">
        <f aca="false">T98-P98-D98</f>
        <v>-38088821.0596653</v>
      </c>
      <c r="AC98" s="50"/>
      <c r="AD98" s="6"/>
      <c r="AE98" s="6"/>
      <c r="AF98" s="6"/>
      <c r="AG98" s="6" t="n">
        <f aca="false">BF98/100*$AG$53</f>
        <v>8123651230.6944</v>
      </c>
      <c r="AH98" s="61" t="n">
        <f aca="false">(AG98-AG97)/AG97</f>
        <v>0.00564870734914378</v>
      </c>
      <c r="AI98" s="61"/>
      <c r="AJ98" s="61" t="n">
        <f aca="false">AB98/AG98</f>
        <v>-0.00468863322390682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0.00556069153743204</v>
      </c>
      <c r="AV98" s="5"/>
      <c r="AW98" s="5" t="n">
        <f aca="false">workers_and_wage_high!C86</f>
        <v>14277252</v>
      </c>
      <c r="AX98" s="5"/>
      <c r="AY98" s="61" t="n">
        <f aca="false">(AW98-AW97)/AW97</f>
        <v>-0.00185656854454422</v>
      </c>
      <c r="AZ98" s="11" t="n">
        <f aca="false">workers_and_wage_high!B86</f>
        <v>8700.84406524101</v>
      </c>
      <c r="BA98" s="61" t="n">
        <f aca="false">(AZ98-AZ97)/AZ97</f>
        <v>0.00751923587048426</v>
      </c>
      <c r="BB98" s="66"/>
      <c r="BC98" s="66"/>
      <c r="BD98" s="66"/>
      <c r="BE98" s="66"/>
      <c r="BF98" s="5" t="n">
        <f aca="false">BF97*(1+AY98)*(1+BA98)*(1-BE98)</f>
        <v>139.758900504405</v>
      </c>
      <c r="BG98" s="5"/>
      <c r="BH98" s="5"/>
      <c r="BI98" s="61" t="n">
        <f aca="false">T105/AG105</f>
        <v>0.0191518711115248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147358124.68169</v>
      </c>
      <c r="E99" s="9"/>
      <c r="F99" s="81" t="n">
        <f aca="false">'High pensions'!I99</f>
        <v>26784083.4721764</v>
      </c>
      <c r="G99" s="81" t="n">
        <f aca="false">'High pensions'!K99</f>
        <v>4210383.01953222</v>
      </c>
      <c r="H99" s="81" t="n">
        <f aca="false">'High pensions'!V99</f>
        <v>23164285.1096402</v>
      </c>
      <c r="I99" s="81" t="n">
        <f aca="false">'High pensions'!M99</f>
        <v>130218.031531923</v>
      </c>
      <c r="J99" s="81" t="n">
        <f aca="false">'High pensions'!W99</f>
        <v>716421.188957941</v>
      </c>
      <c r="K99" s="9"/>
      <c r="L99" s="81" t="n">
        <f aca="false">'High pensions'!N99</f>
        <v>3040339.28935036</v>
      </c>
      <c r="M99" s="67"/>
      <c r="N99" s="81" t="n">
        <f aca="false">'High pensions'!L99</f>
        <v>1229555.60405474</v>
      </c>
      <c r="O99" s="9"/>
      <c r="P99" s="81" t="n">
        <f aca="false">'High pensions'!X99</f>
        <v>22540987.1815601</v>
      </c>
      <c r="Q99" s="67"/>
      <c r="R99" s="81" t="n">
        <f aca="false">'High SIPA income'!G94</f>
        <v>40975313.874373</v>
      </c>
      <c r="S99" s="67"/>
      <c r="T99" s="81" t="n">
        <f aca="false">'High SIPA income'!J94</f>
        <v>156672663.998777</v>
      </c>
      <c r="U99" s="9"/>
      <c r="V99" s="81" t="n">
        <f aca="false">'High SIPA income'!F94</f>
        <v>154688.296713609</v>
      </c>
      <c r="W99" s="67"/>
      <c r="X99" s="81" t="n">
        <f aca="false">'High SIPA income'!M94</f>
        <v>388532.403471138</v>
      </c>
      <c r="Y99" s="9"/>
      <c r="Z99" s="9" t="n">
        <f aca="false">R99+V99-N99-L99-F99</f>
        <v>10076023.8055051</v>
      </c>
      <c r="AA99" s="9"/>
      <c r="AB99" s="9" t="n">
        <f aca="false">T99-P99-D99</f>
        <v>-13226447.864473</v>
      </c>
      <c r="AC99" s="50"/>
      <c r="AD99" s="9"/>
      <c r="AE99" s="9"/>
      <c r="AF99" s="9"/>
      <c r="AG99" s="9" t="n">
        <f aca="false">BF99/100*$AG$53</f>
        <v>8204871171.82666</v>
      </c>
      <c r="AH99" s="39" t="n">
        <f aca="false">(AG99-AG98)/AG98</f>
        <v>0.00999796013218444</v>
      </c>
      <c r="AI99" s="39"/>
      <c r="AJ99" s="39" t="n">
        <f aca="false">AB99/AG99</f>
        <v>-0.00161202383163421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14344248</v>
      </c>
      <c r="AX99" s="7"/>
      <c r="AY99" s="39" t="n">
        <f aca="false">(AW99-AW98)/AW98</f>
        <v>0.00469249964909214</v>
      </c>
      <c r="AZ99" s="12" t="n">
        <f aca="false">workers_and_wage_high!B87</f>
        <v>8746.79044622206</v>
      </c>
      <c r="BA99" s="39" t="n">
        <f aca="false">(AZ99-AZ98)/AZ98</f>
        <v>0.00528068088986935</v>
      </c>
      <c r="BB99" s="38"/>
      <c r="BC99" s="38"/>
      <c r="BD99" s="38"/>
      <c r="BE99" s="38"/>
      <c r="BF99" s="7" t="n">
        <f aca="false">BF98*(1+AY99)*(1+BA99)*(1-BE99)</f>
        <v>141.156204419766</v>
      </c>
      <c r="BG99" s="7"/>
      <c r="BH99" s="7"/>
      <c r="BI99" s="39" t="n">
        <f aca="false">T106/AG106</f>
        <v>0.0166926653394737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148018396.543906</v>
      </c>
      <c r="E100" s="9"/>
      <c r="F100" s="81" t="n">
        <f aca="false">'High pensions'!I100</f>
        <v>26904095.6989208</v>
      </c>
      <c r="G100" s="81" t="n">
        <f aca="false">'High pensions'!K100</f>
        <v>4269589.10826026</v>
      </c>
      <c r="H100" s="81" t="n">
        <f aca="false">'High pensions'!V100</f>
        <v>23490019.5412016</v>
      </c>
      <c r="I100" s="81" t="n">
        <f aca="false">'High pensions'!M100</f>
        <v>132049.147678152</v>
      </c>
      <c r="J100" s="81" t="n">
        <f aca="false">'High pensions'!W100</f>
        <v>726495.449727881</v>
      </c>
      <c r="K100" s="9"/>
      <c r="L100" s="81" t="n">
        <f aca="false">'High pensions'!N100</f>
        <v>2989890.7844077</v>
      </c>
      <c r="M100" s="67"/>
      <c r="N100" s="81" t="n">
        <f aca="false">'High pensions'!L100</f>
        <v>1236664.73098654</v>
      </c>
      <c r="O100" s="9"/>
      <c r="P100" s="81" t="n">
        <f aca="false">'High pensions'!X100</f>
        <v>22318321.9684377</v>
      </c>
      <c r="Q100" s="67"/>
      <c r="R100" s="81" t="n">
        <f aca="false">'High SIPA income'!G95</f>
        <v>35875638.1999839</v>
      </c>
      <c r="S100" s="67"/>
      <c r="T100" s="81" t="n">
        <f aca="false">'High SIPA income'!J95</f>
        <v>137173612.06019</v>
      </c>
      <c r="U100" s="9"/>
      <c r="V100" s="81" t="n">
        <f aca="false">'High SIPA income'!F95</f>
        <v>153476.648068508</v>
      </c>
      <c r="W100" s="67"/>
      <c r="X100" s="81" t="n">
        <f aca="false">'High SIPA income'!M95</f>
        <v>385489.091402641</v>
      </c>
      <c r="Y100" s="9"/>
      <c r="Z100" s="9" t="n">
        <f aca="false">R100+V100-N100-L100-F100</f>
        <v>4898463.63373737</v>
      </c>
      <c r="AA100" s="9"/>
      <c r="AB100" s="9" t="n">
        <f aca="false">T100-P100-D100</f>
        <v>-33163106.4521536</v>
      </c>
      <c r="AC100" s="50"/>
      <c r="AD100" s="9"/>
      <c r="AE100" s="9"/>
      <c r="AF100" s="9"/>
      <c r="AG100" s="9" t="n">
        <f aca="false">BF100/100*$AG$53</f>
        <v>8233703108.04254</v>
      </c>
      <c r="AH100" s="39" t="n">
        <f aca="false">(AG100-AG99)/AG99</f>
        <v>0.00351400230571353</v>
      </c>
      <c r="AI100" s="39"/>
      <c r="AJ100" s="39" t="n">
        <f aca="false">AB100/AG100</f>
        <v>-0.00402772677335918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14414203</v>
      </c>
      <c r="AX100" s="7"/>
      <c r="AY100" s="39" t="n">
        <f aca="false">(AW100-AW99)/AW99</f>
        <v>0.00487686771728989</v>
      </c>
      <c r="AZ100" s="12" t="n">
        <f aca="false">workers_and_wage_high!B88</f>
        <v>8734.92760158465</v>
      </c>
      <c r="BA100" s="39" t="n">
        <f aca="false">(AZ100-AZ99)/AZ99</f>
        <v>-0.00135625115410635</v>
      </c>
      <c r="BB100" s="38"/>
      <c r="BC100" s="38"/>
      <c r="BD100" s="38"/>
      <c r="BE100" s="38"/>
      <c r="BF100" s="7" t="n">
        <f aca="false">BF99*(1+AY100)*(1+BA100)*(1-BE100)</f>
        <v>141.652227647562</v>
      </c>
      <c r="BG100" s="7"/>
      <c r="BH100" s="7"/>
      <c r="BI100" s="39" t="n">
        <f aca="false">T107/AG107</f>
        <v>0.0192242635133524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148032421.627234</v>
      </c>
      <c r="E101" s="9"/>
      <c r="F101" s="81" t="n">
        <f aca="false">'High pensions'!I101</f>
        <v>26906644.9238337</v>
      </c>
      <c r="G101" s="81" t="n">
        <f aca="false">'High pensions'!K101</f>
        <v>4359171.42808861</v>
      </c>
      <c r="H101" s="81" t="n">
        <f aca="false">'High pensions'!V101</f>
        <v>23982875.0338398</v>
      </c>
      <c r="I101" s="81" t="n">
        <f aca="false">'High pensions'!M101</f>
        <v>134819.734889337</v>
      </c>
      <c r="J101" s="81" t="n">
        <f aca="false">'High pensions'!W101</f>
        <v>741738.403108438</v>
      </c>
      <c r="K101" s="9"/>
      <c r="L101" s="81" t="n">
        <f aca="false">'High pensions'!N101</f>
        <v>2985496.64624129</v>
      </c>
      <c r="M101" s="67"/>
      <c r="N101" s="81" t="n">
        <f aca="false">'High pensions'!L101</f>
        <v>1237033.83631388</v>
      </c>
      <c r="O101" s="9"/>
      <c r="P101" s="81" t="n">
        <f aca="false">'High pensions'!X101</f>
        <v>22297551.4732107</v>
      </c>
      <c r="Q101" s="67"/>
      <c r="R101" s="81" t="n">
        <f aca="false">'High SIPA income'!G96</f>
        <v>41298790.0011351</v>
      </c>
      <c r="S101" s="67"/>
      <c r="T101" s="81" t="n">
        <f aca="false">'High SIPA income'!J96</f>
        <v>157909503.005678</v>
      </c>
      <c r="U101" s="9"/>
      <c r="V101" s="81" t="n">
        <f aca="false">'High SIPA income'!F96</f>
        <v>152267.750579709</v>
      </c>
      <c r="W101" s="67"/>
      <c r="X101" s="81" t="n">
        <f aca="false">'High SIPA income'!M96</f>
        <v>382452.689445595</v>
      </c>
      <c r="Y101" s="9"/>
      <c r="Z101" s="9" t="n">
        <f aca="false">R101+V101-N101-L101-F101</f>
        <v>10321882.345326</v>
      </c>
      <c r="AA101" s="9"/>
      <c r="AB101" s="9" t="n">
        <f aca="false">T101-P101-D101</f>
        <v>-12420470.0947668</v>
      </c>
      <c r="AC101" s="50"/>
      <c r="AD101" s="9"/>
      <c r="AE101" s="9"/>
      <c r="AF101" s="9"/>
      <c r="AG101" s="9" t="n">
        <f aca="false">BF101/100*$AG$53</f>
        <v>8259080174.44328</v>
      </c>
      <c r="AH101" s="39" t="n">
        <f aca="false">(AG101-AG100)/AG100</f>
        <v>0.00308209636268642</v>
      </c>
      <c r="AI101" s="39" t="n">
        <f aca="false">(AG101-AG97)/AG97</f>
        <v>0.0224138217479647</v>
      </c>
      <c r="AJ101" s="39" t="n">
        <f aca="false">AB101/AG101</f>
        <v>-0.00150385634143623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14409885</v>
      </c>
      <c r="AX101" s="7"/>
      <c r="AY101" s="39" t="n">
        <f aca="false">(AW101-AW100)/AW100</f>
        <v>-0.00029956564369185</v>
      </c>
      <c r="AZ101" s="12" t="n">
        <f aca="false">workers_and_wage_high!B89</f>
        <v>8764.47502577654</v>
      </c>
      <c r="BA101" s="39" t="n">
        <f aca="false">(AZ101-AZ100)/AZ100</f>
        <v>0.00338267533969399</v>
      </c>
      <c r="BB101" s="38"/>
      <c r="BC101" s="38"/>
      <c r="BD101" s="38"/>
      <c r="BE101" s="38"/>
      <c r="BF101" s="7" t="n">
        <f aca="false">BF100*(1+AY101)*(1+BA101)*(1-BE101)</f>
        <v>142.088813463161</v>
      </c>
      <c r="BG101" s="7"/>
      <c r="BH101" s="7"/>
      <c r="BI101" s="39" t="n">
        <f aca="false">T108/AG108</f>
        <v>0.016772482207591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148274164.505011</v>
      </c>
      <c r="E102" s="6"/>
      <c r="F102" s="80" t="n">
        <f aca="false">'High pensions'!I102</f>
        <v>26950584.5534345</v>
      </c>
      <c r="G102" s="80" t="n">
        <f aca="false">'High pensions'!K102</f>
        <v>4434297.37598336</v>
      </c>
      <c r="H102" s="80" t="n">
        <f aca="false">'High pensions'!V102</f>
        <v>24396195.8334186</v>
      </c>
      <c r="I102" s="80" t="n">
        <f aca="false">'High pensions'!M102</f>
        <v>137143.217813919</v>
      </c>
      <c r="J102" s="80" t="n">
        <f aca="false">'High pensions'!W102</f>
        <v>754521.520621197</v>
      </c>
      <c r="K102" s="6"/>
      <c r="L102" s="80" t="n">
        <f aca="false">'High pensions'!N102</f>
        <v>3682964.64133588</v>
      </c>
      <c r="M102" s="8"/>
      <c r="N102" s="80" t="n">
        <f aca="false">'High pensions'!L102</f>
        <v>1239767.22729939</v>
      </c>
      <c r="O102" s="6"/>
      <c r="P102" s="80" t="n">
        <f aca="false">'High pensions'!X102</f>
        <v>25931754.5261015</v>
      </c>
      <c r="Q102" s="8"/>
      <c r="R102" s="80" t="n">
        <f aca="false">'High SIPA income'!G97</f>
        <v>36244743.4062682</v>
      </c>
      <c r="S102" s="8"/>
      <c r="T102" s="80" t="n">
        <f aca="false">'High SIPA income'!J97</f>
        <v>138584917.807394</v>
      </c>
      <c r="U102" s="6"/>
      <c r="V102" s="80" t="n">
        <f aca="false">'High SIPA income'!F97</f>
        <v>156989.172315618</v>
      </c>
      <c r="W102" s="8"/>
      <c r="X102" s="80" t="n">
        <f aca="false">'High SIPA income'!M97</f>
        <v>394311.53962254</v>
      </c>
      <c r="Y102" s="6"/>
      <c r="Z102" s="6" t="n">
        <f aca="false">R102+V102-N102-L102-F102</f>
        <v>4528416.15651405</v>
      </c>
      <c r="AA102" s="6"/>
      <c r="AB102" s="6" t="n">
        <f aca="false">T102-P102-D102</f>
        <v>-35621001.2237185</v>
      </c>
      <c r="AC102" s="50"/>
      <c r="AD102" s="6"/>
      <c r="AE102" s="6"/>
      <c r="AF102" s="6"/>
      <c r="AG102" s="6" t="n">
        <f aca="false">BF102/100*$AG$53</f>
        <v>8302539684.26919</v>
      </c>
      <c r="AH102" s="61" t="n">
        <f aca="false">(AG102-AG101)/AG101</f>
        <v>0.00526202784184027</v>
      </c>
      <c r="AI102" s="61"/>
      <c r="AJ102" s="61" t="n">
        <f aca="false">AB102/AG102</f>
        <v>-0.00429037409977209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0.00452502081118371</v>
      </c>
      <c r="AV102" s="5"/>
      <c r="AW102" s="5" t="n">
        <f aca="false">workers_and_wage_high!C90</f>
        <v>14472539</v>
      </c>
      <c r="AX102" s="5"/>
      <c r="AY102" s="61" t="n">
        <f aca="false">(AW102-AW101)/AW101</f>
        <v>0.00434798750996278</v>
      </c>
      <c r="AZ102" s="11" t="n">
        <f aca="false">workers_and_wage_high!B90</f>
        <v>8772.45142813998</v>
      </c>
      <c r="BA102" s="61" t="n">
        <f aca="false">(AZ102-AZ101)/AZ101</f>
        <v>0.000910083301051437</v>
      </c>
      <c r="BB102" s="66"/>
      <c r="BC102" s="66"/>
      <c r="BD102" s="66"/>
      <c r="BE102" s="66"/>
      <c r="BF102" s="5" t="n">
        <f aca="false">BF101*(1+AY102)*(1+BA102)*(1-BE102)</f>
        <v>142.836488755619</v>
      </c>
      <c r="BG102" s="5"/>
      <c r="BH102" s="5"/>
      <c r="BI102" s="61" t="n">
        <f aca="false">T109/AG109</f>
        <v>0.0192935578378646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149010260.145562</v>
      </c>
      <c r="E103" s="9"/>
      <c r="F103" s="81" t="n">
        <f aca="false">'High pensions'!I103</f>
        <v>27084378.6494345</v>
      </c>
      <c r="G103" s="81" t="n">
        <f aca="false">'High pensions'!K103</f>
        <v>4536737.36542483</v>
      </c>
      <c r="H103" s="81" t="n">
        <f aca="false">'High pensions'!V103</f>
        <v>24959790.4306423</v>
      </c>
      <c r="I103" s="81" t="n">
        <f aca="false">'High pensions'!M103</f>
        <v>140311.464910045</v>
      </c>
      <c r="J103" s="81" t="n">
        <f aca="false">'High pensions'!W103</f>
        <v>771952.281360064</v>
      </c>
      <c r="K103" s="9"/>
      <c r="L103" s="81" t="n">
        <f aca="false">'High pensions'!N103</f>
        <v>3041190.11133679</v>
      </c>
      <c r="M103" s="67"/>
      <c r="N103" s="81" t="n">
        <f aca="false">'High pensions'!L103</f>
        <v>1248033.76262897</v>
      </c>
      <c r="O103" s="9"/>
      <c r="P103" s="81" t="n">
        <f aca="false">'High pensions'!X103</f>
        <v>22647063.4774296</v>
      </c>
      <c r="Q103" s="67"/>
      <c r="R103" s="81" t="n">
        <f aca="false">'High SIPA income'!G98</f>
        <v>41471541.1829999</v>
      </c>
      <c r="S103" s="67"/>
      <c r="T103" s="81" t="n">
        <f aca="false">'High SIPA income'!J98</f>
        <v>158570032.122176</v>
      </c>
      <c r="U103" s="9"/>
      <c r="V103" s="81" t="n">
        <f aca="false">'High SIPA income'!F98</f>
        <v>158397.129886693</v>
      </c>
      <c r="W103" s="67"/>
      <c r="X103" s="81" t="n">
        <f aca="false">'High SIPA income'!M98</f>
        <v>397847.923115648</v>
      </c>
      <c r="Y103" s="9"/>
      <c r="Z103" s="9" t="n">
        <f aca="false">R103+V103-N103-L103-F103</f>
        <v>10256335.7894863</v>
      </c>
      <c r="AA103" s="9"/>
      <c r="AB103" s="9" t="n">
        <f aca="false">T103-P103-D103</f>
        <v>-13087291.500816</v>
      </c>
      <c r="AC103" s="50"/>
      <c r="AD103" s="9"/>
      <c r="AE103" s="9"/>
      <c r="AF103" s="9"/>
      <c r="AG103" s="9" t="n">
        <f aca="false">BF103/100*$AG$53</f>
        <v>8307961896.17746</v>
      </c>
      <c r="AH103" s="39" t="n">
        <f aca="false">(AG103-AG102)/AG102</f>
        <v>0.000653078710186718</v>
      </c>
      <c r="AI103" s="39"/>
      <c r="AJ103" s="39" t="n">
        <f aca="false">AB103/AG103</f>
        <v>-0.00157527100682029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14474963</v>
      </c>
      <c r="AX103" s="7"/>
      <c r="AY103" s="39" t="n">
        <f aca="false">(AW103-AW102)/AW102</f>
        <v>0.000167489616023837</v>
      </c>
      <c r="AZ103" s="12" t="n">
        <f aca="false">workers_and_wage_high!B91</f>
        <v>8776.71052152864</v>
      </c>
      <c r="BA103" s="39" t="n">
        <f aca="false">(AZ103-AZ102)/AZ102</f>
        <v>0.000485507776651808</v>
      </c>
      <c r="BB103" s="38"/>
      <c r="BC103" s="38"/>
      <c r="BD103" s="38"/>
      <c r="BE103" s="38"/>
      <c r="BF103" s="7" t="n">
        <f aca="false">BF102*(1+AY103)*(1+BA103)*(1-BE103)</f>
        <v>142.929772225463</v>
      </c>
      <c r="BG103" s="7"/>
      <c r="BH103" s="7"/>
      <c r="BI103" s="39" t="n">
        <f aca="false">T110/AG110</f>
        <v>0.0168421936291865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149571703.093777</v>
      </c>
      <c r="E104" s="9"/>
      <c r="F104" s="81" t="n">
        <f aca="false">'High pensions'!I104</f>
        <v>27186427.5511991</v>
      </c>
      <c r="G104" s="81" t="n">
        <f aca="false">'High pensions'!K104</f>
        <v>4610315.52312789</v>
      </c>
      <c r="H104" s="81" t="n">
        <f aca="false">'High pensions'!V104</f>
        <v>25364595.7452583</v>
      </c>
      <c r="I104" s="81" t="n">
        <f aca="false">'High pensions'!M104</f>
        <v>142587.078034884</v>
      </c>
      <c r="J104" s="81" t="n">
        <f aca="false">'High pensions'!W104</f>
        <v>784472.033358509</v>
      </c>
      <c r="K104" s="9"/>
      <c r="L104" s="81" t="n">
        <f aca="false">'High pensions'!N104</f>
        <v>3006660.58728417</v>
      </c>
      <c r="M104" s="67"/>
      <c r="N104" s="81" t="n">
        <f aca="false">'High pensions'!L104</f>
        <v>1253439.52795866</v>
      </c>
      <c r="O104" s="9"/>
      <c r="P104" s="81" t="n">
        <f aca="false">'High pensions'!X104</f>
        <v>22497630.5388594</v>
      </c>
      <c r="Q104" s="67"/>
      <c r="R104" s="81" t="n">
        <f aca="false">'High SIPA income'!G99</f>
        <v>36413183.3802039</v>
      </c>
      <c r="S104" s="67"/>
      <c r="T104" s="81" t="n">
        <f aca="false">'High SIPA income'!J99</f>
        <v>139228962.646716</v>
      </c>
      <c r="U104" s="9"/>
      <c r="V104" s="81" t="n">
        <f aca="false">'High SIPA income'!F99</f>
        <v>155616.268950991</v>
      </c>
      <c r="W104" s="67"/>
      <c r="X104" s="81" t="n">
        <f aca="false">'High SIPA income'!M99</f>
        <v>390863.20218962</v>
      </c>
      <c r="Y104" s="9"/>
      <c r="Z104" s="9" t="n">
        <f aca="false">R104+V104-N104-L104-F104</f>
        <v>5122271.98271297</v>
      </c>
      <c r="AA104" s="9"/>
      <c r="AB104" s="9" t="n">
        <f aca="false">T104-P104-D104</f>
        <v>-32840370.985921</v>
      </c>
      <c r="AC104" s="50"/>
      <c r="AD104" s="9"/>
      <c r="AE104" s="9"/>
      <c r="AF104" s="9"/>
      <c r="AG104" s="9" t="n">
        <f aca="false">BF104/100*$AG$53</f>
        <v>8358083947.25912</v>
      </c>
      <c r="AH104" s="39" t="n">
        <f aca="false">(AG104-AG103)/AG103</f>
        <v>0.00603301407830502</v>
      </c>
      <c r="AI104" s="39"/>
      <c r="AJ104" s="39" t="n">
        <f aca="false">AB104/AG104</f>
        <v>-0.00392917458034031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14540380</v>
      </c>
      <c r="AX104" s="7"/>
      <c r="AY104" s="39" t="n">
        <f aca="false">(AW104-AW103)/AW103</f>
        <v>0.00451932070569023</v>
      </c>
      <c r="AZ104" s="12" t="n">
        <f aca="false">workers_and_wage_high!B92</f>
        <v>8789.93599990019</v>
      </c>
      <c r="BA104" s="39" t="n">
        <f aca="false">(AZ104-AZ103)/AZ103</f>
        <v>0.00150688328378947</v>
      </c>
      <c r="BB104" s="38"/>
      <c r="BC104" s="38"/>
      <c r="BD104" s="38"/>
      <c r="BE104" s="38"/>
      <c r="BF104" s="7" t="n">
        <f aca="false">BF103*(1+AY104)*(1+BA104)*(1-BE104)</f>
        <v>143.792069553508</v>
      </c>
      <c r="BG104" s="7"/>
      <c r="BH104" s="7"/>
      <c r="BI104" s="39" t="n">
        <f aca="false">T111/AG111</f>
        <v>0.0192841250868848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150368968.530679</v>
      </c>
      <c r="E105" s="9"/>
      <c r="F105" s="81" t="n">
        <f aca="false">'High pensions'!I105</f>
        <v>27331339.9817664</v>
      </c>
      <c r="G105" s="81" t="n">
        <f aca="false">'High pensions'!K105</f>
        <v>4702160.73893625</v>
      </c>
      <c r="H105" s="81" t="n">
        <f aca="false">'High pensions'!V105</f>
        <v>25869901.0239162</v>
      </c>
      <c r="I105" s="81" t="n">
        <f aca="false">'High pensions'!M105</f>
        <v>145427.651719677</v>
      </c>
      <c r="J105" s="81" t="n">
        <f aca="false">'High pensions'!W105</f>
        <v>800100.031667508</v>
      </c>
      <c r="K105" s="9"/>
      <c r="L105" s="81" t="n">
        <f aca="false">'High pensions'!N105</f>
        <v>3040686.13301074</v>
      </c>
      <c r="M105" s="67"/>
      <c r="N105" s="81" t="n">
        <f aca="false">'High pensions'!L105</f>
        <v>1261567.87047888</v>
      </c>
      <c r="O105" s="9"/>
      <c r="P105" s="81" t="n">
        <f aca="false">'High pensions'!X105</f>
        <v>22718908.9996827</v>
      </c>
      <c r="Q105" s="67"/>
      <c r="R105" s="81" t="n">
        <f aca="false">'High SIPA income'!G100</f>
        <v>42122154.6961905</v>
      </c>
      <c r="S105" s="67"/>
      <c r="T105" s="81" t="n">
        <f aca="false">'High SIPA income'!J100</f>
        <v>161057709.27964</v>
      </c>
      <c r="U105" s="9"/>
      <c r="V105" s="81" t="n">
        <f aca="false">'High SIPA income'!F100</f>
        <v>160947.608223636</v>
      </c>
      <c r="W105" s="67"/>
      <c r="X105" s="81" t="n">
        <f aca="false">'High SIPA income'!M100</f>
        <v>404253.989374741</v>
      </c>
      <c r="Y105" s="9"/>
      <c r="Z105" s="9" t="n">
        <f aca="false">R105+V105-N105-L105-F105</f>
        <v>10649508.3191581</v>
      </c>
      <c r="AA105" s="9"/>
      <c r="AB105" s="9" t="n">
        <f aca="false">T105-P105-D105</f>
        <v>-12030168.2507226</v>
      </c>
      <c r="AC105" s="50"/>
      <c r="AD105" s="9"/>
      <c r="AE105" s="9"/>
      <c r="AF105" s="9"/>
      <c r="AG105" s="9" t="n">
        <f aca="false">BF105/100*$AG$53</f>
        <v>8409502567.2307</v>
      </c>
      <c r="AH105" s="39" t="n">
        <f aca="false">(AG105-AG104)/AG104</f>
        <v>0.00615196261440283</v>
      </c>
      <c r="AI105" s="39" t="n">
        <f aca="false">(AG105-AG101)/AG101</f>
        <v>0.0182129716155185</v>
      </c>
      <c r="AJ105" s="39" t="n">
        <f aca="false">AB105/AG105</f>
        <v>-0.00143054457199413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14569291</v>
      </c>
      <c r="AX105" s="7"/>
      <c r="AY105" s="39" t="n">
        <f aca="false">(AW105-AW104)/AW104</f>
        <v>0.00198832492685886</v>
      </c>
      <c r="AZ105" s="12" t="n">
        <f aca="false">workers_and_wage_high!B93</f>
        <v>8826.46148416964</v>
      </c>
      <c r="BA105" s="39" t="n">
        <f aca="false">(AZ105-AZ104)/AZ104</f>
        <v>0.00415537545095452</v>
      </c>
      <c r="BB105" s="38"/>
      <c r="BC105" s="38"/>
      <c r="BD105" s="38"/>
      <c r="BE105" s="38"/>
      <c r="BF105" s="7" t="n">
        <f aca="false">BF104*(1+AY105)*(1+BA105)*(1-BE105)</f>
        <v>144.676672989649</v>
      </c>
      <c r="BG105" s="7"/>
      <c r="BH105" s="7"/>
      <c r="BI105" s="39" t="n">
        <f aca="false">T112/AG112</f>
        <v>0.0168331655137642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150859686.179594</v>
      </c>
      <c r="E106" s="6"/>
      <c r="F106" s="80" t="n">
        <f aca="false">'High pensions'!I106</f>
        <v>27420533.723192</v>
      </c>
      <c r="G106" s="80" t="n">
        <f aca="false">'High pensions'!K106</f>
        <v>4770854.60728706</v>
      </c>
      <c r="H106" s="80" t="n">
        <f aca="false">'High pensions'!V106</f>
        <v>26247834.4196145</v>
      </c>
      <c r="I106" s="80" t="n">
        <f aca="false">'High pensions'!M106</f>
        <v>147552.204349085</v>
      </c>
      <c r="J106" s="80" t="n">
        <f aca="false">'High pensions'!W106</f>
        <v>811788.693390141</v>
      </c>
      <c r="K106" s="6"/>
      <c r="L106" s="80" t="n">
        <f aca="false">'High pensions'!N106</f>
        <v>3651838.34618419</v>
      </c>
      <c r="M106" s="8"/>
      <c r="N106" s="80" t="n">
        <f aca="false">'High pensions'!L106</f>
        <v>1265533.09328362</v>
      </c>
      <c r="O106" s="6"/>
      <c r="P106" s="80" t="n">
        <f aca="false">'High pensions'!X106</f>
        <v>25911996.2250769</v>
      </c>
      <c r="Q106" s="8"/>
      <c r="R106" s="80" t="n">
        <f aca="false">'High SIPA income'!G101</f>
        <v>36868373.0281339</v>
      </c>
      <c r="S106" s="8"/>
      <c r="T106" s="80" t="n">
        <f aca="false">'High SIPA income'!J101</f>
        <v>140969419.717636</v>
      </c>
      <c r="U106" s="6"/>
      <c r="V106" s="80" t="n">
        <f aca="false">'High SIPA income'!F101</f>
        <v>161751.153901351</v>
      </c>
      <c r="W106" s="8"/>
      <c r="X106" s="80" t="n">
        <f aca="false">'High SIPA income'!M101</f>
        <v>406272.264448516</v>
      </c>
      <c r="Y106" s="6"/>
      <c r="Z106" s="6" t="n">
        <f aca="false">R106+V106-N106-L106-F106</f>
        <v>4692219.01937543</v>
      </c>
      <c r="AA106" s="6"/>
      <c r="AB106" s="6" t="n">
        <f aca="false">T106-P106-D106</f>
        <v>-35802262.687035</v>
      </c>
      <c r="AC106" s="50"/>
      <c r="AD106" s="6"/>
      <c r="AE106" s="6"/>
      <c r="AF106" s="6"/>
      <c r="AG106" s="6" t="n">
        <f aca="false">BF106/100*$AG$53</f>
        <v>8444991668.54327</v>
      </c>
      <c r="AH106" s="61" t="n">
        <f aca="false">(AG106-AG105)/AG105</f>
        <v>0.00422011897003991</v>
      </c>
      <c r="AI106" s="61"/>
      <c r="AJ106" s="61" t="n">
        <f aca="false">AB106/AG106</f>
        <v>-0.00423946690443695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0.00676014219749208</v>
      </c>
      <c r="AV106" s="5"/>
      <c r="AW106" s="5" t="n">
        <f aca="false">workers_and_wage_high!C94</f>
        <v>14607700</v>
      </c>
      <c r="AX106" s="5"/>
      <c r="AY106" s="61" t="n">
        <f aca="false">(AW106-AW105)/AW105</f>
        <v>0.00263629849935731</v>
      </c>
      <c r="AZ106" s="11" t="n">
        <f aca="false">workers_and_wage_high!B94</f>
        <v>8840.40425724024</v>
      </c>
      <c r="BA106" s="61" t="n">
        <f aca="false">(AZ106-AZ105)/AZ105</f>
        <v>0.001579656025872</v>
      </c>
      <c r="BB106" s="66"/>
      <c r="BC106" s="66"/>
      <c r="BD106" s="66"/>
      <c r="BE106" s="66"/>
      <c r="BF106" s="5" t="n">
        <f aca="false">BF105*(1+AY106)*(1+BA106)*(1-BE106)</f>
        <v>145.287225761855</v>
      </c>
      <c r="BG106" s="5"/>
      <c r="BH106" s="5"/>
      <c r="BI106" s="61" t="n">
        <f aca="false">T113/AG113</f>
        <v>0.019360710881286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151323509.066161</v>
      </c>
      <c r="E107" s="9"/>
      <c r="F107" s="81" t="n">
        <f aca="false">'High pensions'!I107</f>
        <v>27504839.0232014</v>
      </c>
      <c r="G107" s="81" t="n">
        <f aca="false">'High pensions'!K107</f>
        <v>4786168.28678661</v>
      </c>
      <c r="H107" s="81" t="n">
        <f aca="false">'High pensions'!V107</f>
        <v>26332085.7659551</v>
      </c>
      <c r="I107" s="81" t="n">
        <f aca="false">'High pensions'!M107</f>
        <v>148025.82330268</v>
      </c>
      <c r="J107" s="81" t="n">
        <f aca="false">'High pensions'!W107</f>
        <v>814394.405132638</v>
      </c>
      <c r="K107" s="9"/>
      <c r="L107" s="81" t="n">
        <f aca="false">'High pensions'!N107</f>
        <v>3023107.41910957</v>
      </c>
      <c r="M107" s="67"/>
      <c r="N107" s="81" t="n">
        <f aca="false">'High pensions'!L107</f>
        <v>1270013.53040912</v>
      </c>
      <c r="O107" s="9"/>
      <c r="P107" s="81" t="n">
        <f aca="false">'High pensions'!X107</f>
        <v>22674158.4987474</v>
      </c>
      <c r="Q107" s="67"/>
      <c r="R107" s="81" t="n">
        <f aca="false">'High SIPA income'!G102</f>
        <v>42962541.5036113</v>
      </c>
      <c r="S107" s="67"/>
      <c r="T107" s="81" t="n">
        <f aca="false">'High SIPA income'!J102</f>
        <v>164271001.075566</v>
      </c>
      <c r="U107" s="9"/>
      <c r="V107" s="81" t="n">
        <f aca="false">'High SIPA income'!F102</f>
        <v>162638.918996852</v>
      </c>
      <c r="W107" s="67"/>
      <c r="X107" s="81" t="n">
        <f aca="false">'High SIPA income'!M102</f>
        <v>408502.074418635</v>
      </c>
      <c r="Y107" s="9"/>
      <c r="Z107" s="9" t="n">
        <f aca="false">R107+V107-N107-L107-F107</f>
        <v>11327220.4498881</v>
      </c>
      <c r="AA107" s="9"/>
      <c r="AB107" s="9" t="n">
        <f aca="false">T107-P107-D107</f>
        <v>-9726666.48934251</v>
      </c>
      <c r="AC107" s="50"/>
      <c r="AD107" s="9"/>
      <c r="AE107" s="9"/>
      <c r="AF107" s="9"/>
      <c r="AG107" s="9" t="n">
        <f aca="false">BF107/100*$AG$53</f>
        <v>8544982800.58794</v>
      </c>
      <c r="AH107" s="39" t="n">
        <f aca="false">(AG107-AG106)/AG106</f>
        <v>0.0118402878261113</v>
      </c>
      <c r="AI107" s="39"/>
      <c r="AJ107" s="39" t="n">
        <f aca="false">AB107/AG107</f>
        <v>-0.00113828976796457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14625775</v>
      </c>
      <c r="AX107" s="7"/>
      <c r="AY107" s="39" t="n">
        <f aca="false">(AW107-AW106)/AW106</f>
        <v>0.00123736111776666</v>
      </c>
      <c r="AZ107" s="12" t="n">
        <f aca="false">workers_and_wage_high!B95</f>
        <v>8934.02257598437</v>
      </c>
      <c r="BA107" s="39" t="n">
        <f aca="false">(AZ107-AZ106)/AZ106</f>
        <v>0.0105898232727828</v>
      </c>
      <c r="BB107" s="38"/>
      <c r="BC107" s="38"/>
      <c r="BD107" s="38"/>
      <c r="BE107" s="38"/>
      <c r="BF107" s="7" t="n">
        <f aca="false">BF106*(1+AY107)*(1+BA107)*(1-BE107)</f>
        <v>147.007468332332</v>
      </c>
      <c r="BG107" s="7"/>
      <c r="BH107" s="7"/>
      <c r="BI107" s="39" t="n">
        <f aca="false">T114/AG114</f>
        <v>0.0169359389882388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151137581.333205</v>
      </c>
      <c r="E108" s="9"/>
      <c r="F108" s="81" t="n">
        <f aca="false">'High pensions'!I108</f>
        <v>27471044.4568681</v>
      </c>
      <c r="G108" s="81" t="n">
        <f aca="false">'High pensions'!K108</f>
        <v>4843514.51803456</v>
      </c>
      <c r="H108" s="81" t="n">
        <f aca="false">'High pensions'!V108</f>
        <v>26647587.8104077</v>
      </c>
      <c r="I108" s="81" t="n">
        <f aca="false">'High pensions'!M108</f>
        <v>149799.418083544</v>
      </c>
      <c r="J108" s="81" t="n">
        <f aca="false">'High pensions'!W108</f>
        <v>824152.200321892</v>
      </c>
      <c r="K108" s="9"/>
      <c r="L108" s="81" t="n">
        <f aca="false">'High pensions'!N108</f>
        <v>2967988.87404914</v>
      </c>
      <c r="M108" s="67"/>
      <c r="N108" s="81" t="n">
        <f aca="false">'High pensions'!L108</f>
        <v>1268522.76754149</v>
      </c>
      <c r="O108" s="9"/>
      <c r="P108" s="81" t="n">
        <f aca="false">'High pensions'!X108</f>
        <v>22379946.3689548</v>
      </c>
      <c r="Q108" s="67"/>
      <c r="R108" s="81" t="n">
        <f aca="false">'High SIPA income'!G103</f>
        <v>37655071.6170741</v>
      </c>
      <c r="S108" s="67"/>
      <c r="T108" s="81" t="n">
        <f aca="false">'High SIPA income'!J103</f>
        <v>143977429.956954</v>
      </c>
      <c r="U108" s="9"/>
      <c r="V108" s="81" t="n">
        <f aca="false">'High SIPA income'!F103</f>
        <v>158425.944646138</v>
      </c>
      <c r="W108" s="67"/>
      <c r="X108" s="81" t="n">
        <f aca="false">'High SIPA income'!M103</f>
        <v>397920.29748385</v>
      </c>
      <c r="Y108" s="9"/>
      <c r="Z108" s="9" t="n">
        <f aca="false">R108+V108-N108-L108-F108</f>
        <v>6105941.4632615</v>
      </c>
      <c r="AA108" s="9"/>
      <c r="AB108" s="9" t="n">
        <f aca="false">T108-P108-D108</f>
        <v>-29540097.7452061</v>
      </c>
      <c r="AC108" s="50"/>
      <c r="AD108" s="9"/>
      <c r="AE108" s="9"/>
      <c r="AF108" s="9"/>
      <c r="AG108" s="9" t="n">
        <f aca="false">BF108/100*$AG$53</f>
        <v>8584145636.58271</v>
      </c>
      <c r="AH108" s="39" t="n">
        <f aca="false">(AG108-AG107)/AG107</f>
        <v>0.00458313807162728</v>
      </c>
      <c r="AI108" s="39"/>
      <c r="AJ108" s="39" t="n">
        <f aca="false">AB108/AG108</f>
        <v>-0.00344123911636777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14688553</v>
      </c>
      <c r="AX108" s="7"/>
      <c r="AY108" s="39" t="n">
        <f aca="false">(AW108-AW107)/AW107</f>
        <v>0.00429228536607462</v>
      </c>
      <c r="AZ108" s="12" t="n">
        <f aca="false">workers_and_wage_high!B96</f>
        <v>8936.60995485361</v>
      </c>
      <c r="BA108" s="39" t="n">
        <f aca="false">(AZ108-AZ107)/AZ107</f>
        <v>0.000289609618425653</v>
      </c>
      <c r="BB108" s="38"/>
      <c r="BC108" s="38"/>
      <c r="BD108" s="38"/>
      <c r="BE108" s="38"/>
      <c r="BF108" s="7" t="n">
        <f aca="false">BF107*(1+AY108)*(1+BA108)*(1-BE108)</f>
        <v>147.68122385726</v>
      </c>
      <c r="BG108" s="7"/>
      <c r="BH108" s="7"/>
      <c r="BI108" s="39" t="n">
        <f aca="false">T115/AG115</f>
        <v>0.0195009179906817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151780507.755263</v>
      </c>
      <c r="E109" s="9"/>
      <c r="F109" s="81" t="n">
        <f aca="false">'High pensions'!I109</f>
        <v>27587903.9445419</v>
      </c>
      <c r="G109" s="81" t="n">
        <f aca="false">'High pensions'!K109</f>
        <v>4876073.49234844</v>
      </c>
      <c r="H109" s="81" t="n">
        <f aca="false">'High pensions'!V109</f>
        <v>26826717.6806322</v>
      </c>
      <c r="I109" s="81" t="n">
        <f aca="false">'High pensions'!M109</f>
        <v>150806.39667057</v>
      </c>
      <c r="J109" s="81" t="n">
        <f aca="false">'High pensions'!W109</f>
        <v>829692.299400991</v>
      </c>
      <c r="K109" s="9"/>
      <c r="L109" s="81" t="n">
        <f aca="false">'High pensions'!N109</f>
        <v>3020751.45137151</v>
      </c>
      <c r="M109" s="67"/>
      <c r="N109" s="81" t="n">
        <f aca="false">'High pensions'!L109</f>
        <v>1275077.76601129</v>
      </c>
      <c r="O109" s="9"/>
      <c r="P109" s="81" t="n">
        <f aca="false">'High pensions'!X109</f>
        <v>22689795.301047</v>
      </c>
      <c r="Q109" s="67"/>
      <c r="R109" s="81" t="n">
        <f aca="false">'High SIPA income'!G104</f>
        <v>43592101.2105333</v>
      </c>
      <c r="S109" s="67"/>
      <c r="T109" s="81" t="n">
        <f aca="false">'High SIPA income'!J104</f>
        <v>166678177.179993</v>
      </c>
      <c r="U109" s="9"/>
      <c r="V109" s="81" t="n">
        <f aca="false">'High SIPA income'!F104</f>
        <v>155793.338867755</v>
      </c>
      <c r="W109" s="67"/>
      <c r="X109" s="81" t="n">
        <f aca="false">'High SIPA income'!M104</f>
        <v>391307.950769857</v>
      </c>
      <c r="Y109" s="9"/>
      <c r="Z109" s="9" t="n">
        <f aca="false">R109+V109-N109-L109-F109</f>
        <v>11864161.3874764</v>
      </c>
      <c r="AA109" s="9"/>
      <c r="AB109" s="9" t="n">
        <f aca="false">T109-P109-D109</f>
        <v>-7792125.87631723</v>
      </c>
      <c r="AC109" s="50"/>
      <c r="AD109" s="9"/>
      <c r="AE109" s="9"/>
      <c r="AF109" s="9"/>
      <c r="AG109" s="9" t="n">
        <f aca="false">BF109/100*$AG$53</f>
        <v>8639058621.57149</v>
      </c>
      <c r="AH109" s="39" t="n">
        <f aca="false">(AG109-AG108)/AG108</f>
        <v>0.00639702392218982</v>
      </c>
      <c r="AI109" s="39" t="n">
        <f aca="false">(AG109-AG105)/AG105</f>
        <v>0.0272972215069296</v>
      </c>
      <c r="AJ109" s="39" t="n">
        <f aca="false">AB109/AG109</f>
        <v>-0.000901964695188028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14697019</v>
      </c>
      <c r="AX109" s="7"/>
      <c r="AY109" s="39" t="n">
        <f aca="false">(AW109-AW108)/AW108</f>
        <v>0.000576367188789801</v>
      </c>
      <c r="AZ109" s="12" t="n">
        <f aca="false">workers_and_wage_high!B97</f>
        <v>8988.59693017427</v>
      </c>
      <c r="BA109" s="39" t="n">
        <f aca="false">(AZ109-AZ108)/AZ108</f>
        <v>0.00581730383034504</v>
      </c>
      <c r="BB109" s="38"/>
      <c r="BC109" s="38"/>
      <c r="BD109" s="38"/>
      <c r="BE109" s="38"/>
      <c r="BF109" s="7" t="n">
        <f aca="false">BF108*(1+AY109)*(1+BA109)*(1-BE109)</f>
        <v>148.625944179133</v>
      </c>
      <c r="BG109" s="7"/>
      <c r="BH109" s="7"/>
      <c r="BI109" s="39" t="n">
        <f aca="false">T116/AG116</f>
        <v>0.0170175417579036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152090541.104426</v>
      </c>
      <c r="E110" s="6"/>
      <c r="F110" s="80" t="n">
        <f aca="false">'High pensions'!I110</f>
        <v>27644256.1756868</v>
      </c>
      <c r="G110" s="80" t="n">
        <f aca="false">'High pensions'!K110</f>
        <v>4967004.32145943</v>
      </c>
      <c r="H110" s="80" t="n">
        <f aca="false">'High pensions'!V110</f>
        <v>27326992.2734688</v>
      </c>
      <c r="I110" s="80" t="n">
        <f aca="false">'High pensions'!M110</f>
        <v>153618.690354414</v>
      </c>
      <c r="J110" s="80" t="n">
        <f aca="false">'High pensions'!W110</f>
        <v>845164.709488721</v>
      </c>
      <c r="K110" s="6"/>
      <c r="L110" s="80" t="n">
        <f aca="false">'High pensions'!N110</f>
        <v>3784398.13271122</v>
      </c>
      <c r="M110" s="8"/>
      <c r="N110" s="80" t="n">
        <f aca="false">'High pensions'!L110</f>
        <v>1277427.90685219</v>
      </c>
      <c r="O110" s="6"/>
      <c r="P110" s="80" t="n">
        <f aca="false">'High pensions'!X110</f>
        <v>26665291.3422453</v>
      </c>
      <c r="Q110" s="8"/>
      <c r="R110" s="80" t="n">
        <f aca="false">'High SIPA income'!G105</f>
        <v>38215062.2439451</v>
      </c>
      <c r="S110" s="8"/>
      <c r="T110" s="80" t="n">
        <f aca="false">'High SIPA income'!J105</f>
        <v>146118602.654134</v>
      </c>
      <c r="U110" s="6"/>
      <c r="V110" s="80" t="n">
        <f aca="false">'High SIPA income'!F105</f>
        <v>157003.241805833</v>
      </c>
      <c r="W110" s="8"/>
      <c r="X110" s="80" t="n">
        <f aca="false">'High SIPA income'!M105</f>
        <v>394346.878125614</v>
      </c>
      <c r="Y110" s="6"/>
      <c r="Z110" s="6" t="n">
        <f aca="false">R110+V110-N110-L110-F110</f>
        <v>5665983.27050065</v>
      </c>
      <c r="AA110" s="6"/>
      <c r="AB110" s="6" t="n">
        <f aca="false">T110-P110-D110</f>
        <v>-32637229.7925372</v>
      </c>
      <c r="AC110" s="50"/>
      <c r="AD110" s="6"/>
      <c r="AE110" s="6"/>
      <c r="AF110" s="6"/>
      <c r="AG110" s="6" t="n">
        <f aca="false">BF110/100*$AG$53</f>
        <v>8675746513.26411</v>
      </c>
      <c r="AH110" s="61" t="n">
        <f aca="false">(AG110-AG109)/AG109</f>
        <v>0.00424674646853472</v>
      </c>
      <c r="AI110" s="61"/>
      <c r="AJ110" s="61" t="n">
        <f aca="false">AB110/AG110</f>
        <v>-0.00376189296709384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0.00680560399835761</v>
      </c>
      <c r="AV110" s="5"/>
      <c r="AW110" s="5" t="n">
        <f aca="false">workers_and_wage_high!C98</f>
        <v>14739455</v>
      </c>
      <c r="AX110" s="5"/>
      <c r="AY110" s="61" t="n">
        <f aca="false">(AW110-AW109)/AW109</f>
        <v>0.00288738825199859</v>
      </c>
      <c r="AZ110" s="11" t="n">
        <f aca="false">workers_and_wage_high!B98</f>
        <v>9000.78047464327</v>
      </c>
      <c r="BA110" s="61" t="n">
        <f aca="false">(AZ110-AZ109)/AZ109</f>
        <v>0.00135544452194728</v>
      </c>
      <c r="BB110" s="66"/>
      <c r="BC110" s="66"/>
      <c r="BD110" s="66"/>
      <c r="BE110" s="66"/>
      <c r="BF110" s="5" t="n">
        <f aca="false">BF109*(1+AY110)*(1+BA110)*(1-BE110)</f>
        <v>149.257120882708</v>
      </c>
      <c r="BG110" s="5"/>
      <c r="BH110" s="5"/>
      <c r="BI110" s="61" t="n">
        <f aca="false">T117/AG117</f>
        <v>0.0194977337622939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153285257.733899</v>
      </c>
      <c r="E111" s="9"/>
      <c r="F111" s="81" t="n">
        <f aca="false">'High pensions'!I111</f>
        <v>27861410.065223</v>
      </c>
      <c r="G111" s="81" t="n">
        <f aca="false">'High pensions'!K111</f>
        <v>5080714.70576809</v>
      </c>
      <c r="H111" s="81" t="n">
        <f aca="false">'High pensions'!V111</f>
        <v>27952593.2579477</v>
      </c>
      <c r="I111" s="81" t="n">
        <f aca="false">'High pensions'!M111</f>
        <v>157135.506363962</v>
      </c>
      <c r="J111" s="81" t="n">
        <f aca="false">'High pensions'!W111</f>
        <v>864513.193544777</v>
      </c>
      <c r="K111" s="9"/>
      <c r="L111" s="81" t="n">
        <f aca="false">'High pensions'!N111</f>
        <v>3041520.73508163</v>
      </c>
      <c r="M111" s="67"/>
      <c r="N111" s="81" t="n">
        <f aca="false">'High pensions'!L111</f>
        <v>1288693.80363996</v>
      </c>
      <c r="O111" s="9"/>
      <c r="P111" s="81" t="n">
        <f aca="false">'High pensions'!X111</f>
        <v>22872478.6346041</v>
      </c>
      <c r="Q111" s="67"/>
      <c r="R111" s="81" t="n">
        <f aca="false">'High SIPA income'!G106</f>
        <v>43942096.6383011</v>
      </c>
      <c r="S111" s="67"/>
      <c r="T111" s="81" t="n">
        <f aca="false">'High SIPA income'!J106</f>
        <v>168016415.032761</v>
      </c>
      <c r="U111" s="9"/>
      <c r="V111" s="81" t="n">
        <f aca="false">'High SIPA income'!F106</f>
        <v>157937.755620469</v>
      </c>
      <c r="W111" s="67"/>
      <c r="X111" s="81" t="n">
        <f aca="false">'High SIPA income'!M106</f>
        <v>396694.107400171</v>
      </c>
      <c r="Y111" s="9"/>
      <c r="Z111" s="9" t="n">
        <f aca="false">R111+V111-N111-L111-F111</f>
        <v>11908409.789977</v>
      </c>
      <c r="AA111" s="9"/>
      <c r="AB111" s="9" t="n">
        <f aca="false">T111-P111-D111</f>
        <v>-8141321.33574122</v>
      </c>
      <c r="AC111" s="50"/>
      <c r="AD111" s="9"/>
      <c r="AE111" s="9"/>
      <c r="AF111" s="9"/>
      <c r="AG111" s="9" t="n">
        <f aca="false">BF111/100*$AG$53</f>
        <v>8712680211.09396</v>
      </c>
      <c r="AH111" s="39" t="n">
        <f aca="false">(AG111-AG110)/AG110</f>
        <v>0.00425712044184077</v>
      </c>
      <c r="AI111" s="39"/>
      <c r="AJ111" s="39" t="n">
        <f aca="false">AB111/AG111</f>
        <v>-0.000934422145481109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14702486</v>
      </c>
      <c r="AX111" s="7"/>
      <c r="AY111" s="39" t="n">
        <f aca="false">(AW111-AW110)/AW110</f>
        <v>-0.00250816600749485</v>
      </c>
      <c r="AZ111" s="12" t="n">
        <f aca="false">workers_and_wage_high!B99</f>
        <v>9061.8264462527</v>
      </c>
      <c r="BA111" s="39" t="n">
        <f aca="false">(AZ111-AZ110)/AZ110</f>
        <v>0.00678229757757237</v>
      </c>
      <c r="BB111" s="38"/>
      <c r="BC111" s="38"/>
      <c r="BD111" s="38"/>
      <c r="BE111" s="38"/>
      <c r="BF111" s="7" t="n">
        <f aca="false">BF110*(1+AY111)*(1+BA111)*(1-BE111)</f>
        <v>149.892526423108</v>
      </c>
      <c r="BG111" s="7"/>
      <c r="BH111" s="7"/>
      <c r="BI111" s="39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153914009.499157</v>
      </c>
      <c r="E112" s="9"/>
      <c r="F112" s="81" t="n">
        <f aca="false">'High pensions'!I112</f>
        <v>27975693.1412348</v>
      </c>
      <c r="G112" s="81" t="n">
        <f aca="false">'High pensions'!K112</f>
        <v>5153387.48023511</v>
      </c>
      <c r="H112" s="81" t="n">
        <f aca="false">'High pensions'!V112</f>
        <v>28352417.4211303</v>
      </c>
      <c r="I112" s="81" t="n">
        <f aca="false">'High pensions'!M112</f>
        <v>159383.117945417</v>
      </c>
      <c r="J112" s="81" t="n">
        <f aca="false">'High pensions'!W112</f>
        <v>876878.889313315</v>
      </c>
      <c r="K112" s="9"/>
      <c r="L112" s="81" t="n">
        <f aca="false">'High pensions'!N112</f>
        <v>2989820.11931441</v>
      </c>
      <c r="M112" s="67"/>
      <c r="N112" s="81" t="n">
        <f aca="false">'High pensions'!L112</f>
        <v>1295667.50256604</v>
      </c>
      <c r="O112" s="9"/>
      <c r="P112" s="81" t="n">
        <f aca="false">'High pensions'!X112</f>
        <v>22642571.1275311</v>
      </c>
      <c r="Q112" s="67"/>
      <c r="R112" s="81" t="n">
        <f aca="false">'High SIPA income'!G107</f>
        <v>38618997.1870515</v>
      </c>
      <c r="S112" s="67"/>
      <c r="T112" s="81" t="n">
        <f aca="false">'High SIPA income'!J107</f>
        <v>147663082.91883</v>
      </c>
      <c r="U112" s="9"/>
      <c r="V112" s="81" t="n">
        <f aca="false">'High SIPA income'!F107</f>
        <v>158762.486430774</v>
      </c>
      <c r="W112" s="67"/>
      <c r="X112" s="81" t="n">
        <f aca="false">'High SIPA income'!M107</f>
        <v>398765.593419167</v>
      </c>
      <c r="Y112" s="9"/>
      <c r="Z112" s="9" t="n">
        <f aca="false">R112+V112-N112-L112-F112</f>
        <v>6516578.91036703</v>
      </c>
      <c r="AA112" s="9"/>
      <c r="AB112" s="9" t="n">
        <f aca="false">T112-P112-D112</f>
        <v>-28893497.7078579</v>
      </c>
      <c r="AC112" s="50"/>
      <c r="AD112" s="9"/>
      <c r="AE112" s="9"/>
      <c r="AF112" s="9"/>
      <c r="AG112" s="9" t="n">
        <f aca="false">BF112/100*$AG$53</f>
        <v>8772151785.5978</v>
      </c>
      <c r="AH112" s="39" t="n">
        <f aca="false">(AG112-AG111)/AG111</f>
        <v>0.00682586449438528</v>
      </c>
      <c r="AI112" s="39"/>
      <c r="AJ112" s="39" t="n">
        <f aca="false">AB112/AG112</f>
        <v>-0.00329377539445858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14762589</v>
      </c>
      <c r="AX112" s="7"/>
      <c r="AY112" s="39" t="n">
        <f aca="false">(AW112-AW111)/AW111</f>
        <v>0.00408794811979416</v>
      </c>
      <c r="AZ112" s="12" t="n">
        <f aca="false">workers_and_wage_high!B100</f>
        <v>9086.53595806126</v>
      </c>
      <c r="BA112" s="39" t="n">
        <f aca="false">(AZ112-AZ111)/AZ111</f>
        <v>0.00272676948241245</v>
      </c>
      <c r="BB112" s="38"/>
      <c r="BC112" s="38"/>
      <c r="BD112" s="38"/>
      <c r="BE112" s="38"/>
      <c r="BF112" s="7" t="n">
        <f aca="false">BF111*(1+AY112)*(1+BA112)*(1-BE112)</f>
        <v>150.915672497193</v>
      </c>
      <c r="BG112" s="7"/>
      <c r="BH112" s="7"/>
      <c r="BI112" s="39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154255432.186392</v>
      </c>
      <c r="E113" s="9"/>
      <c r="F113" s="81" t="n">
        <f aca="false">'High pensions'!I113</f>
        <v>28037750.756137</v>
      </c>
      <c r="G113" s="81" t="n">
        <f aca="false">'High pensions'!K113</f>
        <v>5268241.96254486</v>
      </c>
      <c r="H113" s="81" t="n">
        <f aca="false">'High pensions'!V113</f>
        <v>28984312.8952477</v>
      </c>
      <c r="I113" s="81" t="n">
        <f aca="false">'High pensions'!M113</f>
        <v>162935.318429222</v>
      </c>
      <c r="J113" s="81" t="n">
        <f aca="false">'High pensions'!W113</f>
        <v>896422.04830663</v>
      </c>
      <c r="K113" s="9"/>
      <c r="L113" s="81" t="n">
        <f aca="false">'High pensions'!N113</f>
        <v>2952370.65617853</v>
      </c>
      <c r="M113" s="67"/>
      <c r="N113" s="81" t="n">
        <f aca="false">'High pensions'!L113</f>
        <v>1298911.4320231</v>
      </c>
      <c r="O113" s="9"/>
      <c r="P113" s="81" t="n">
        <f aca="false">'High pensions'!X113</f>
        <v>22466092.8280506</v>
      </c>
      <c r="Q113" s="67"/>
      <c r="R113" s="81" t="n">
        <f aca="false">'High SIPA income'!G108</f>
        <v>44945990.3736438</v>
      </c>
      <c r="S113" s="67"/>
      <c r="T113" s="81" t="n">
        <f aca="false">'High SIPA income'!J108</f>
        <v>171854889.739021</v>
      </c>
      <c r="U113" s="9"/>
      <c r="V113" s="81" t="n">
        <f aca="false">'High SIPA income'!F108</f>
        <v>161327.403758808</v>
      </c>
      <c r="W113" s="67"/>
      <c r="X113" s="81" t="n">
        <f aca="false">'High SIPA income'!M108</f>
        <v>405207.926261003</v>
      </c>
      <c r="Y113" s="9"/>
      <c r="Z113" s="9" t="n">
        <f aca="false">R113+V113-N113-L113-F113</f>
        <v>12818284.933064</v>
      </c>
      <c r="AA113" s="9"/>
      <c r="AB113" s="9" t="n">
        <f aca="false">T113-P113-D113</f>
        <v>-4866635.27542162</v>
      </c>
      <c r="AC113" s="50"/>
      <c r="AD113" s="9"/>
      <c r="AE113" s="9"/>
      <c r="AF113" s="9"/>
      <c r="AG113" s="9" t="n">
        <f aca="false">BF113/100*$AG$53</f>
        <v>8876476219.94785</v>
      </c>
      <c r="AH113" s="39" t="n">
        <f aca="false">(AG113-AG112)/AG112</f>
        <v>0.0118926845886697</v>
      </c>
      <c r="AI113" s="39" t="n">
        <f aca="false">(AG113-AG109)/AG109</f>
        <v>0.0274818830125232</v>
      </c>
      <c r="AJ113" s="39" t="n">
        <f aca="false">AB113/AG113</f>
        <v>-0.000548262075493986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14850775</v>
      </c>
      <c r="AX113" s="7"/>
      <c r="AY113" s="39" t="n">
        <f aca="false">(AW113-AW112)/AW112</f>
        <v>0.00597361343596303</v>
      </c>
      <c r="AZ113" s="12" t="n">
        <f aca="false">workers_and_wage_high!B101</f>
        <v>9140.00043481199</v>
      </c>
      <c r="BA113" s="39" t="n">
        <f aca="false">(AZ113-AZ112)/AZ112</f>
        <v>0.00588392287198219</v>
      </c>
      <c r="BB113" s="38"/>
      <c r="BC113" s="38"/>
      <c r="BD113" s="38"/>
      <c r="BE113" s="38"/>
      <c r="BF113" s="7" t="n">
        <f aca="false">BF112*(1+AY113)*(1+BA113)*(1-BE113)</f>
        <v>152.710464989689</v>
      </c>
      <c r="BG113" s="7"/>
      <c r="BH113" s="7"/>
      <c r="BI113" s="39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154433363.477971</v>
      </c>
      <c r="E114" s="6"/>
      <c r="F114" s="80" t="n">
        <f aca="false">'High pensions'!I114</f>
        <v>28070091.8745942</v>
      </c>
      <c r="G114" s="80" t="n">
        <f aca="false">'High pensions'!K114</f>
        <v>5346947.603683</v>
      </c>
      <c r="H114" s="80" t="n">
        <f aca="false">'High pensions'!V114</f>
        <v>29417328.1108714</v>
      </c>
      <c r="I114" s="80" t="n">
        <f aca="false">'High pensions'!M114</f>
        <v>165369.513515971</v>
      </c>
      <c r="J114" s="80" t="n">
        <f aca="false">'High pensions'!W114</f>
        <v>909814.271470258</v>
      </c>
      <c r="K114" s="6"/>
      <c r="L114" s="80" t="n">
        <f aca="false">'High pensions'!N114</f>
        <v>3672597.12233195</v>
      </c>
      <c r="M114" s="8"/>
      <c r="N114" s="80" t="n">
        <f aca="false">'High pensions'!L114</f>
        <v>1301598.19564993</v>
      </c>
      <c r="O114" s="6"/>
      <c r="P114" s="80" t="n">
        <f aca="false">'High pensions'!X114</f>
        <v>26218133.1654846</v>
      </c>
      <c r="Q114" s="8"/>
      <c r="R114" s="80" t="n">
        <f aca="false">'High SIPA income'!G109</f>
        <v>39585594.9021464</v>
      </c>
      <c r="S114" s="8"/>
      <c r="T114" s="80" t="n">
        <f aca="false">'High SIPA income'!J109</f>
        <v>151358953.059162</v>
      </c>
      <c r="U114" s="6"/>
      <c r="V114" s="80" t="n">
        <f aca="false">'High SIPA income'!F109</f>
        <v>153602.64833135</v>
      </c>
      <c r="W114" s="8"/>
      <c r="X114" s="80" t="n">
        <f aca="false">'High SIPA income'!M109</f>
        <v>385805.567736016</v>
      </c>
      <c r="Y114" s="6"/>
      <c r="Z114" s="6" t="n">
        <f aca="false">R114+V114-N114-L114-F114</f>
        <v>6694910.35790169</v>
      </c>
      <c r="AA114" s="6"/>
      <c r="AB114" s="6" t="n">
        <f aca="false">T114-P114-D114</f>
        <v>-29292543.584293</v>
      </c>
      <c r="AC114" s="50"/>
      <c r="AD114" s="6"/>
      <c r="AE114" s="6"/>
      <c r="AF114" s="6"/>
      <c r="AG114" s="6" t="n">
        <f aca="false">BF114/100*$AG$53</f>
        <v>8937145626.48542</v>
      </c>
      <c r="AH114" s="61" t="n">
        <f aca="false">(AG114-AG113)/AG113</f>
        <v>0.00683485259626271</v>
      </c>
      <c r="AI114" s="61"/>
      <c r="AJ114" s="61" t="n">
        <f aca="false">AB114/AG114</f>
        <v>-0.00327761735217606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0.0057521821416304</v>
      </c>
      <c r="AV114" s="5"/>
      <c r="AW114" s="5" t="n">
        <f aca="false">workers_and_wage_high!C102</f>
        <v>14843464</v>
      </c>
      <c r="AX114" s="5"/>
      <c r="AY114" s="61" t="n">
        <f aca="false">(AW114-AW113)/AW113</f>
        <v>-0.000492297540027372</v>
      </c>
      <c r="AZ114" s="11" t="n">
        <f aca="false">workers_and_wage_high!B102</f>
        <v>9207.00357572506</v>
      </c>
      <c r="BA114" s="61" t="n">
        <f aca="false">(AZ114-AZ113)/AZ113</f>
        <v>0.0073307590509372</v>
      </c>
      <c r="BB114" s="66"/>
      <c r="BC114" s="66"/>
      <c r="BD114" s="66"/>
      <c r="BE114" s="66"/>
      <c r="BF114" s="5" t="n">
        <f aca="false">BF113*(1+AY114)*(1+BA114)*(1-BE114)</f>
        <v>153.754218507801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154853664.27351</v>
      </c>
      <c r="E115" s="9"/>
      <c r="F115" s="81" t="n">
        <f aca="false">'High pensions'!I115</f>
        <v>28146486.5193785</v>
      </c>
      <c r="G115" s="81" t="n">
        <f aca="false">'High pensions'!K115</f>
        <v>5392284.55577067</v>
      </c>
      <c r="H115" s="81" t="n">
        <f aca="false">'High pensions'!V115</f>
        <v>29666758.6446943</v>
      </c>
      <c r="I115" s="81" t="n">
        <f aca="false">'High pensions'!M115</f>
        <v>166771.687291877</v>
      </c>
      <c r="J115" s="81" t="n">
        <f aca="false">'High pensions'!W115</f>
        <v>917528.617877149</v>
      </c>
      <c r="K115" s="9"/>
      <c r="L115" s="81" t="n">
        <f aca="false">'High pensions'!N115</f>
        <v>2919299.68172948</v>
      </c>
      <c r="M115" s="67"/>
      <c r="N115" s="81" t="n">
        <f aca="false">'High pensions'!L115</f>
        <v>1305558.52835922</v>
      </c>
      <c r="O115" s="9"/>
      <c r="P115" s="81" t="n">
        <f aca="false">'High pensions'!X115</f>
        <v>22331057.7472525</v>
      </c>
      <c r="Q115" s="67"/>
      <c r="R115" s="81" t="n">
        <f aca="false">'High SIPA income'!G110</f>
        <v>45983456.3359985</v>
      </c>
      <c r="S115" s="67"/>
      <c r="T115" s="81" t="n">
        <f aca="false">'High SIPA income'!J110</f>
        <v>175821730.765023</v>
      </c>
      <c r="U115" s="9"/>
      <c r="V115" s="81" t="n">
        <f aca="false">'High SIPA income'!F110</f>
        <v>154007.817781355</v>
      </c>
      <c r="W115" s="67"/>
      <c r="X115" s="81" t="n">
        <f aca="false">'High SIPA income'!M110</f>
        <v>386823.236580835</v>
      </c>
      <c r="Y115" s="9"/>
      <c r="Z115" s="9" t="n">
        <f aca="false">R115+V115-N115-L115-F115</f>
        <v>13766119.4243126</v>
      </c>
      <c r="AA115" s="9"/>
      <c r="AB115" s="9" t="n">
        <f aca="false">T115-P115-D115</f>
        <v>-1362991.25573984</v>
      </c>
      <c r="AC115" s="50"/>
      <c r="AD115" s="9"/>
      <c r="AE115" s="9"/>
      <c r="AF115" s="9"/>
      <c r="AG115" s="9" t="n">
        <f aca="false">BF115/100*$AG$53</f>
        <v>9016074568.85042</v>
      </c>
      <c r="AH115" s="39" t="n">
        <f aca="false">(AG115-AG114)/AG114</f>
        <v>0.00883156050753948</v>
      </c>
      <c r="AI115" s="39"/>
      <c r="AJ115" s="39" t="n">
        <f aca="false">AB115/AG115</f>
        <v>-0.000151173467492031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14902993</v>
      </c>
      <c r="AX115" s="7"/>
      <c r="AY115" s="39" t="n">
        <f aca="false">(AW115-AW114)/AW114</f>
        <v>0.00401045200769847</v>
      </c>
      <c r="AZ115" s="12" t="n">
        <f aca="false">workers_and_wage_high!B103</f>
        <v>9251.21423419802</v>
      </c>
      <c r="BA115" s="39" t="n">
        <f aca="false">(AZ115-AZ114)/AZ114</f>
        <v>0.00480185090722933</v>
      </c>
      <c r="BB115" s="38"/>
      <c r="BC115" s="38"/>
      <c r="BD115" s="38"/>
      <c r="BE115" s="38"/>
      <c r="BF115" s="7" t="n">
        <f aca="false">BF114*(1+AY115)*(1+BA115)*(1-BE115)</f>
        <v>155.112108191842</v>
      </c>
      <c r="BG115" s="7"/>
      <c r="BH115" s="7"/>
      <c r="BI115" s="39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155154475.281019</v>
      </c>
      <c r="E116" s="9"/>
      <c r="F116" s="81" t="n">
        <f aca="false">'High pensions'!I116</f>
        <v>28201162.4807609</v>
      </c>
      <c r="G116" s="81" t="n">
        <f aca="false">'High pensions'!K116</f>
        <v>5505840.53181324</v>
      </c>
      <c r="H116" s="81" t="n">
        <f aca="false">'High pensions'!V116</f>
        <v>30291510.120451</v>
      </c>
      <c r="I116" s="81" t="n">
        <f aca="false">'High pensions'!M116</f>
        <v>170283.72778804</v>
      </c>
      <c r="J116" s="81" t="n">
        <f aca="false">'High pensions'!W116</f>
        <v>936850.828467562</v>
      </c>
      <c r="K116" s="9"/>
      <c r="L116" s="81" t="n">
        <f aca="false">'High pensions'!N116</f>
        <v>2860058.30528308</v>
      </c>
      <c r="M116" s="67"/>
      <c r="N116" s="81" t="n">
        <f aca="false">'High pensions'!L116</f>
        <v>1308833.63161078</v>
      </c>
      <c r="O116" s="9"/>
      <c r="P116" s="81" t="n">
        <f aca="false">'High pensions'!X116</f>
        <v>22041672.6150289</v>
      </c>
      <c r="Q116" s="67"/>
      <c r="R116" s="81" t="n">
        <f aca="false">'High SIPA income'!G111</f>
        <v>40173071.4305237</v>
      </c>
      <c r="S116" s="67"/>
      <c r="T116" s="81" t="n">
        <f aca="false">'High SIPA income'!J111</f>
        <v>153605220.483002</v>
      </c>
      <c r="U116" s="9"/>
      <c r="V116" s="81" t="n">
        <f aca="false">'High SIPA income'!F111</f>
        <v>152973.604438417</v>
      </c>
      <c r="W116" s="67"/>
      <c r="X116" s="81" t="n">
        <f aca="false">'High SIPA income'!M111</f>
        <v>384225.590835355</v>
      </c>
      <c r="Y116" s="9"/>
      <c r="Z116" s="9" t="n">
        <f aca="false">R116+V116-N116-L116-F116</f>
        <v>7955990.61730727</v>
      </c>
      <c r="AA116" s="9"/>
      <c r="AB116" s="9" t="n">
        <f aca="false">T116-P116-D116</f>
        <v>-23590927.413046</v>
      </c>
      <c r="AC116" s="50"/>
      <c r="AD116" s="9"/>
      <c r="AE116" s="9"/>
      <c r="AF116" s="9"/>
      <c r="AG116" s="9" t="n">
        <f aca="false">BF116/100*$AG$53</f>
        <v>9026287266.88228</v>
      </c>
      <c r="AH116" s="39" t="n">
        <f aca="false">(AG116-AG115)/AG115</f>
        <v>0.00113272111425745</v>
      </c>
      <c r="AI116" s="39"/>
      <c r="AJ116" s="39" t="n">
        <f aca="false">AB116/AG116</f>
        <v>-0.00261358039197377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14897821</v>
      </c>
      <c r="AX116" s="7"/>
      <c r="AY116" s="39" t="n">
        <f aca="false">(AW116-AW115)/AW115</f>
        <v>-0.000347044382292872</v>
      </c>
      <c r="AZ116" s="12" t="n">
        <f aca="false">workers_and_wage_high!B104</f>
        <v>9264.90861438069</v>
      </c>
      <c r="BA116" s="39" t="n">
        <f aca="false">(AZ116-AZ115)/AZ115</f>
        <v>0.00148027921913755</v>
      </c>
      <c r="BB116" s="38"/>
      <c r="BC116" s="38"/>
      <c r="BD116" s="38"/>
      <c r="BE116" s="38"/>
      <c r="BF116" s="7" t="n">
        <f aca="false">BF115*(1+AY116)*(1+BA116)*(1-BE116)</f>
        <v>155.287806951868</v>
      </c>
      <c r="BG116" s="7"/>
      <c r="BH116" s="7"/>
      <c r="BI116" s="39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156553951.83208</v>
      </c>
      <c r="E117" s="9"/>
      <c r="F117" s="81" t="n">
        <f aca="false">'High pensions'!I117</f>
        <v>28455533.9098351</v>
      </c>
      <c r="G117" s="81" t="n">
        <f aca="false">'High pensions'!K117</f>
        <v>5614382.90383152</v>
      </c>
      <c r="H117" s="81" t="n">
        <f aca="false">'High pensions'!V117</f>
        <v>30888678.2261183</v>
      </c>
      <c r="I117" s="81" t="n">
        <f aca="false">'High pensions'!M117</f>
        <v>173640.708365925</v>
      </c>
      <c r="J117" s="81" t="n">
        <f aca="false">'High pensions'!W117</f>
        <v>955319.945137688</v>
      </c>
      <c r="K117" s="9"/>
      <c r="L117" s="81" t="n">
        <f aca="false">'High pensions'!N117</f>
        <v>2820840.92796933</v>
      </c>
      <c r="M117" s="67"/>
      <c r="N117" s="81" t="n">
        <f aca="false">'High pensions'!L117</f>
        <v>1322725.2422127</v>
      </c>
      <c r="O117" s="9"/>
      <c r="P117" s="81" t="n">
        <f aca="false">'High pensions'!X117</f>
        <v>21914601.0005603</v>
      </c>
      <c r="Q117" s="67"/>
      <c r="R117" s="81" t="n">
        <f aca="false">'High SIPA income'!G112</f>
        <v>46313841.1736444</v>
      </c>
      <c r="S117" s="67"/>
      <c r="T117" s="81" t="n">
        <f aca="false">'High SIPA income'!J112</f>
        <v>177084985.826777</v>
      </c>
      <c r="U117" s="9"/>
      <c r="V117" s="81" t="n">
        <f aca="false">'High SIPA income'!F112</f>
        <v>158883.85075109</v>
      </c>
      <c r="W117" s="67"/>
      <c r="X117" s="81" t="n">
        <f aca="false">'High SIPA income'!M112</f>
        <v>399070.425601496</v>
      </c>
      <c r="Y117" s="9"/>
      <c r="Z117" s="9" t="n">
        <f aca="false">R117+V117-N117-L117-F117</f>
        <v>13873624.9443784</v>
      </c>
      <c r="AA117" s="9"/>
      <c r="AB117" s="9" t="n">
        <f aca="false">T117-P117-D117</f>
        <v>-1383567.00586319</v>
      </c>
      <c r="AC117" s="50"/>
      <c r="AD117" s="9"/>
      <c r="AE117" s="9"/>
      <c r="AF117" s="9"/>
      <c r="AG117" s="9" t="n">
        <f aca="false">BF117/100*$AG$53</f>
        <v>9082336849.2823</v>
      </c>
      <c r="AH117" s="39" t="n">
        <f aca="false">(AG117-AG116)/AG116</f>
        <v>0.00620959434846196</v>
      </c>
      <c r="AI117" s="39" t="n">
        <f aca="false">(AG117-AG113)/AG113</f>
        <v>0.0231917062845086</v>
      </c>
      <c r="AJ117" s="39" t="n">
        <f aca="false">AB117/AG117</f>
        <v>-0.000152336015369494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14964136</v>
      </c>
      <c r="AX117" s="7"/>
      <c r="AY117" s="39" t="n">
        <f aca="false">(AW117-AW116)/AW116</f>
        <v>0.0044513221094548</v>
      </c>
      <c r="AZ117" s="12" t="n">
        <f aca="false">workers_and_wage_high!B105</f>
        <v>9281.12665427474</v>
      </c>
      <c r="BA117" s="39" t="n">
        <f aca="false">(AZ117-AZ116)/AZ116</f>
        <v>0.00175048028740182</v>
      </c>
      <c r="BB117" s="38"/>
      <c r="BC117" s="38"/>
      <c r="BD117" s="38"/>
      <c r="BE117" s="38"/>
      <c r="BF117" s="7" t="n">
        <f aca="false">BF116*(1+AY117)*(1+BA117)*(1-BE117)</f>
        <v>156.252081240301</v>
      </c>
      <c r="BG117" s="7"/>
      <c r="BH117" s="7"/>
      <c r="BI117" s="39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144.683271519615</v>
      </c>
    </row>
    <row r="119" customFormat="false" ht="12.8" hidden="false" customHeight="false" outlineLevel="0" collapsed="false">
      <c r="AI119" s="31" t="n">
        <f aca="false">AVERAGE(AI29:AI117)</f>
        <v>0.0281705477849841</v>
      </c>
      <c r="BF119" s="0" t="s">
        <v>112</v>
      </c>
    </row>
    <row r="120" customFormat="false" ht="12.8" hidden="false" customHeight="false" outlineLevel="0" collapsed="false">
      <c r="AI120" s="31" t="n">
        <f aca="false">'Central scenario'!AI119</f>
        <v>0.0214165900331127</v>
      </c>
      <c r="AJ120" s="31" t="n">
        <f aca="false">AI119-AI120</f>
        <v>0.00675395775187146</v>
      </c>
    </row>
    <row r="121" customFormat="false" ht="12.8" hidden="false" customHeight="false" outlineLevel="0" collapsed="false">
      <c r="AI121" s="31" t="n">
        <f aca="false">'Low scenario'!AI119</f>
        <v>0.015591617817161</v>
      </c>
      <c r="AJ121" s="31" t="n">
        <f aca="false">AI120-AI121</f>
        <v>0.00582497221595167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3" activeCellId="0" sqref="D13"/>
    </sheetView>
  </sheetViews>
  <sheetFormatPr defaultColWidth="9.07421875" defaultRowHeight="12.8" zeroHeight="false" outlineLevelRow="0" outlineLevelCol="0"/>
  <sheetData>
    <row r="1" customFormat="false" ht="12.8" hidden="false" customHeight="false" outlineLevel="0" collapsed="false">
      <c r="B1" s="0" t="s">
        <v>113</v>
      </c>
      <c r="E1" s="0" t="s">
        <v>114</v>
      </c>
      <c r="G1" s="0" t="s">
        <v>115</v>
      </c>
    </row>
    <row r="3" customFormat="false" ht="58.75" hidden="false" customHeight="true" outlineLevel="0" collapsed="false">
      <c r="B3" s="45" t="s">
        <v>116</v>
      </c>
      <c r="C3" s="45" t="s">
        <v>117</v>
      </c>
      <c r="D3" s="45" t="s">
        <v>118</v>
      </c>
      <c r="E3" s="45" t="s">
        <v>119</v>
      </c>
      <c r="F3" s="45" t="s">
        <v>120</v>
      </c>
      <c r="G3" s="45" t="s">
        <v>121</v>
      </c>
    </row>
    <row r="4" customFormat="false" ht="12.8" hidden="false" customHeight="false" outlineLevel="0" collapsed="false">
      <c r="A4" s="47"/>
      <c r="B4" s="47"/>
      <c r="C4" s="47"/>
    </row>
    <row r="5" customFormat="false" ht="12.8" hidden="false" customHeight="false" outlineLevel="0" collapsed="false">
      <c r="A5" s="47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1" t="n">
        <f aca="false">'Low scenario'!AL3</f>
        <v>-0.0196925047215125</v>
      </c>
      <c r="E5" s="31" t="n">
        <f aca="false">'Low scenario'!BO3</f>
        <v>-0.0196925047215125</v>
      </c>
      <c r="F5" s="31" t="n">
        <f aca="false">'High scenario'!AL3</f>
        <v>-0.0196925047215125</v>
      </c>
      <c r="G5" s="31" t="n">
        <f aca="false">'High scenario'!BO3</f>
        <v>-0.0196925047215125</v>
      </c>
    </row>
    <row r="6" customFormat="false" ht="12.8" hidden="false" customHeight="false" outlineLevel="0" collapsed="false">
      <c r="A6" s="47" t="n">
        <v>2015</v>
      </c>
      <c r="B6" s="52" t="n">
        <f aca="false">'Central scenario'!AL4</f>
        <v>-0.0328930718673194</v>
      </c>
      <c r="C6" s="52" t="n">
        <f aca="false">'Central scenario'!BO4</f>
        <v>-0.0328930718673194</v>
      </c>
      <c r="D6" s="31" t="n">
        <f aca="false">'Low scenario'!AL4</f>
        <v>-0.0328930718673194</v>
      </c>
      <c r="E6" s="31" t="n">
        <f aca="false">'Low scenario'!BO4</f>
        <v>-0.0328930718673194</v>
      </c>
      <c r="F6" s="31" t="n">
        <f aca="false">'High scenario'!AL4</f>
        <v>-0.0328930718673194</v>
      </c>
      <c r="G6" s="31" t="n">
        <f aca="false">'High scenario'!BO4</f>
        <v>-0.0328930718673194</v>
      </c>
    </row>
    <row r="7" customFormat="false" ht="12.8" hidden="false" customHeight="false" outlineLevel="0" collapsed="false">
      <c r="A7" s="47" t="n">
        <v>2016</v>
      </c>
      <c r="B7" s="52" t="n">
        <f aca="false">'Central scenario'!AL5</f>
        <v>-0.0327968849329026</v>
      </c>
      <c r="C7" s="52" t="n">
        <f aca="false">'Central scenario'!BO5</f>
        <v>-0.0328368529053518</v>
      </c>
      <c r="D7" s="31" t="n">
        <f aca="false">'Low scenario'!AL5</f>
        <v>-0.0327968849329026</v>
      </c>
      <c r="E7" s="31" t="n">
        <f aca="false">'Low scenario'!BO5</f>
        <v>-0.0328368529053518</v>
      </c>
      <c r="F7" s="31" t="n">
        <f aca="false">'High scenario'!AL5</f>
        <v>-0.0327968849329026</v>
      </c>
      <c r="G7" s="31" t="n">
        <f aca="false">'High scenario'!BO5</f>
        <v>-0.0328368529053518</v>
      </c>
    </row>
    <row r="8" customFormat="false" ht="12.8" hidden="false" customHeight="false" outlineLevel="0" collapsed="false">
      <c r="A8" s="47" t="n">
        <v>2017</v>
      </c>
      <c r="B8" s="52" t="n">
        <f aca="false">'Central scenario'!AL6</f>
        <v>-0.0365372181621095</v>
      </c>
      <c r="C8" s="52" t="n">
        <f aca="false">'Central scenario'!BO6</f>
        <v>-0.0370800402140634</v>
      </c>
      <c r="D8" s="31" t="n">
        <f aca="false">'Low scenario'!AL6</f>
        <v>-0.0365372181621095</v>
      </c>
      <c r="E8" s="31" t="n">
        <f aca="false">'Low scenario'!BO6</f>
        <v>-0.0370800402140634</v>
      </c>
      <c r="F8" s="31" t="n">
        <f aca="false">'High scenario'!AL6</f>
        <v>-0.0365372181621095</v>
      </c>
      <c r="G8" s="31" t="n">
        <f aca="false">'High scenario'!BO6</f>
        <v>-0.0370800402140634</v>
      </c>
    </row>
    <row r="9" customFormat="false" ht="12.8" hidden="false" customHeight="false" outlineLevel="0" collapsed="false">
      <c r="A9" s="47" t="n">
        <f aca="false">A8+1</f>
        <v>2018</v>
      </c>
      <c r="B9" s="52" t="n">
        <f aca="false">'Central scenario'!AL7</f>
        <v>-0.0364739405503579</v>
      </c>
      <c r="C9" s="52" t="n">
        <f aca="false">'Central scenario'!BO7</f>
        <v>-0.0374251146354998</v>
      </c>
      <c r="D9" s="31" t="n">
        <f aca="false">'Low scenario'!AL7</f>
        <v>-0.0364739405503579</v>
      </c>
      <c r="E9" s="31" t="n">
        <f aca="false">'Low scenario'!BO7</f>
        <v>-0.0374251146354998</v>
      </c>
      <c r="F9" s="31" t="n">
        <f aca="false">'High scenario'!AL7</f>
        <v>-0.0364739405503579</v>
      </c>
      <c r="G9" s="31" t="n">
        <f aca="false">'High scenario'!BO7</f>
        <v>-0.0374251146354998</v>
      </c>
    </row>
    <row r="10" customFormat="false" ht="12.8" hidden="false" customHeight="false" outlineLevel="0" collapsed="false">
      <c r="A10" s="47" t="n">
        <f aca="false">A9+1</f>
        <v>2019</v>
      </c>
      <c r="B10" s="52" t="n">
        <f aca="false">'Central scenario'!AL8</f>
        <v>-0.0381144041741324</v>
      </c>
      <c r="C10" s="52" t="n">
        <f aca="false">'Central scenario'!BO8</f>
        <v>-0.0389795692086536</v>
      </c>
      <c r="D10" s="31" t="n">
        <f aca="false">'Low scenario'!AL8</f>
        <v>-0.0380692254714671</v>
      </c>
      <c r="E10" s="31" t="n">
        <f aca="false">'Low scenario'!BO8</f>
        <v>-0.0389343905059882</v>
      </c>
      <c r="F10" s="31" t="n">
        <f aca="false">'High scenario'!AL8</f>
        <v>-0.0380690808139321</v>
      </c>
      <c r="G10" s="31" t="n">
        <f aca="false">'High scenario'!BO8</f>
        <v>-0.0389342458484532</v>
      </c>
    </row>
    <row r="11" customFormat="false" ht="12.8" hidden="false" customHeight="false" outlineLevel="0" collapsed="false">
      <c r="A11" s="47" t="n">
        <f aca="false">A10+1</f>
        <v>2020</v>
      </c>
      <c r="B11" s="52" t="n">
        <f aca="false">'Central scenario'!AL9</f>
        <v>-0.0515029926946884</v>
      </c>
      <c r="C11" s="52" t="n">
        <f aca="false">'Central scenario'!BO9</f>
        <v>-0.0528904422415102</v>
      </c>
      <c r="D11" s="31" t="n">
        <f aca="false">'Low scenario'!AL9</f>
        <v>-0.0506682354077673</v>
      </c>
      <c r="E11" s="31" t="n">
        <f aca="false">'Low scenario'!BO9</f>
        <v>-0.052033110523945</v>
      </c>
      <c r="F11" s="31" t="n">
        <f aca="false">'High scenario'!AL9</f>
        <v>-0.0508311433023446</v>
      </c>
      <c r="G11" s="31" t="n">
        <f aca="false">'High scenario'!BO9</f>
        <v>-0.0522200383258731</v>
      </c>
    </row>
    <row r="12" customFormat="false" ht="12.8" hidden="false" customHeight="false" outlineLevel="0" collapsed="false">
      <c r="A12" s="47" t="n">
        <f aca="false">A11+1</f>
        <v>2021</v>
      </c>
      <c r="B12" s="52" t="n">
        <f aca="false">'Central scenario'!AL10</f>
        <v>-0.0451609540380586</v>
      </c>
      <c r="C12" s="52" t="n">
        <f aca="false">'Central scenario'!BO10</f>
        <v>-0.0469192660048693</v>
      </c>
      <c r="D12" s="31" t="n">
        <f aca="false">'Low scenario'!AL10</f>
        <v>-0.0479387839512738</v>
      </c>
      <c r="E12" s="31" t="n">
        <f aca="false">'Low scenario'!BO10</f>
        <v>-0.0496803471129445</v>
      </c>
      <c r="F12" s="31" t="n">
        <f aca="false">'High scenario'!AL10</f>
        <v>-0.0404431906994133</v>
      </c>
      <c r="G12" s="31" t="n">
        <f aca="false">'High scenario'!BO10</f>
        <v>-0.0421357273280926</v>
      </c>
    </row>
    <row r="13" customFormat="false" ht="12.8" hidden="false" customHeight="false" outlineLevel="0" collapsed="false">
      <c r="A13" s="47" t="n">
        <f aca="false">A12+1</f>
        <v>2022</v>
      </c>
      <c r="B13" s="52" t="n">
        <f aca="false">'Central scenario'!AL11</f>
        <v>-0.0461721912815987</v>
      </c>
      <c r="C13" s="52" t="n">
        <f aca="false">'Central scenario'!BO11</f>
        <v>-0.0483679680140959</v>
      </c>
      <c r="D13" s="31" t="n">
        <f aca="false">'Low scenario'!AL11</f>
        <v>-0.0491051265812863</v>
      </c>
      <c r="E13" s="31" t="n">
        <f aca="false">'Low scenario'!BO11</f>
        <v>-0.0512778955760781</v>
      </c>
      <c r="F13" s="31" t="n">
        <f aca="false">'High scenario'!AL11</f>
        <v>-0.039993947988909</v>
      </c>
      <c r="G13" s="31" t="n">
        <f aca="false">'High scenario'!BO11</f>
        <v>-0.0421180507763807</v>
      </c>
    </row>
    <row r="14" customFormat="false" ht="12.8" hidden="false" customHeight="false" outlineLevel="0" collapsed="false">
      <c r="A14" s="47" t="n">
        <f aca="false">A13+1</f>
        <v>2023</v>
      </c>
      <c r="B14" s="52" t="n">
        <f aca="false">'Central scenario'!AL12</f>
        <v>-0.0454487338660116</v>
      </c>
      <c r="C14" s="52" t="n">
        <f aca="false">'Central scenario'!BO12</f>
        <v>-0.0478919461120498</v>
      </c>
      <c r="D14" s="31" t="n">
        <f aca="false">'Low scenario'!AL12</f>
        <v>-0.0468928900116985</v>
      </c>
      <c r="E14" s="31" t="n">
        <f aca="false">'Low scenario'!BO12</f>
        <v>-0.0492395708346314</v>
      </c>
      <c r="F14" s="31" t="n">
        <f aca="false">'High scenario'!AL12</f>
        <v>-0.038707506022232</v>
      </c>
      <c r="G14" s="31" t="n">
        <f aca="false">'High scenario'!BO12</f>
        <v>-0.0410363165902945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-0.0453791539653852</v>
      </c>
      <c r="C15" s="59" t="n">
        <f aca="false">'Central scenario'!BO13</f>
        <v>-0.0481747435183431</v>
      </c>
      <c r="D15" s="31" t="n">
        <f aca="false">'Low scenario'!AL13</f>
        <v>-0.0479558927942473</v>
      </c>
      <c r="E15" s="31" t="n">
        <f aca="false">'Low scenario'!BO13</f>
        <v>-0.0507512354537965</v>
      </c>
      <c r="F15" s="31" t="n">
        <f aca="false">'High scenario'!AL13</f>
        <v>-0.0374340940501625</v>
      </c>
      <c r="G15" s="31" t="n">
        <f aca="false">'High scenario'!BO13</f>
        <v>-0.0400491671250612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-0.0449913180170523</v>
      </c>
      <c r="C16" s="63" t="n">
        <f aca="false">'Central scenario'!BO14</f>
        <v>-0.0488673917995108</v>
      </c>
      <c r="D16" s="31" t="n">
        <f aca="false">'Low scenario'!AL14</f>
        <v>-0.0474544779563453</v>
      </c>
      <c r="E16" s="31" t="n">
        <f aca="false">'Low scenario'!BO14</f>
        <v>-0.0513038807582291</v>
      </c>
      <c r="F16" s="31" t="n">
        <f aca="false">'High scenario'!AL14</f>
        <v>-0.0360772302732577</v>
      </c>
      <c r="G16" s="31" t="n">
        <f aca="false">'High scenario'!BO14</f>
        <v>-0.0397000610148518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-0.045094556750253</v>
      </c>
      <c r="C17" s="69" t="n">
        <f aca="false">'Central scenario'!BO15</f>
        <v>-0.0503310840400544</v>
      </c>
      <c r="D17" s="31" t="n">
        <f aca="false">'Low scenario'!AL15</f>
        <v>-0.0472171202151847</v>
      </c>
      <c r="E17" s="31" t="n">
        <f aca="false">'Low scenario'!BO15</f>
        <v>-0.0523812693156755</v>
      </c>
      <c r="F17" s="31" t="n">
        <f aca="false">'High scenario'!AL15</f>
        <v>-0.0357445961005913</v>
      </c>
      <c r="G17" s="31" t="n">
        <f aca="false">'High scenario'!BO15</f>
        <v>-0.0405939721720235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-0.043190679460692</v>
      </c>
      <c r="C18" s="69" t="n">
        <f aca="false">'Central scenario'!BO16</f>
        <v>-0.0492840991764099</v>
      </c>
      <c r="D18" s="31" t="n">
        <f aca="false">'Low scenario'!AL16</f>
        <v>-0.0463706713764546</v>
      </c>
      <c r="E18" s="31" t="n">
        <f aca="false">'Low scenario'!BO16</f>
        <v>-0.0525370194332371</v>
      </c>
      <c r="F18" s="31" t="n">
        <f aca="false">'High scenario'!AL16</f>
        <v>-0.0331793884802788</v>
      </c>
      <c r="G18" s="31" t="n">
        <f aca="false">'High scenario'!BO16</f>
        <v>-0.038887915235738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-0.0395640393382453</v>
      </c>
      <c r="C19" s="69" t="n">
        <f aca="false">'Central scenario'!BO17</f>
        <v>-0.0465910781163912</v>
      </c>
      <c r="D19" s="31" t="n">
        <f aca="false">'Low scenario'!AL17</f>
        <v>-0.0458608824511376</v>
      </c>
      <c r="E19" s="31" t="n">
        <f aca="false">'Low scenario'!BO17</f>
        <v>-0.0528718398900205</v>
      </c>
      <c r="F19" s="31" t="n">
        <f aca="false">'High scenario'!AL17</f>
        <v>-0.0303080467434961</v>
      </c>
      <c r="G19" s="31" t="n">
        <f aca="false">'High scenario'!BO17</f>
        <v>-0.0370245430482677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-0.0378082682203104</v>
      </c>
      <c r="C20" s="63" t="n">
        <f aca="false">'Central scenario'!BO18</f>
        <v>-0.0458410501587092</v>
      </c>
      <c r="D20" s="31" t="n">
        <f aca="false">'Low scenario'!AL18</f>
        <v>-0.0453534663226889</v>
      </c>
      <c r="E20" s="31" t="n">
        <f aca="false">'Low scenario'!BO18</f>
        <v>-0.0533402320661278</v>
      </c>
      <c r="F20" s="31" t="n">
        <f aca="false">'High scenario'!AL18</f>
        <v>-0.0271985947143955</v>
      </c>
      <c r="G20" s="31" t="n">
        <f aca="false">'High scenario'!BO18</f>
        <v>-0.0346817721425456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-0.0365175500688035</v>
      </c>
      <c r="C21" s="69" t="n">
        <f aca="false">'Central scenario'!BO19</f>
        <v>-0.0453541436095242</v>
      </c>
      <c r="D21" s="31" t="n">
        <f aca="false">'Low scenario'!AL19</f>
        <v>-0.0448577295073485</v>
      </c>
      <c r="E21" s="31" t="n">
        <f aca="false">'Low scenario'!BO19</f>
        <v>-0.0536038327941473</v>
      </c>
      <c r="F21" s="31" t="n">
        <f aca="false">'High scenario'!AL19</f>
        <v>-0.0252399005763569</v>
      </c>
      <c r="G21" s="31" t="n">
        <f aca="false">'High scenario'!BO19</f>
        <v>-0.0333200705642928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-0.0348870268756267</v>
      </c>
      <c r="C22" s="69" t="n">
        <f aca="false">'Central scenario'!BO20</f>
        <v>-0.0442803574697795</v>
      </c>
      <c r="D22" s="31" t="n">
        <f aca="false">'Low scenario'!AL20</f>
        <v>-0.0438556497559205</v>
      </c>
      <c r="E22" s="31" t="n">
        <f aca="false">'Low scenario'!BO20</f>
        <v>-0.0534455493689411</v>
      </c>
      <c r="F22" s="31" t="n">
        <f aca="false">'High scenario'!AL20</f>
        <v>-0.0236397906115108</v>
      </c>
      <c r="G22" s="31" t="n">
        <f aca="false">'High scenario'!BO20</f>
        <v>-0.0323190367724259</v>
      </c>
      <c r="H22" s="31" t="n">
        <f aca="false">B31-D31</f>
        <v>0.0150142605002997</v>
      </c>
      <c r="I22" s="31" t="n">
        <f aca="false">C31-E31</f>
        <v>0.0172581196263602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-0.0330180728654741</v>
      </c>
      <c r="C23" s="69" t="n">
        <f aca="false">'Central scenario'!BO21</f>
        <v>-0.0432014816011351</v>
      </c>
      <c r="D23" s="31" t="n">
        <f aca="false">'Low scenario'!AL21</f>
        <v>-0.0433269399542802</v>
      </c>
      <c r="E23" s="31" t="n">
        <f aca="false">'Low scenario'!BO21</f>
        <v>-0.0540168037561028</v>
      </c>
      <c r="F23" s="31" t="n">
        <f aca="false">'High scenario'!AL21</f>
        <v>-0.0210758544159779</v>
      </c>
      <c r="G23" s="31" t="n">
        <f aca="false">'High scenario'!BO21</f>
        <v>-0.0305747324370721</v>
      </c>
      <c r="H23" s="31" t="n">
        <f aca="false">B31-F31</f>
        <v>-0.014152465446436</v>
      </c>
      <c r="I23" s="31" t="n">
        <f aca="false">C31-G31</f>
        <v>-0.0169549587575453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-0.0312533816963447</v>
      </c>
      <c r="C24" s="63" t="n">
        <f aca="false">'Central scenario'!BO22</f>
        <v>-0.0423084301101146</v>
      </c>
      <c r="D24" s="31" t="n">
        <f aca="false">'Low scenario'!AL22</f>
        <v>-0.0421090052756595</v>
      </c>
      <c r="E24" s="31" t="n">
        <f aca="false">'Low scenario'!BO22</f>
        <v>-0.0540100709264055</v>
      </c>
      <c r="F24" s="31" t="n">
        <f aca="false">'High scenario'!AL22</f>
        <v>-0.0182790292906649</v>
      </c>
      <c r="G24" s="31" t="n">
        <f aca="false">'High scenario'!BO22</f>
        <v>-0.028511012960346</v>
      </c>
      <c r="H24" s="31" t="n">
        <f aca="false">H22-I22</f>
        <v>-0.00224385912606051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-0.0289086486345513</v>
      </c>
      <c r="C25" s="69" t="n">
        <f aca="false">'Central scenario'!BO23</f>
        <v>-0.0407030287472462</v>
      </c>
      <c r="D25" s="31" t="n">
        <f aca="false">'Low scenario'!AL23</f>
        <v>-0.0399459544233422</v>
      </c>
      <c r="E25" s="31" t="n">
        <f aca="false">'Low scenario'!BO23</f>
        <v>-0.0528270653404104</v>
      </c>
      <c r="F25" s="31" t="n">
        <f aca="false">'High scenario'!AL23</f>
        <v>-0.0163885812194231</v>
      </c>
      <c r="G25" s="31" t="n">
        <f aca="false">'High scenario'!BO23</f>
        <v>-0.02706307200702</v>
      </c>
      <c r="H25" s="31" t="n">
        <f aca="false">H23-I23</f>
        <v>0.00280249331110931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-0.0274252950796327</v>
      </c>
      <c r="C26" s="69" t="n">
        <f aca="false">'Central scenario'!BO24</f>
        <v>-0.0400061284237674</v>
      </c>
      <c r="D26" s="31" t="n">
        <f aca="false">'Low scenario'!AL24</f>
        <v>-0.0386153871068288</v>
      </c>
      <c r="E26" s="31" t="n">
        <f aca="false">'Low scenario'!BO24</f>
        <v>-0.0527036219792307</v>
      </c>
      <c r="F26" s="31" t="n">
        <f aca="false">'High scenario'!AL24</f>
        <v>-0.0149254848648461</v>
      </c>
      <c r="G26" s="31" t="n">
        <f aca="false">'High scenario'!BO24</f>
        <v>-0.0261236025603154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-0.0258567663384421</v>
      </c>
      <c r="C27" s="69" t="n">
        <f aca="false">'Central scenario'!BO25</f>
        <v>-0.0391900297584826</v>
      </c>
      <c r="D27" s="31" t="n">
        <f aca="false">'Low scenario'!AL25</f>
        <v>-0.0379427243984833</v>
      </c>
      <c r="E27" s="31" t="n">
        <f aca="false">'Low scenario'!BO25</f>
        <v>-0.0528272645881512</v>
      </c>
      <c r="F27" s="31" t="n">
        <f aca="false">'High scenario'!AL25</f>
        <v>-0.0118092615084869</v>
      </c>
      <c r="G27" s="31" t="n">
        <f aca="false">'High scenario'!BO25</f>
        <v>-0.0235301830850505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-0.0242037432910041</v>
      </c>
      <c r="C28" s="63" t="n">
        <f aca="false">'Central scenario'!BO26</f>
        <v>-0.0385014892942812</v>
      </c>
      <c r="D28" s="31" t="n">
        <f aca="false">'Low scenario'!AL26</f>
        <v>-0.036677921504145</v>
      </c>
      <c r="E28" s="31" t="n">
        <f aca="false">'Low scenario'!BO26</f>
        <v>-0.0523998921536798</v>
      </c>
      <c r="F28" s="31" t="n">
        <f aca="false">'High scenario'!AL26</f>
        <v>-0.0112144028974954</v>
      </c>
      <c r="G28" s="31" t="n">
        <f aca="false">'High scenario'!BO26</f>
        <v>-0.0236419006745145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-0.0221999615082144</v>
      </c>
      <c r="C29" s="69" t="n">
        <f aca="false">'Central scenario'!BO27</f>
        <v>-0.0372855351343714</v>
      </c>
      <c r="D29" s="31" t="n">
        <f aca="false">'Low scenario'!AL27</f>
        <v>-0.0352788665367421</v>
      </c>
      <c r="E29" s="31" t="n">
        <f aca="false">'Low scenario'!BO27</f>
        <v>-0.0517775292701507</v>
      </c>
      <c r="F29" s="31" t="n">
        <f aca="false">'High scenario'!AL27</f>
        <v>-0.00968762984093239</v>
      </c>
      <c r="G29" s="31" t="n">
        <f aca="false">'High scenario'!BO27</f>
        <v>-0.0224703360777732</v>
      </c>
      <c r="I29" s="31" t="n">
        <f aca="false">C31-E31</f>
        <v>0.0172581196263602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-0.0211250735526083</v>
      </c>
      <c r="C30" s="69" t="n">
        <f aca="false">'Central scenario'!BO28</f>
        <v>-0.0369334989025198</v>
      </c>
      <c r="D30" s="31" t="n">
        <f aca="false">'Low scenario'!AL28</f>
        <v>-0.0347528006904236</v>
      </c>
      <c r="E30" s="31" t="n">
        <f aca="false">'Low scenario'!BO28</f>
        <v>-0.052330718996052</v>
      </c>
      <c r="F30" s="31" t="n">
        <f aca="false">'High scenario'!AL28</f>
        <v>-0.00850969748298393</v>
      </c>
      <c r="G30" s="31" t="n">
        <f aca="false">'High scenario'!BO28</f>
        <v>-0.0217641557225184</v>
      </c>
      <c r="I30" s="31" t="n">
        <f aca="false">C31-G31</f>
        <v>-0.0169549587575453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-0.0203229794976212</v>
      </c>
      <c r="C31" s="69" t="n">
        <f aca="false">'Central scenario'!BO29</f>
        <v>-0.0368778242075244</v>
      </c>
      <c r="D31" s="31" t="n">
        <f aca="false">'Low scenario'!AL29</f>
        <v>-0.0353372399979209</v>
      </c>
      <c r="E31" s="31" t="n">
        <f aca="false">'Low scenario'!BO29</f>
        <v>-0.0541359438338846</v>
      </c>
      <c r="F31" s="31" t="n">
        <f aca="false">'High scenario'!AL29</f>
        <v>-0.00617051405118525</v>
      </c>
      <c r="G31" s="31" t="n">
        <f aca="false">'High scenario'!BO29</f>
        <v>-0.0199228654499791</v>
      </c>
    </row>
    <row r="33" customFormat="false" ht="57.75" hidden="false" customHeight="false" outlineLevel="0" collapsed="false">
      <c r="B33" s="92" t="s">
        <v>122</v>
      </c>
      <c r="C33" s="45" t="s">
        <v>0</v>
      </c>
      <c r="D33" s="45" t="s">
        <v>123</v>
      </c>
      <c r="E33" s="45" t="s">
        <v>124</v>
      </c>
      <c r="F33" s="45" t="s">
        <v>125</v>
      </c>
      <c r="G33" s="45" t="s">
        <v>126</v>
      </c>
      <c r="H33" s="45" t="s">
        <v>127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1"/>
      <c r="F56" s="31"/>
      <c r="G56" s="31"/>
      <c r="H56" s="31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1"/>
      <c r="F57" s="31"/>
      <c r="G57" s="31"/>
      <c r="H57" s="31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1"/>
      <c r="F58" s="31"/>
      <c r="G58" s="31"/>
      <c r="H58" s="31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1" t="n">
        <v>-0.0376077782939136</v>
      </c>
      <c r="F59" s="31" t="n">
        <v>-0.0382000387602851</v>
      </c>
      <c r="G59" s="31" t="n">
        <v>-0.0373415222108777</v>
      </c>
      <c r="H59" s="31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1" t="n">
        <v>-0.0386403639641776</v>
      </c>
      <c r="F60" s="31" t="n">
        <v>-0.0397056041299793</v>
      </c>
      <c r="G60" s="31" t="n">
        <v>-0.0363078603080157</v>
      </c>
      <c r="H60" s="31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1" t="n">
        <v>-0.043475443742129</v>
      </c>
      <c r="F61" s="31" t="n">
        <v>-0.0450108497150175</v>
      </c>
      <c r="G61" s="31" t="n">
        <v>-0.0387666181259384</v>
      </c>
      <c r="H61" s="31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1" t="n">
        <v>-0.0474454684221555</v>
      </c>
      <c r="F62" s="31" t="n">
        <v>-0.0495102950710981</v>
      </c>
      <c r="G62" s="31" t="n">
        <v>-0.0406980206307754</v>
      </c>
      <c r="H62" s="31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1" t="n">
        <v>-0.0491760423378644</v>
      </c>
      <c r="F63" s="31" t="n">
        <v>-0.0517191664308293</v>
      </c>
      <c r="G63" s="31" t="n">
        <v>-0.0402797930914584</v>
      </c>
      <c r="H63" s="31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1" t="n">
        <v>-0.0506935587242372</v>
      </c>
      <c r="F64" s="31" t="n">
        <v>-0.0538113524625579</v>
      </c>
      <c r="G64" s="31" t="n">
        <v>-0.0399413969028234</v>
      </c>
      <c r="H64" s="31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1" t="n">
        <v>-0.0502813077901995</v>
      </c>
      <c r="F65" s="31" t="n">
        <v>-0.0538445675385018</v>
      </c>
      <c r="G65" s="31" t="n">
        <v>-0.0369823891921761</v>
      </c>
      <c r="H65" s="31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1" t="n">
        <v>-0.0491978690669384</v>
      </c>
      <c r="F66" s="31" t="n">
        <v>-0.0533503083682397</v>
      </c>
      <c r="G66" s="31" t="n">
        <v>-0.034357169997021</v>
      </c>
      <c r="H66" s="31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1" t="n">
        <v>-0.0483171619735341</v>
      </c>
      <c r="F67" s="31" t="n">
        <v>-0.0537956697994875</v>
      </c>
      <c r="G67" s="31" t="n">
        <v>-0.0314464623231193</v>
      </c>
      <c r="H67" s="31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1" t="n">
        <v>-0.0471101721898914</v>
      </c>
      <c r="F68" s="31" t="n">
        <v>-0.0539224093496101</v>
      </c>
      <c r="G68" s="31" t="n">
        <v>-0.028543145589423</v>
      </c>
      <c r="H68" s="31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1" t="n">
        <v>-0.0444999022775352</v>
      </c>
      <c r="F69" s="31" t="n">
        <v>-0.0529308403260635</v>
      </c>
      <c r="G69" s="31" t="n">
        <v>-0.0246350258213394</v>
      </c>
      <c r="H69" s="31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7"/>
      <c r="C70" s="69" t="n">
        <v>-0.0315098585025888</v>
      </c>
      <c r="D70" s="69" t="n">
        <v>-0.0410056250740558</v>
      </c>
      <c r="E70" s="31" t="n">
        <v>-0.0427561364711711</v>
      </c>
      <c r="F70" s="31" t="n">
        <v>-0.0526627103492831</v>
      </c>
      <c r="G70" s="31" t="n">
        <v>-0.0215076695017689</v>
      </c>
      <c r="H70" s="31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1" t="n">
        <v>-0.0419262211314313</v>
      </c>
      <c r="F71" s="31" t="n">
        <v>-0.0532050074663445</v>
      </c>
      <c r="G71" s="31" t="n">
        <v>-0.0177299347081778</v>
      </c>
      <c r="H71" s="31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1" t="n">
        <v>-0.0412160077772183</v>
      </c>
      <c r="F72" s="31" t="n">
        <v>-0.0537519990268602</v>
      </c>
      <c r="G72" s="31" t="n">
        <v>-0.0152009619822014</v>
      </c>
      <c r="H72" s="31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1" t="n">
        <v>-0.0390044038696693</v>
      </c>
      <c r="F73" s="31" t="n">
        <v>-0.0527439418247547</v>
      </c>
      <c r="G73" s="31" t="n">
        <v>-0.0127195302993086</v>
      </c>
      <c r="H73" s="31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1" t="n">
        <v>-0.037203827708454</v>
      </c>
      <c r="F74" s="31" t="n">
        <v>-0.0523481451309193</v>
      </c>
      <c r="G74" s="31" t="n">
        <v>-0.00997912897839578</v>
      </c>
      <c r="H74" s="31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1" t="n">
        <v>-0.0352482069847661</v>
      </c>
      <c r="F75" s="31" t="n">
        <v>-0.0516568298564333</v>
      </c>
      <c r="G75" s="31" t="n">
        <v>-0.00716633020583441</v>
      </c>
      <c r="H75" s="31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1" t="n">
        <v>-0.0345458264840886</v>
      </c>
      <c r="F76" s="31" t="n">
        <v>-0.0521983980484141</v>
      </c>
      <c r="G76" s="31" t="n">
        <v>-0.00525913285479715</v>
      </c>
      <c r="H76" s="31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1" t="n">
        <v>-0.0334258454902035</v>
      </c>
      <c r="F77" s="31" t="n">
        <v>-0.0523619318281197</v>
      </c>
      <c r="G77" s="31" t="n">
        <v>-0.0035417840712153</v>
      </c>
      <c r="H77" s="31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1" t="n">
        <v>-0.032063325189906</v>
      </c>
      <c r="F78" s="31" t="n">
        <v>-0.0522221045716853</v>
      </c>
      <c r="G78" s="31" t="n">
        <v>-0.00188583595423482</v>
      </c>
      <c r="H78" s="31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1" t="n">
        <v>-0.0306064418243413</v>
      </c>
      <c r="F79" s="31" t="n">
        <v>-0.0521689157220568</v>
      </c>
      <c r="G79" s="31" t="n">
        <v>0.00017017956259122</v>
      </c>
      <c r="H79" s="31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1" t="n">
        <v>-0.0292541441802</v>
      </c>
      <c r="F80" s="31" t="n">
        <v>-0.0521679509577505</v>
      </c>
      <c r="G80" s="31" t="n">
        <v>0.00142985621154989</v>
      </c>
      <c r="H80" s="31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1" t="n">
        <v>-0.0277373383666853</v>
      </c>
      <c r="F81" s="31" t="n">
        <v>-0.0521665053479258</v>
      </c>
      <c r="G81" s="31" t="n">
        <v>0.00227289823088215</v>
      </c>
      <c r="H81" s="31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1" t="n">
        <v>-0.0276257733975593</v>
      </c>
      <c r="F82" s="31" t="n">
        <v>-0.0533668979244751</v>
      </c>
      <c r="G82" s="31" t="n">
        <v>0.00295901714450528</v>
      </c>
      <c r="H82" s="31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1"/>
      <c r="E83" s="31"/>
      <c r="F83" s="31"/>
      <c r="G83" s="31"/>
    </row>
    <row r="84" customFormat="false" ht="12.8" hidden="false" customHeight="false" outlineLevel="0" collapsed="false">
      <c r="A84" s="68"/>
      <c r="B84" s="69"/>
      <c r="C84" s="69"/>
      <c r="D84" s="31"/>
      <c r="E84" s="31"/>
      <c r="F84" s="31"/>
      <c r="G84" s="31"/>
    </row>
    <row r="85" customFormat="false" ht="12.8" hidden="false" customHeight="false" outlineLevel="0" collapsed="false">
      <c r="A85" s="68"/>
      <c r="B85" s="69"/>
      <c r="C85" s="69"/>
      <c r="D85" s="31"/>
      <c r="E85" s="31"/>
      <c r="F85" s="31"/>
      <c r="G85" s="31"/>
    </row>
    <row r="86" customFormat="false" ht="12.8" hidden="false" customHeight="false" outlineLevel="0" collapsed="false">
      <c r="A86" s="62"/>
      <c r="B86" s="63"/>
      <c r="C86" s="63"/>
      <c r="D86" s="31"/>
      <c r="E86" s="31"/>
      <c r="F86" s="31"/>
      <c r="G86" s="31"/>
    </row>
    <row r="87" customFormat="false" ht="12.8" hidden="false" customHeight="false" outlineLevel="0" collapsed="false">
      <c r="A87" s="68"/>
      <c r="B87" s="69"/>
      <c r="C87" s="69"/>
      <c r="D87" s="31"/>
      <c r="E87" s="31"/>
      <c r="F87" s="31"/>
      <c r="G87" s="31"/>
    </row>
    <row r="88" customFormat="false" ht="12.8" hidden="false" customHeight="false" outlineLevel="0" collapsed="false">
      <c r="A88" s="68"/>
      <c r="B88" s="69"/>
      <c r="C88" s="69"/>
      <c r="D88" s="31"/>
      <c r="E88" s="31"/>
      <c r="F88" s="31"/>
      <c r="G88" s="31"/>
    </row>
    <row r="89" customFormat="false" ht="12.8" hidden="false" customHeight="false" outlineLevel="0" collapsed="false">
      <c r="A89" s="68"/>
      <c r="B89" s="69"/>
      <c r="C89" s="69"/>
      <c r="D89" s="31"/>
      <c r="E89" s="31"/>
      <c r="F89" s="31"/>
      <c r="G89" s="31"/>
    </row>
    <row r="90" customFormat="false" ht="12.8" hidden="false" customHeight="false" outlineLevel="0" collapsed="false">
      <c r="A90" s="62"/>
      <c r="B90" s="63"/>
      <c r="C90" s="63"/>
      <c r="D90" s="31"/>
      <c r="E90" s="31"/>
      <c r="F90" s="31"/>
      <c r="G90" s="31"/>
    </row>
    <row r="91" customFormat="false" ht="12.8" hidden="false" customHeight="false" outlineLevel="0" collapsed="false">
      <c r="A91" s="68"/>
      <c r="B91" s="69"/>
      <c r="C91" s="69"/>
      <c r="D91" s="31"/>
      <c r="E91" s="31"/>
      <c r="F91" s="31"/>
      <c r="G91" s="31"/>
    </row>
    <row r="92" customFormat="false" ht="12.8" hidden="false" customHeight="false" outlineLevel="0" collapsed="false">
      <c r="A92" s="68"/>
      <c r="B92" s="69"/>
      <c r="C92" s="69"/>
      <c r="D92" s="31"/>
      <c r="E92" s="31"/>
      <c r="F92" s="31"/>
      <c r="G92" s="31"/>
    </row>
    <row r="93" customFormat="false" ht="12.8" hidden="false" customHeight="false" outlineLevel="0" collapsed="false">
      <c r="A93" s="68"/>
      <c r="B93" s="69"/>
      <c r="C93" s="69"/>
      <c r="D93" s="31"/>
      <c r="E93" s="31"/>
      <c r="F93" s="31"/>
      <c r="G93" s="31"/>
    </row>
    <row r="94" customFormat="false" ht="12.8" hidden="false" customHeight="false" outlineLevel="0" collapsed="false">
      <c r="A94" s="62"/>
      <c r="B94" s="63"/>
      <c r="C94" s="63"/>
      <c r="D94" s="31"/>
      <c r="E94" s="31"/>
      <c r="F94" s="31"/>
      <c r="G94" s="31"/>
    </row>
    <row r="95" customFormat="false" ht="12.8" hidden="false" customHeight="false" outlineLevel="0" collapsed="false">
      <c r="A95" s="68"/>
      <c r="B95" s="69"/>
      <c r="C95" s="69"/>
      <c r="D95" s="31"/>
      <c r="E95" s="31"/>
      <c r="F95" s="31"/>
      <c r="G95" s="31"/>
    </row>
    <row r="96" customFormat="false" ht="12.8" hidden="false" customHeight="false" outlineLevel="0" collapsed="false">
      <c r="A96" s="68"/>
      <c r="B96" s="69"/>
      <c r="C96" s="69"/>
      <c r="D96" s="31"/>
      <c r="E96" s="31"/>
      <c r="F96" s="31"/>
      <c r="G96" s="31"/>
    </row>
    <row r="97" customFormat="false" ht="12.8" hidden="false" customHeight="false" outlineLevel="0" collapsed="false">
      <c r="A97" s="68"/>
      <c r="B97" s="69"/>
      <c r="C97" s="69"/>
      <c r="D97" s="31"/>
      <c r="E97" s="31"/>
      <c r="F97" s="31"/>
      <c r="G97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2" activeCellId="0" sqref="E32"/>
    </sheetView>
  </sheetViews>
  <sheetFormatPr defaultColWidth="11.5703125" defaultRowHeight="15" zeroHeight="false" outlineLevelRow="0" outlineLevelCol="0"/>
  <sheetData>
    <row r="1" customFormat="false" ht="62" hidden="false" customHeight="false" outlineLevel="0" collapsed="false">
      <c r="A1" s="95"/>
      <c r="B1" s="96" t="s">
        <v>122</v>
      </c>
      <c r="C1" s="97" t="s">
        <v>0</v>
      </c>
      <c r="D1" s="97" t="s">
        <v>123</v>
      </c>
      <c r="E1" s="97" t="s">
        <v>124</v>
      </c>
      <c r="F1" s="97" t="s">
        <v>125</v>
      </c>
      <c r="G1" s="97" t="s">
        <v>126</v>
      </c>
      <c r="H1" s="97" t="s">
        <v>127</v>
      </c>
    </row>
    <row r="2" customFormat="false" ht="15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-0.0328930718673194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-0.0327968849329026</v>
      </c>
      <c r="D26" s="101" t="n">
        <f aca="false">'Central scenario'!BO5</f>
        <v>-0.0328368529053518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-0.0365372181621095</v>
      </c>
      <c r="D27" s="101" t="n">
        <f aca="false">'Central scenario'!BO6</f>
        <v>-0.0370800402140634</v>
      </c>
      <c r="E27" s="103" t="n">
        <f aca="false">'Low scenario'!AL6</f>
        <v>-0.0365372181621095</v>
      </c>
      <c r="F27" s="103" t="n">
        <f aca="false">'Low scenario'!BO6</f>
        <v>-0.0370800402140634</v>
      </c>
      <c r="G27" s="103" t="n">
        <f aca="false">'High scenario'!AL6</f>
        <v>-0.0365372181621095</v>
      </c>
      <c r="H27" s="103" t="n">
        <f aca="false">'High scenario'!BO6</f>
        <v>-0.0370800402140634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-0.0364739405503579</v>
      </c>
      <c r="D28" s="101" t="n">
        <f aca="false">'Central scenario'!BO7</f>
        <v>-0.0374251146354998</v>
      </c>
      <c r="E28" s="103" t="n">
        <f aca="false">'Low scenario'!AL7</f>
        <v>-0.0364739405503579</v>
      </c>
      <c r="F28" s="103" t="n">
        <f aca="false">'Low scenario'!BO7</f>
        <v>-0.0374251146354998</v>
      </c>
      <c r="G28" s="103" t="n">
        <f aca="false">'High scenario'!AL7</f>
        <v>-0.0364739405503579</v>
      </c>
      <c r="H28" s="103" t="n">
        <f aca="false">'High scenario'!BO7</f>
        <v>-0.0374251146354998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-0.0381144041741324</v>
      </c>
      <c r="D29" s="101" t="n">
        <f aca="false">'Central scenario'!BO8</f>
        <v>-0.0389795692086536</v>
      </c>
      <c r="E29" s="103" t="n">
        <f aca="false">'Low scenario'!AL8</f>
        <v>-0.0380692254714671</v>
      </c>
      <c r="F29" s="103" t="n">
        <f aca="false">'Low scenario'!BO8</f>
        <v>-0.0389343905059882</v>
      </c>
      <c r="G29" s="103" t="n">
        <f aca="false">'High scenario'!AL8</f>
        <v>-0.0380690808139321</v>
      </c>
      <c r="H29" s="103" t="n">
        <f aca="false">'High scenario'!BO8</f>
        <v>-0.0389342458484532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-0.0515029926946884</v>
      </c>
      <c r="D30" s="101" t="n">
        <f aca="false">'Central scenario'!BO9</f>
        <v>-0.0528904422415102</v>
      </c>
      <c r="E30" s="103" t="n">
        <f aca="false">'Low scenario'!AL9</f>
        <v>-0.0506682354077673</v>
      </c>
      <c r="F30" s="103" t="n">
        <f aca="false">'Low scenario'!BO9</f>
        <v>-0.052033110523945</v>
      </c>
      <c r="G30" s="103" t="n">
        <f aca="false">'High scenario'!AL9</f>
        <v>-0.0508311433023446</v>
      </c>
      <c r="H30" s="103" t="n">
        <f aca="false">'High scenario'!BO9</f>
        <v>-0.0522200383258731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-0.0451609540380586</v>
      </c>
      <c r="D31" s="101" t="n">
        <f aca="false">'Central scenario'!BO10</f>
        <v>-0.0469192660048693</v>
      </c>
      <c r="E31" s="103" t="n">
        <f aca="false">'Low scenario'!AL10</f>
        <v>-0.0479387839512738</v>
      </c>
      <c r="F31" s="103" t="n">
        <f aca="false">'Low scenario'!BO10</f>
        <v>-0.0496803471129445</v>
      </c>
      <c r="G31" s="103" t="n">
        <f aca="false">'High scenario'!AL10</f>
        <v>-0.0404431906994133</v>
      </c>
      <c r="H31" s="103" t="n">
        <f aca="false">'High scenario'!BO10</f>
        <v>-0.0421357273280926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-0.0461721912815987</v>
      </c>
      <c r="D32" s="101" t="n">
        <f aca="false">'Central scenario'!BO11</f>
        <v>-0.0483679680140959</v>
      </c>
      <c r="E32" s="103" t="n">
        <f aca="false">'Low scenario'!AL11</f>
        <v>-0.0491051265812863</v>
      </c>
      <c r="F32" s="103" t="n">
        <f aca="false">'Low scenario'!BO11</f>
        <v>-0.0512778955760781</v>
      </c>
      <c r="G32" s="103" t="n">
        <f aca="false">'High scenario'!AL11</f>
        <v>-0.039993947988909</v>
      </c>
      <c r="H32" s="103" t="n">
        <f aca="false">'High scenario'!BO11</f>
        <v>-0.0421180507763807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-0.0454487338660116</v>
      </c>
      <c r="D33" s="101" t="n">
        <f aca="false">'Central scenario'!BO12</f>
        <v>-0.0478919461120498</v>
      </c>
      <c r="E33" s="103" t="n">
        <f aca="false">'Low scenario'!AL12</f>
        <v>-0.0468928900116985</v>
      </c>
      <c r="F33" s="103" t="n">
        <f aca="false">'Low scenario'!BO12</f>
        <v>-0.0492395708346314</v>
      </c>
      <c r="G33" s="103" t="n">
        <f aca="false">'High scenario'!AL12</f>
        <v>-0.038707506022232</v>
      </c>
      <c r="H33" s="103" t="n">
        <f aca="false">'High scenario'!BO12</f>
        <v>-0.0410363165902945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-0.0453791539653852</v>
      </c>
      <c r="D34" s="104" t="n">
        <f aca="false">'Central scenario'!BO13</f>
        <v>-0.0481747435183431</v>
      </c>
      <c r="E34" s="103" t="n">
        <f aca="false">'Low scenario'!AL13</f>
        <v>-0.0479558927942473</v>
      </c>
      <c r="F34" s="103" t="n">
        <f aca="false">'Low scenario'!BO13</f>
        <v>-0.0507512354537965</v>
      </c>
      <c r="G34" s="103" t="n">
        <f aca="false">'High scenario'!AL13</f>
        <v>-0.0374340940501625</v>
      </c>
      <c r="H34" s="103" t="n">
        <f aca="false">'High scenario'!BO13</f>
        <v>-0.0400491671250612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-0.0449913180170523</v>
      </c>
      <c r="D35" s="105" t="n">
        <f aca="false">'Central scenario'!BO14</f>
        <v>-0.0488673917995108</v>
      </c>
      <c r="E35" s="103" t="n">
        <f aca="false">'Low scenario'!AL14</f>
        <v>-0.0474544779563453</v>
      </c>
      <c r="F35" s="103" t="n">
        <f aca="false">'Low scenario'!BO14</f>
        <v>-0.0513038807582291</v>
      </c>
      <c r="G35" s="103" t="n">
        <f aca="false">'High scenario'!AL14</f>
        <v>-0.0360772302732577</v>
      </c>
      <c r="H35" s="103" t="n">
        <f aca="false">'High scenario'!BO14</f>
        <v>-0.0397000610148518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-0.045094556750253</v>
      </c>
      <c r="D36" s="106" t="n">
        <f aca="false">'Central scenario'!BO15</f>
        <v>-0.0503310840400544</v>
      </c>
      <c r="E36" s="103" t="n">
        <f aca="false">'Low scenario'!AL15</f>
        <v>-0.0472171202151847</v>
      </c>
      <c r="F36" s="103" t="n">
        <f aca="false">'Low scenario'!BO15</f>
        <v>-0.0523812693156755</v>
      </c>
      <c r="G36" s="103" t="n">
        <f aca="false">'High scenario'!AL15</f>
        <v>-0.0357445961005913</v>
      </c>
      <c r="H36" s="103" t="n">
        <f aca="false">'High scenario'!BO15</f>
        <v>-0.0405939721720235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-0.043190679460692</v>
      </c>
      <c r="D37" s="106" t="n">
        <f aca="false">'Central scenario'!BO16</f>
        <v>-0.0492840991764099</v>
      </c>
      <c r="E37" s="103" t="n">
        <f aca="false">'Low scenario'!AL16</f>
        <v>-0.0463706713764546</v>
      </c>
      <c r="F37" s="103" t="n">
        <f aca="false">'Low scenario'!BO16</f>
        <v>-0.0525370194332371</v>
      </c>
      <c r="G37" s="103" t="n">
        <f aca="false">'High scenario'!AL16</f>
        <v>-0.0331793884802788</v>
      </c>
      <c r="H37" s="103" t="n">
        <f aca="false">'High scenario'!BO16</f>
        <v>-0.038887915235738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-0.0395640393382453</v>
      </c>
      <c r="D38" s="106" t="n">
        <f aca="false">'Central scenario'!BO17</f>
        <v>-0.0465910781163912</v>
      </c>
      <c r="E38" s="103" t="n">
        <f aca="false">'Low scenario'!AL17</f>
        <v>-0.0458608824511376</v>
      </c>
      <c r="F38" s="103" t="n">
        <f aca="false">'Low scenario'!BO17</f>
        <v>-0.0528718398900205</v>
      </c>
      <c r="G38" s="103" t="n">
        <f aca="false">'High scenario'!AL17</f>
        <v>-0.0303080467434961</v>
      </c>
      <c r="H38" s="103" t="n">
        <f aca="false">'High scenario'!BO17</f>
        <v>-0.0370245430482677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-0.0378082682203104</v>
      </c>
      <c r="D39" s="105" t="n">
        <f aca="false">'Central scenario'!BO18</f>
        <v>-0.0458410501587092</v>
      </c>
      <c r="E39" s="103" t="n">
        <f aca="false">'Low scenario'!AL18</f>
        <v>-0.0453534663226889</v>
      </c>
      <c r="F39" s="103" t="n">
        <f aca="false">'Low scenario'!BO18</f>
        <v>-0.0533402320661278</v>
      </c>
      <c r="G39" s="103" t="n">
        <f aca="false">'High scenario'!AL18</f>
        <v>-0.0271985947143955</v>
      </c>
      <c r="H39" s="103" t="n">
        <f aca="false">'High scenario'!BO18</f>
        <v>-0.0346817721425456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-0.0365175500688035</v>
      </c>
      <c r="D40" s="106" t="n">
        <f aca="false">'Central scenario'!BO19</f>
        <v>-0.0453541436095242</v>
      </c>
      <c r="E40" s="103" t="n">
        <f aca="false">'Low scenario'!AL19</f>
        <v>-0.0448577295073485</v>
      </c>
      <c r="F40" s="103" t="n">
        <f aca="false">'Low scenario'!BO19</f>
        <v>-0.0536038327941473</v>
      </c>
      <c r="G40" s="103" t="n">
        <f aca="false">'High scenario'!AL19</f>
        <v>-0.0252399005763569</v>
      </c>
      <c r="H40" s="103" t="n">
        <f aca="false">'High scenario'!BO19</f>
        <v>-0.0333200705642928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-0.0348870268756267</v>
      </c>
      <c r="D41" s="106" t="n">
        <f aca="false">'Central scenario'!BO20</f>
        <v>-0.0442803574697795</v>
      </c>
      <c r="E41" s="103" t="n">
        <f aca="false">'Low scenario'!AL20</f>
        <v>-0.0438556497559205</v>
      </c>
      <c r="F41" s="103" t="n">
        <f aca="false">'Low scenario'!BO20</f>
        <v>-0.0534455493689411</v>
      </c>
      <c r="G41" s="103" t="n">
        <f aca="false">'High scenario'!AL20</f>
        <v>-0.0236397906115108</v>
      </c>
      <c r="H41" s="103" t="n">
        <f aca="false">'High scenario'!BO20</f>
        <v>-0.0323190367724259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-0.0330180728654741</v>
      </c>
      <c r="D42" s="106" t="n">
        <f aca="false">'Central scenario'!BO21</f>
        <v>-0.0432014816011351</v>
      </c>
      <c r="E42" s="103" t="n">
        <f aca="false">'Low scenario'!AL21</f>
        <v>-0.0433269399542802</v>
      </c>
      <c r="F42" s="103" t="n">
        <f aca="false">'Low scenario'!BO21</f>
        <v>-0.0540168037561028</v>
      </c>
      <c r="G42" s="103" t="n">
        <f aca="false">'High scenario'!AL21</f>
        <v>-0.0210758544159779</v>
      </c>
      <c r="H42" s="103" t="n">
        <f aca="false">'High scenario'!BO21</f>
        <v>-0.0305747324370721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-0.0312533816963447</v>
      </c>
      <c r="D43" s="105" t="n">
        <f aca="false">'Central scenario'!BO22</f>
        <v>-0.0423084301101146</v>
      </c>
      <c r="E43" s="103" t="n">
        <f aca="false">'Low scenario'!AL22</f>
        <v>-0.0421090052756595</v>
      </c>
      <c r="F43" s="103" t="n">
        <f aca="false">'Low scenario'!BO22</f>
        <v>-0.0540100709264055</v>
      </c>
      <c r="G43" s="103" t="n">
        <f aca="false">'High scenario'!AL22</f>
        <v>-0.0182790292906649</v>
      </c>
      <c r="H43" s="103" t="n">
        <f aca="false">'High scenario'!BO22</f>
        <v>-0.028511012960346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-0.0289086486345513</v>
      </c>
      <c r="D44" s="106" t="n">
        <f aca="false">'Central scenario'!BO23</f>
        <v>-0.0407030287472462</v>
      </c>
      <c r="E44" s="103" t="n">
        <f aca="false">'Low scenario'!AL23</f>
        <v>-0.0399459544233422</v>
      </c>
      <c r="F44" s="103" t="n">
        <f aca="false">'Low scenario'!BO23</f>
        <v>-0.0528270653404104</v>
      </c>
      <c r="G44" s="103" t="n">
        <f aca="false">'High scenario'!AL23</f>
        <v>-0.0163885812194231</v>
      </c>
      <c r="H44" s="103" t="n">
        <f aca="false">'High scenario'!BO23</f>
        <v>-0.02706307200702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-0.0274252950796327</v>
      </c>
      <c r="D45" s="106" t="n">
        <f aca="false">'Central scenario'!BO24</f>
        <v>-0.0400061284237674</v>
      </c>
      <c r="E45" s="103" t="n">
        <f aca="false">'Low scenario'!AL24</f>
        <v>-0.0386153871068288</v>
      </c>
      <c r="F45" s="103" t="n">
        <f aca="false">'Low scenario'!BO24</f>
        <v>-0.0527036219792307</v>
      </c>
      <c r="G45" s="103" t="n">
        <f aca="false">'High scenario'!AL24</f>
        <v>-0.0149254848648461</v>
      </c>
      <c r="H45" s="103" t="n">
        <f aca="false">'High scenario'!BO24</f>
        <v>-0.0261236025603154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-0.0258567663384421</v>
      </c>
      <c r="D46" s="106" t="n">
        <f aca="false">'Central scenario'!BO25</f>
        <v>-0.0391900297584826</v>
      </c>
      <c r="E46" s="103" t="n">
        <f aca="false">'Low scenario'!AL25</f>
        <v>-0.0379427243984833</v>
      </c>
      <c r="F46" s="103" t="n">
        <f aca="false">'Low scenario'!BO25</f>
        <v>-0.0528272645881512</v>
      </c>
      <c r="G46" s="103" t="n">
        <f aca="false">'High scenario'!AL25</f>
        <v>-0.0118092615084869</v>
      </c>
      <c r="H46" s="103" t="n">
        <f aca="false">'High scenario'!BO25</f>
        <v>-0.0235301830850505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-0.0242037432910041</v>
      </c>
      <c r="D47" s="105" t="n">
        <f aca="false">'Central scenario'!BO26</f>
        <v>-0.0385014892942812</v>
      </c>
      <c r="E47" s="103" t="n">
        <f aca="false">'Low scenario'!AL26</f>
        <v>-0.036677921504145</v>
      </c>
      <c r="F47" s="103" t="n">
        <f aca="false">'Low scenario'!BO26</f>
        <v>-0.0523998921536798</v>
      </c>
      <c r="G47" s="103" t="n">
        <f aca="false">'High scenario'!AL26</f>
        <v>-0.0112144028974954</v>
      </c>
      <c r="H47" s="103" t="n">
        <f aca="false">'High scenario'!BO26</f>
        <v>-0.0236419006745145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-0.0221999615082144</v>
      </c>
      <c r="D48" s="106" t="n">
        <f aca="false">'Central scenario'!BO27</f>
        <v>-0.0372855351343714</v>
      </c>
      <c r="E48" s="103" t="n">
        <f aca="false">'Low scenario'!AL27</f>
        <v>-0.0352788665367421</v>
      </c>
      <c r="F48" s="103" t="n">
        <f aca="false">'Low scenario'!BO27</f>
        <v>-0.0517775292701507</v>
      </c>
      <c r="G48" s="103" t="n">
        <f aca="false">'High scenario'!AL27</f>
        <v>-0.00968762984093239</v>
      </c>
      <c r="H48" s="103" t="n">
        <f aca="false">'High scenario'!BO27</f>
        <v>-0.0224703360777732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-0.0211250735526083</v>
      </c>
      <c r="D49" s="106" t="n">
        <f aca="false">'Central scenario'!BO28</f>
        <v>-0.0369334989025198</v>
      </c>
      <c r="E49" s="103" t="n">
        <f aca="false">'Low scenario'!AL28</f>
        <v>-0.0347528006904236</v>
      </c>
      <c r="F49" s="103" t="n">
        <f aca="false">'Low scenario'!BO28</f>
        <v>-0.052330718996052</v>
      </c>
      <c r="G49" s="103" t="n">
        <f aca="false">'High scenario'!AL28</f>
        <v>-0.00850969748298393</v>
      </c>
      <c r="H49" s="103" t="n">
        <f aca="false">'High scenario'!BO28</f>
        <v>-0.0217641557225184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-0.0203229794976212</v>
      </c>
      <c r="D50" s="106" t="n">
        <f aca="false">'Central scenario'!BO29</f>
        <v>-0.0368778242075244</v>
      </c>
      <c r="E50" s="103" t="n">
        <f aca="false">'Low scenario'!AL29</f>
        <v>-0.0353372399979209</v>
      </c>
      <c r="F50" s="103" t="n">
        <f aca="false">'Low scenario'!BO29</f>
        <v>-0.0541359438338846</v>
      </c>
      <c r="G50" s="103" t="n">
        <f aca="false">'High scenario'!AL29</f>
        <v>-0.00617051405118525</v>
      </c>
      <c r="H50" s="103" t="n">
        <f aca="false">'High scenario'!BO29</f>
        <v>-0.0199228654499791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818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2020-07-09T23:12:18Z</dcterms:modified>
  <cp:revision>282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